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firstSheet="2" activeTab="5"/>
  </bookViews>
  <sheets>
    <sheet name="zał nr 1" sheetId="1" r:id="rId1"/>
    <sheet name="zał nr 2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  <sheet name="zał nr 8" sheetId="8" r:id="rId8"/>
  </sheets>
  <definedNames>
    <definedName name="_xlnm.Print_Area" localSheetId="6">'zał nr 7'!$A$1:$J$101</definedName>
    <definedName name="_xlnm.Print_Area" localSheetId="7">'zał nr 8'!$A$1:$L$91</definedName>
    <definedName name="_xlnm.Print_Titles" localSheetId="0">'zał nr 1'!$3:$5</definedName>
    <definedName name="_xlnm.Print_Titles" localSheetId="1">'zał nr 2'!$3:$5</definedName>
    <definedName name="_xlnm.Print_Titles" localSheetId="4">'zał nr 5'!$A:$C,'zał nr 5'!$5:$5</definedName>
    <definedName name="_xlnm.Print_Titles" localSheetId="6">'zał nr 7'!$7:$7</definedName>
    <definedName name="_xlnm.Print_Titles" localSheetId="7">'zał nr 8'!$3:$4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<sst xmlns="http://schemas.openxmlformats.org/spreadsheetml/2006/main" count="2583" uniqueCount="1077">
  <si>
    <t>8070 odsetki i dyskonto od krajowych skarbowych papierów wartościowych oraz od krajowych pożyczek i kredytów</t>
  </si>
  <si>
    <t>8110 odsetki od samorządowych papierów wartościowych</t>
  </si>
  <si>
    <t>75702 Obsługa papierów wartościowych, kredytów i pożyczek jednostek samorządu terytorialnego - razem</t>
  </si>
  <si>
    <t>757 OBSŁUGA DŁUGU PUBLICZNEGO - Suma</t>
  </si>
  <si>
    <t>758 RÓŻNE ROZLICZENIA</t>
  </si>
  <si>
    <t>75818 Rezerwy ogólne i celowe</t>
  </si>
  <si>
    <t>4810 rezerwy-celowa na podwyżki wynagrodzeń</t>
  </si>
  <si>
    <t>4810 rezerwy-celowa na realizację zadań przez podmioty prowadzące działalność pożytku publicznego</t>
  </si>
  <si>
    <t>4810 rezerwy-celowa na realizację zadań w ramach konkursu "Bezpieczna dzielnica"</t>
  </si>
  <si>
    <t>4810 rezerwy-celowa na udział miasta w projektach dofinansowanych przez UE</t>
  </si>
  <si>
    <t>4810 rezerwy-ogólna</t>
  </si>
  <si>
    <t>75818 Rezerwy ogólne i celowe - razem</t>
  </si>
  <si>
    <t>75832 Część równoważąca subwencji ogólnej dla powiatów</t>
  </si>
  <si>
    <t>2930 wpłaty jednostek samorządu terytorialnego do budżetu państwa</t>
  </si>
  <si>
    <t>75832 Część równoważąca subwencji ogólnej dla powiatów - razem</t>
  </si>
  <si>
    <t>758 RÓŻNE ROZLICZENIA - Suma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</si>
  <si>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</si>
  <si>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</si>
  <si>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</si>
  <si>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3260 inne formy pomocy dla uczniów</t>
  </si>
  <si>
    <t>4217 zakup materiałów i wyposażenia</t>
  </si>
  <si>
    <t>4307 zakup usług pozostałych</t>
  </si>
  <si>
    <t>4427 podróże służbowe zagraniczne</t>
  </si>
  <si>
    <t>4560 odsetki od dotacji wykorzystanych niezgodnie z przeznaczeniem lub pobranych w nadmiernej wysokości</t>
  </si>
  <si>
    <t>80101 Szkoły podstawowe - razem</t>
  </si>
  <si>
    <t>80102 Szkoły podstawowe specjalne</t>
  </si>
  <si>
    <t>80102 Szkoły podstawowe specjalne - razem</t>
  </si>
  <si>
    <t>80103 Oddziały przedszkolne w szkołach podstawowych</t>
  </si>
  <si>
    <t>80103 Oddziały przedszkolne w szkołach podstawowych - razem</t>
  </si>
  <si>
    <t>2310 dotacje celowe przekazane gminie na zadania bieżące realizowane na podstawie porozumień (umów) między j.s.t.</t>
  </si>
  <si>
    <t>4417 podróże służbowe krajowe</t>
  </si>
  <si>
    <t>6210 dotacje celowe z budżetu na finansowanie lub dofinansowanie kosztów realizacji inwestycji i zakupów inwestycyjnych zakładów budżetowych</t>
  </si>
  <si>
    <t>80104 Przedszkola - razem</t>
  </si>
  <si>
    <t>80110 Gimnazja - razem</t>
  </si>
  <si>
    <t>80111 Gimnazja specjalne</t>
  </si>
  <si>
    <t>80111 Gimnazja specjalne - razem</t>
  </si>
  <si>
    <t>80113 Dowożenie uczniów do szkół</t>
  </si>
  <si>
    <t>80113 Dowożenie uczniów do szkół - razem</t>
  </si>
  <si>
    <t>4247 zakup pomocy naukowych, dydaktycznych i książek</t>
  </si>
  <si>
    <t>80120 Licea ogólnokształcące - razem</t>
  </si>
  <si>
    <t>80121 Licea ogólnokształcące specjalne</t>
  </si>
  <si>
    <t>80121 Licea ogólnokształcące specjalne - razem</t>
  </si>
  <si>
    <t>80123 Licea profilowane</t>
  </si>
  <si>
    <t>80123 Licea profilowane - razem</t>
  </si>
  <si>
    <t>80130 Szkoły zawodowe - razem</t>
  </si>
  <si>
    <t>80132 Szkoły artystyczne</t>
  </si>
  <si>
    <t>80132 Szkoły artystyczne - razem</t>
  </si>
  <si>
    <t>80134 Szkoły zawodowe specjalne</t>
  </si>
  <si>
    <t>80134 Szkoły zawodowe specjalne - razem</t>
  </si>
  <si>
    <t>80140 Centra kształcenia ustawicznego i praktycznego oraz ośrodki dokształcania zawodowego</t>
  </si>
  <si>
    <t>80140 Centra kształcenia ustawicznego i praktycznego oraz ośrodki dokształcania zawodowego - razem</t>
  </si>
  <si>
    <t>80141 Zakłady kształcenia nauczycieli</t>
  </si>
  <si>
    <t>80141 Zakłady kształcenia nauczycieli - razem</t>
  </si>
  <si>
    <t>80146 Dokształcanie i doskonalenie nauczycieli</t>
  </si>
  <si>
    <t>80146 Dokształcanie i doskonalenie nauczycieli - razem</t>
  </si>
  <si>
    <t>80195 Pozostała działalność - razem</t>
  </si>
  <si>
    <t>80197 Gospodarstwa pomocnicze</t>
  </si>
  <si>
    <t>2660 dotacja przedmiotowa z budżetu dla gospodarstwa pomocniczego</t>
  </si>
  <si>
    <t>80197 Gospodarstwa pomocnicze - razem</t>
  </si>
  <si>
    <t>803 SZKOLNICTWO WYŻSZE</t>
  </si>
  <si>
    <t>80309 Pomoc materialna dla studentów</t>
  </si>
  <si>
    <t>3250 stypendia różne</t>
  </si>
  <si>
    <t>80309 Pomoc materialna dla studentów - razem</t>
  </si>
  <si>
    <t>803 SZKOLNICTWO WYŻSZE - Suma</t>
  </si>
  <si>
    <t>85111 Szpitale ogólne</t>
  </si>
  <si>
    <t>6300 wydatki na pomoc finansową udzielaną między jednostkami samorządu terytorialnego na dofinansowanie własnych zadań inwestycyjnych i zakupów inwestycyjnych</t>
  </si>
  <si>
    <t>6309 wydatki na pomoc finansową udzielaną między jednostkami samorządu terytorialnego na dofinansowanie własnych zadań inwestycyjnych i zakupów inwestycyjnych</t>
  </si>
  <si>
    <t>85111 Szpitale ogólne - razem</t>
  </si>
  <si>
    <t>85121 Lecznictwo ambulatoryjne</t>
  </si>
  <si>
    <t>85121 Lecznictwo ambulatoryjne - razem</t>
  </si>
  <si>
    <t>85141 Ratownictwo medyczne</t>
  </si>
  <si>
    <t>85141 Ratownictwo medyczne - razem</t>
  </si>
  <si>
    <t>85149 Programy polityki zdrowotnej</t>
  </si>
  <si>
    <t>85149 Programy polityki zdrowotnej - razem</t>
  </si>
  <si>
    <t>85153 Zwalczanie narkomanii</t>
  </si>
  <si>
    <t>2560 dotacja podmiotowa z budżetu dla samodzielnego publicznego zakładu opieki zdrowotnej utworzonego przez jednostkę samorządu terytorialnego</t>
  </si>
  <si>
    <t>85153 Zwalczanie narkomanii - razem</t>
  </si>
  <si>
    <t>85154 Przeciwdziałanie alkoholizmowi - razem</t>
  </si>
  <si>
    <t>85156 Składki na ubezpieczenia zdrowotne oraz świadczenia dla osób nie objętych obowiązkiem ubezpieczenia zdrowotnego</t>
  </si>
  <si>
    <t>4130 składki na ubezpieczenie zdrowotne</t>
  </si>
  <si>
    <t>85156 Składki na ubezpieczenia zdrowotne oraz świadczenia dla osób nie objętych obowiązkiem ubezpieczenia zdrowotnego - razem</t>
  </si>
  <si>
    <t>85158 Izby wytrzeźwień</t>
  </si>
  <si>
    <t>85158 Izby wytrzeźwień - razem</t>
  </si>
  <si>
    <t>85195 Pozostała działalność - razem</t>
  </si>
  <si>
    <t>2320 dotacje celowe przekazane dla powiatu na zadania bieżące realizowane na podstawie porozumień (umów) między j.s.t</t>
  </si>
  <si>
    <t>85201 Placówki opiekuńczo - wychowawcze - razem</t>
  </si>
  <si>
    <t>4330 zakup usług przez jednostki samorządu terytorialnego od innych jednostek samorządu terytorialnego</t>
  </si>
  <si>
    <t>85202 Domy pomocy społecznej - razem</t>
  </si>
  <si>
    <t>85203 Ośrodki wsparcia - razem</t>
  </si>
  <si>
    <t>85204 Rodziny zastępcze</t>
  </si>
  <si>
    <t>85204 Rodziny zastępcze - razem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</si>
  <si>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</si>
  <si>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</si>
  <si>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</si>
  <si>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</si>
  <si>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emerytalne i rentowe - razem</t>
  </si>
  <si>
    <t>85215 Dodatki mieszkaniowe</t>
  </si>
  <si>
    <t>85215 Dodatki mieszkaniowe - razem</t>
  </si>
  <si>
    <t>85219 Ośrodki pomocy społecznej</t>
  </si>
  <si>
    <t>85219 Ośrodki pomocy społecznej - razem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</si>
  <si>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</si>
  <si>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</si>
  <si>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85226 Ośrodki adopcyjno - opiekuńcze</t>
  </si>
  <si>
    <t>85226 Ośrodki adopcyjno - opiekuńcze - razem</t>
  </si>
  <si>
    <t>85228 usługi opiekuńcze i specjalistyczne usługi opiekuńcze</t>
  </si>
  <si>
    <t>85228 usługi opiekuńcze i specjalistyczne usługi opiekuńcze - razem</t>
  </si>
  <si>
    <t>85295 Pozostała działalność - razem</t>
  </si>
  <si>
    <t>85305 Żłobki</t>
  </si>
  <si>
    <t>85305 Żłobki - razem</t>
  </si>
  <si>
    <t>85311 Rehabilitacja zawodowa i społeczna osób niepełnosprawnych</t>
  </si>
  <si>
    <t>85311 Rehabilitacja zawodowa i społeczna osób niepełnosprawnych - razem</t>
  </si>
  <si>
    <t>85321 Zespoły do spraw orzekania o niepełnosprawności</t>
  </si>
  <si>
    <t>85321 Zespoły do spraw orzekania o niepełnosprawności - razem</t>
  </si>
  <si>
    <t>85333 Powiatowe urzędy pracy</t>
  </si>
  <si>
    <t>85333 Powiatowe urzędy pracy - razem</t>
  </si>
  <si>
    <t>4268 zakup energii</t>
  </si>
  <si>
    <t>4358 zakup usług dostępu do sieci Internet</t>
  </si>
  <si>
    <t>4438 różne opłaty i składki</t>
  </si>
  <si>
    <t>4539 podatek od towarów i usług (VAT)</t>
  </si>
  <si>
    <t>85395 Pozostała działalność - razem</t>
  </si>
  <si>
    <t>85401 Świetlice szkolne - razem</t>
  </si>
  <si>
    <t>85403 Specjalne ośrodki szkolno - wychowawcze</t>
  </si>
  <si>
    <t>85403 Specjalne ośrodki szkolno - wychowawcze - razem</t>
  </si>
  <si>
    <t>85406 Poradnie psychologiczno - pedagogiczne, w tym poradnie specjalistyczne - razem</t>
  </si>
  <si>
    <t>85407 Placówki wychowania pozaszkolnego - razem</t>
  </si>
  <si>
    <t>85410 Internaty i bursy szkolne</t>
  </si>
  <si>
    <t>85410 Internaty i bursy szkolne - razem</t>
  </si>
  <si>
    <t>85412 Kolonie i obozy oraz inne formy wypoczynku dzieci i młodzieży szkolnej, a także szkolenia młodzieży - razem</t>
  </si>
  <si>
    <t>85415 Pomoc materialna dla uczniów</t>
  </si>
  <si>
    <t>3240 stypendia dla uczniów</t>
  </si>
  <si>
    <t>3248 stypendia dla uczniów</t>
  </si>
  <si>
    <t>3249 stypendia dla uczniów</t>
  </si>
  <si>
    <t>85415 Pomoc materialna dla uczniów - razem</t>
  </si>
  <si>
    <t>85417 Szkolne schroniska młodzieżowe</t>
  </si>
  <si>
    <t>85417 Szkolne schroniska młodzieżowe - razem</t>
  </si>
  <si>
    <t>85419 Ośrodki rewalidacyjno - wychowawcze</t>
  </si>
  <si>
    <t>85419 Ośrodki rewalidacyjno - wychowawcze - razem</t>
  </si>
  <si>
    <t>85446 Dokształcanie i doskonalenie nauczycieli</t>
  </si>
  <si>
    <t>85446 Dokształcanie i doskonalenie nauczycieli - razem</t>
  </si>
  <si>
    <t>85495 Pozostała działalność</t>
  </si>
  <si>
    <t>85495 Pozostała działalność - razem</t>
  </si>
  <si>
    <t>90001 Gospodarka ściekowa i ochrona wód</t>
  </si>
  <si>
    <t>90001 Gospodarka ściekowa i ochrona wód - razem</t>
  </si>
  <si>
    <t>90003 Oczyszczanie miast i wsi - razem</t>
  </si>
  <si>
    <t>90004 Utrzymanie zieleni w miastach i gminach - razem</t>
  </si>
  <si>
    <t>90013 Schroniska dla zwierząt</t>
  </si>
  <si>
    <t>90013 Schroniska dla zwierząt - razem</t>
  </si>
  <si>
    <t>90015 Oświetlenie ulic, placów i dróg - razem</t>
  </si>
  <si>
    <t>90095 Pozostała działalność - razem</t>
  </si>
  <si>
    <t>92105 Pozostałe zadania w zakresie kultury - razem</t>
  </si>
  <si>
    <t>92106 Teatry</t>
  </si>
  <si>
    <t>2710 wydatki na pomoc finansową udzielaną między jednostkami samorządu terytorialnego na dofinansowanie własnych zadań bieżących</t>
  </si>
  <si>
    <t>6220 dotacje celowe z budżetu na finansowanie lub dofinansowanie kosztów realizacji inwestycji i zakupów inwestycyjnych innych jednostek sektora finansów publicznych</t>
  </si>
  <si>
    <t>92106 Teatry - razem</t>
  </si>
  <si>
    <t>92109 Domy i ośrodki kultury, świetlice i kluby - razem</t>
  </si>
  <si>
    <t>92116 Biblioteki - razem</t>
  </si>
  <si>
    <t>92118 Muzea</t>
  </si>
  <si>
    <t>92118 Muzea - razem</t>
  </si>
  <si>
    <t>92120 Ochrona zabytków i opieka nad zabytkami</t>
  </si>
  <si>
    <t>92120 Ochrona zabytków i opieka nad zabytkami - razem</t>
  </si>
  <si>
    <t>92195 Pozostała działalność</t>
  </si>
  <si>
    <t>92195 Pozostała działalność - razem</t>
  </si>
  <si>
    <t>92601 Obiekty sportowe - razem</t>
  </si>
  <si>
    <t>4448 odpisy na zakładowy fundusz świadczeń socjalnych</t>
  </si>
  <si>
    <t>4449 odpisy na zakładowy fundusz świadczeń socjalnych</t>
  </si>
  <si>
    <t>4950 różnice kursowe</t>
  </si>
  <si>
    <t>92605 Zadania w zakresie kultury fizycznej i sportu - razem</t>
  </si>
  <si>
    <t>92695 Pozostała działalność</t>
  </si>
  <si>
    <t>92695 Pozostała działalność - razem</t>
  </si>
  <si>
    <t>Plan po zmianach dochodów budżetu miasta Gdyni na rok 2006 wg działów, rozdziałów i paragrafów.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</si>
  <si>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</si>
  <si>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</si>
  <si>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0830 wpływy z usług</t>
  </si>
  <si>
    <t>0920 pozostałe odsetki</t>
  </si>
  <si>
    <t>0970 wpływy z różnych dochodów</t>
  </si>
  <si>
    <t>2310 dotacje celowe otrzymane z gminy na zadania bieżące realizowane na podstawie porozumień (umów) między j.s.t.</t>
  </si>
  <si>
    <t>2700 środki na dofinansowanie własnych zadań bieżących gmin (związków gmin), powiatów (związków powiatów), samorządów województw, pozyskane z innych źródeł</t>
  </si>
  <si>
    <t>6298 środki na dofinansowanie własnych inwestycji gmin (związków gmin), powiatów (związków powiatów), samorządów województw, pozyskane z innych źródeł</t>
  </si>
  <si>
    <t>6299 środki na dofinansowanie włsnych inwestycji gmin (związków gmin), powiatów (związków powiatów), samorządów województw, pozyskane z innych źródeł</t>
  </si>
  <si>
    <t>6290 środki na dofinansowanie własnych inwestycji gmin (związków gmin), powiatów (związków powiatów), samorządów województw, pozyskane z innych źródeł</t>
  </si>
  <si>
    <t>2701 środki na dofinansowanie własnych zadań bieżących gmin ( związków gmin), powiatów (związków powiatów), samorządów województw, pozyskane z innych źródeł</t>
  </si>
  <si>
    <t>2702 środki na dofinansowanie własnych zadań bieżących gmin (związków gmin), powiatów (związków powiatów), samorządów województw, pozyskane z innych źródeł</t>
  </si>
  <si>
    <t>2708 środki na dofinansowanie własnych zadań bieżących gmin (związków gmin), powiatów (związków powiatów) , samorządów województw, pozyskane z innych źródeł</t>
  </si>
  <si>
    <t>6612 dotacje celowe otrzymane z gminy na inwestycje i zakupy inwestycyjne realizowane na podstawie porozumie (umów) między jednostkami samorządu terytorialnego</t>
  </si>
  <si>
    <t>0470 wpływy z opłat za zarząd, użytkowanie i użytkowanie wieczyste nieruchomości</t>
  </si>
  <si>
    <t>0490 wpływy z innych lokalnych opłat pobieranych przez j.s.t. na podstawie odrębnych ustaw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</si>
  <si>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</si>
  <si>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</si>
  <si>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</si>
  <si>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</si>
  <si>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2440 dotacje otrzymane z funduszy celowych na realizację zadań bieżących jednostek sektora finansów publicznych</t>
  </si>
  <si>
    <t>2709 środki na dofinansowanie własnych zadań bieżących gmin (związków gmin), powiatów (związków powiatów), samorządów województw, pozyskane z innych źródeł</t>
  </si>
  <si>
    <t>6291 środki na dofinansowanie własnych inwestycji gmin (związków gmin), powiatów (związków powiatów), samorządów województw, pozyskane z innych źródeł</t>
  </si>
  <si>
    <t>2010 dotacje celowe otrzymane z budżetu państwa na realizację zadań bieżących z zakresu administracji rządowej oraz innych zadań zleconych gminie (związkom gmin) ustawami</t>
  </si>
  <si>
    <t>0590 wpływy z opłat za koncesje i licencje</t>
  </si>
  <si>
    <t>2320 dotacje celowe otrzymane z powiatu na zadania bieżące realizowane na podstawie porozumień (umów) między j.s.t.</t>
  </si>
  <si>
    <t>6410 dotacje celowe otrzymane z budżetu państwa na inwestycje i zakupy inwestycyjne z zakresu administracji rządowej oraz inne zadania zlecone ustawami realizowane przez powiat</t>
  </si>
  <si>
    <t>0570 grzywny, mandaty i inne kary pieniężne od ludności</t>
  </si>
  <si>
    <t>75601 Wpływy z podatku dochodowego od osób fizycznych</t>
  </si>
  <si>
    <t>0350 podatek od działalności gospodarczej osób fizycznych opłacany w formie karty podatkowej</t>
  </si>
  <si>
    <t>0910 odsetki od nieterminowych wpłat z tytułu podatków i opłat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</si>
  <si>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</si>
  <si>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</si>
  <si>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</si>
  <si>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</si>
  <si>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</si>
  <si>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</si>
  <si>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</si>
  <si>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</si>
  <si>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cywilnoprawnych oraz podatków i opłat lokalnych od osób fizycznych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</si>
  <si>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</si>
  <si>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</si>
  <si>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</si>
  <si>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</si>
  <si>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</si>
  <si>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0560 zaległości z podatków zniesionych</t>
  </si>
  <si>
    <t>75616 Wpływy z podatku rolnego, podatku leśnego, podatku od spadków i darowizn, podatku od czynności cywilnoprawnych oraz podatków i opłat lokalnych od osób fizycznych - razem</t>
  </si>
  <si>
    <t>75618 Wpływy z innych opłat stanowiących dochody j.s.t. na podstawie ustaw</t>
  </si>
  <si>
    <t>0410 wpływy z opłaty skarbowej</t>
  </si>
  <si>
    <t>0420 wpływy z opłaty komunikacyjnej</t>
  </si>
  <si>
    <t>0480 wpływy z opłat za zezwolenia na sprzedaż alkoholu</t>
  </si>
  <si>
    <t>75618 Wpływy z innych opłat stanowiących dochody j.s.t. na podstawie ustaw - razem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</si>
  <si>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</si>
  <si>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</si>
  <si>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</si>
  <si>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- razem</t>
  </si>
  <si>
    <t>75622 Udziały powiatów w podatkach stanowiących dochód budżetu państwa</t>
  </si>
  <si>
    <t>75622 Udziały powiatów w podatkach stanowiących dochód budżetu państwa - razem</t>
  </si>
  <si>
    <t>75801 Część oświatowa subwencji ogólnej dla jednostek samorządu terytorialnego</t>
  </si>
  <si>
    <t>2920 subwencje ogólne z bużetu państwa</t>
  </si>
  <si>
    <t>75801 Część oświatowa subwencji ogólnej dla jednostek samorządu terytorialnego - razem</t>
  </si>
  <si>
    <t>75814 Różne rozliczenia finansowe</t>
  </si>
  <si>
    <t>75814 Różne rozliczenia finansowe - razem</t>
  </si>
  <si>
    <t>2030 dotacje celowe otrzymane z budżetu państwa na realizację własnych zadań bieżących gmin (związków gmin)</t>
  </si>
  <si>
    <t>2707 środki na dofinansowanie własnych zadań bieżących gmin ( związków gmin), powiatów (związków powiatów), samorządów województw, pozyskane z innych źródeł</t>
  </si>
  <si>
    <t>0870 wpływy ze sprzedaży składników majątkowych</t>
  </si>
  <si>
    <t>2130 dotacje celowe otrzymane z budżetu państwa na realizację bieżących zadań własnych powiatu</t>
  </si>
  <si>
    <t>2710 wpływy z tytułu pomocy finansowej udzielanej między jednostkami samorządu terytorialnego na dofinansowanie własnych zadań bieżących</t>
  </si>
  <si>
    <t>2690 środki z Funduszu Pracy otrzymane przez powiat z przeznaczeniem na finsnowanie kosztów wynagrodzenia i składek na ubezpieczenia społeczne pracowników powiatowego urzędu pracy</t>
  </si>
  <si>
    <t>6260 dotacje otrzymane z funduszy celowych na finansowanie lub dofinansowanie kosztów realizacji inwestycji i zakupów inwestycyjnych jednostek sektora finansów publicznych</t>
  </si>
  <si>
    <t>2888 dotacja celowa otrzymana przez j.s.t. od innej j.s.t. będącej instytucją wdrażającą na zadania bieżące realizowane na podstawie porozumień (umów)</t>
  </si>
  <si>
    <t>2889 dotacja celowa otrzymana przez j.s.t. od innej j.s.t. będącej instytucją wdrażającą na zadania bieżące realizowane na podstawie porozumień (umów)</t>
  </si>
  <si>
    <t>90017 Zakłady gospodarki komunalnej</t>
  </si>
  <si>
    <t>90017 Zakłady gospodarki komunalnej - razem</t>
  </si>
  <si>
    <t>WIELOLETNI   PROGRAM   INWESTYCYJNY  NA   LATA   2006 - 2008</t>
  </si>
  <si>
    <t>JEDNOSTKA   REALIZUJĄCA  -  URZĄD  MIASTA   GDYNI   WYDZIAŁ  INWESTYCJI</t>
  </si>
  <si>
    <t>lp.</t>
  </si>
  <si>
    <t>Nazwa zadania inwestycyjnego</t>
  </si>
  <si>
    <t>Cel zadania</t>
  </si>
  <si>
    <t>planowane rozpoczęcie</t>
  </si>
  <si>
    <t>planowane zakończenie</t>
  </si>
  <si>
    <t xml:space="preserve">wartość inwestycji </t>
  </si>
  <si>
    <t>nakłady poniesione do 31.12.2005</t>
  </si>
  <si>
    <t>Nakłady do poniesienia w latach</t>
  </si>
  <si>
    <t>INWESTYCJE  ŁĄCZNIE</t>
  </si>
  <si>
    <t>I</t>
  </si>
  <si>
    <t>DZIAŁ  600  TRANSPORT  I  ŁĄCZNOŚĆ</t>
  </si>
  <si>
    <t>ROZDZIAŁ 60004 LOKALNY TRANSPORT ZBIOROWY</t>
  </si>
  <si>
    <t xml:space="preserve"> - rozwój proekologicznego transportu publicznego w Gdyni </t>
  </si>
  <si>
    <t>poprawa jakości transportu zbiorowego</t>
  </si>
  <si>
    <t>ROZDZIAŁ  60015  DROGI  PUBLICZNE  W  MIASTACH  NA  PRAWACH  POWIATU</t>
  </si>
  <si>
    <t>*</t>
  </si>
  <si>
    <t xml:space="preserve"> - Trasa Kwiatkowskiego - III etap</t>
  </si>
  <si>
    <t xml:space="preserve">zwiększenie dostępności drogowej miasta i portu </t>
  </si>
  <si>
    <t>w tym środki z EFRR</t>
  </si>
  <si>
    <t xml:space="preserve"> - Trasa Kwiatkowskiego - III etap - koszty niekwalifikowane poza umową o dofinansowanie</t>
  </si>
  <si>
    <t>zwiększenie dostępności drogowej miasta i portu</t>
  </si>
  <si>
    <t xml:space="preserve"> - ulica Janka Wiśniewskiego - etap II </t>
  </si>
  <si>
    <t xml:space="preserve">zwiększenie dostępności drogowej miasta i portu  </t>
  </si>
  <si>
    <t xml:space="preserve"> - ulica Janka Wiśniewskiego - etap II - koszty niekwalifikowane poza umową o dofinansowanie</t>
  </si>
  <si>
    <t xml:space="preserve"> - dokumentacja przyszłościowa dla zadań planowanych do realizacji z udziałem środków UE</t>
  </si>
  <si>
    <t xml:space="preserve">przygotowanie zadań do realizacji </t>
  </si>
  <si>
    <t xml:space="preserve"> - dokumentacja przyszłościowa - ul. Bosmańska</t>
  </si>
  <si>
    <t xml:space="preserve"> - wykup terenów </t>
  </si>
  <si>
    <t>regulacje terenowe umożliwiające realizację poszczególnych zadań</t>
  </si>
  <si>
    <t xml:space="preserve"> - Droga Różowa IV etap - rozbudowa ul. Lotników w Gdyni</t>
  </si>
  <si>
    <t xml:space="preserve">zwiększenie przepustowości sieci dróg i odciążenie śródmieścia Gdyni </t>
  </si>
  <si>
    <t>źródła finansowania planowanych nakładów</t>
  </si>
  <si>
    <t>refundacja  z EFRR</t>
  </si>
  <si>
    <t>środki finansowe gminy</t>
  </si>
  <si>
    <t>wkład rzeczowy-aport gruntów</t>
  </si>
  <si>
    <t xml:space="preserve"> - wkład własny w realizację zadań z udziałem środków UE (25 % kosztów)</t>
  </si>
  <si>
    <t>zwiększenie dostępności drogowej miasta</t>
  </si>
  <si>
    <t xml:space="preserve"> ROZDZIAŁ   60016  DROGI  PUBLICZNE  GMINNE</t>
  </si>
  <si>
    <t xml:space="preserve"> - modernizacja ulic gminnych</t>
  </si>
  <si>
    <t xml:space="preserve">poprawa lokalnego systemu drogowego </t>
  </si>
  <si>
    <t xml:space="preserve"> - modernizacja dróg LII</t>
  </si>
  <si>
    <t>uzbrojenie terenów pod budownictwo mieszkaniowe</t>
  </si>
  <si>
    <t xml:space="preserve"> - dokumentacja przyszłościowa</t>
  </si>
  <si>
    <t>przygotowanie zadań do realizacji</t>
  </si>
  <si>
    <t xml:space="preserve"> - wykup terenów</t>
  </si>
  <si>
    <t>II</t>
  </si>
  <si>
    <t xml:space="preserve"> DZIAŁ  630  TURYSTYKA - ROZDZIAŁ 63095 POZOSTAŁA DZIAŁALNOŚĆ</t>
  </si>
  <si>
    <t xml:space="preserve"> - rozwój turystyki w rejonie Zatoki Gdańskiej </t>
  </si>
  <si>
    <t>III</t>
  </si>
  <si>
    <t xml:space="preserve">DZIAŁ 710 DZIAŁALNOŚĆ USŁUGOWA - ROZDZIAŁ 71095 POZOSTAŁA DZIAŁALNOŚĆ     </t>
  </si>
  <si>
    <t>**</t>
  </si>
  <si>
    <t xml:space="preserve"> - Pomorski Park Technologiczny</t>
  </si>
  <si>
    <t xml:space="preserve">podniesienie poziomu nowoczesności innowacyjności gdyńskiej gospodarki </t>
  </si>
  <si>
    <t xml:space="preserve"> - Pomorski Park technologiczny - II etap - wkład własny w realizację zadania z udziałem środków UE (25 % kosztów)</t>
  </si>
  <si>
    <t>rozbudowa lokalnej infrastruktury społeczeństwa informacyjnego</t>
  </si>
  <si>
    <t>IV</t>
  </si>
  <si>
    <t xml:space="preserve"> DZIAŁ  801 -  OŚWIATA I WYCHOWANIE</t>
  </si>
  <si>
    <t xml:space="preserve">  ROZDZIAŁ  80101   SZKOŁY PODSTAWOWE</t>
  </si>
  <si>
    <t xml:space="preserve"> - przebudowa szkół</t>
  </si>
  <si>
    <t>poprawa stanu technicznego obiektów oświatowych</t>
  </si>
  <si>
    <t xml:space="preserve">  ROZDZIAŁ  80104   PRZEDSZKOLA</t>
  </si>
  <si>
    <t xml:space="preserve"> - przebudowa przedszkoli</t>
  </si>
  <si>
    <t>poprawa stanu technicznego obiektów przedszkolnych</t>
  </si>
  <si>
    <t xml:space="preserve">  ROZDZIAŁ  80120  LICEA  OGÓLNOKSZTAŁCĄCE</t>
  </si>
  <si>
    <t xml:space="preserve">  ROZDZIAŁ  80134   SZKOŁY ZAWODOWE SPECJALNE</t>
  </si>
  <si>
    <t>V</t>
  </si>
  <si>
    <t xml:space="preserve"> DZIAŁ  852 - ROZDZIAŁ 85202   DOMY POMOCY SPOŁECZNEJ</t>
  </si>
  <si>
    <t xml:space="preserve"> dokumentacja przyszłościowa </t>
  </si>
  <si>
    <t>VI</t>
  </si>
  <si>
    <t xml:space="preserve"> DZIAŁ  900   GOSPODARKA  KOMUNALNA  I  OCHRONA  ŚRODOWISKA</t>
  </si>
  <si>
    <t xml:space="preserve"> ROZDZIAŁ  90001  GOSPODARKA ŚCIEKOWA I OCHRONA WÓD</t>
  </si>
  <si>
    <t xml:space="preserve"> - regulacje cieków </t>
  </si>
  <si>
    <t>eliminowanie zanieczyszczeń wprowadzanych do wód powierzchniowych</t>
  </si>
  <si>
    <t xml:space="preserve"> - budowa kanału deszczowego od ulicy Janka Wiśniewskiego do basenu portowego nr IV</t>
  </si>
  <si>
    <t xml:space="preserve"> -uzupełnienie kanalizacji sanitarnej i sieci   wodociągowej</t>
  </si>
  <si>
    <t>uzupełnienie uzbrojenia terenów zurbanizowanych (ochrona wód przybrzeżnych)</t>
  </si>
  <si>
    <t xml:space="preserve"> - kanalizacja sanitarna terenów pod nową zabudowę mieszkaniową - wkład własny w realizację zadania z udziełem środków UE (25 % kosztów)</t>
  </si>
  <si>
    <t>uzbrojenie terenów pod budownictwo</t>
  </si>
  <si>
    <t xml:space="preserve"> - poprawa czystości wód Morza Bałtyckiego  poprzez rozwój systemów gospodarki wodnej - I etap</t>
  </si>
  <si>
    <t xml:space="preserve"> - poprawa czystości wód Morza Bałtyckiego  poprzez rozwój systemów gospodarki wodnej - II etap - wkład własny w realizację zadania z udziałem środków UE (25 % kosztów)</t>
  </si>
  <si>
    <t xml:space="preserve"> - Lokalne Inicjatywy Inwestycyjne</t>
  </si>
  <si>
    <t>ROZDZIAŁ  90004  UTRZYMANIE ZIELENI W MIASTACH I GMINACH</t>
  </si>
  <si>
    <t xml:space="preserve"> - tereny zielone</t>
  </si>
  <si>
    <t>rozwój terenów zielonych w mieście</t>
  </si>
  <si>
    <t>ROZDZIAŁ  90015   OŚWIETLENIE  ULIC</t>
  </si>
  <si>
    <t>poprawa bezpieczeństwa</t>
  </si>
  <si>
    <t>ROZDZIAŁ  90095 POZOSTAŁA DZIAŁALNOŚĆ</t>
  </si>
  <si>
    <t xml:space="preserve"> - uzbrojenie obszaru Gdynia-Zachód</t>
  </si>
  <si>
    <t>rozbudowa infrastruktury na terenach rozwojowych</t>
  </si>
  <si>
    <t xml:space="preserve"> - zaplecze ZCK - II etap</t>
  </si>
  <si>
    <t>poprawa stanu technicznego obiektów</t>
  </si>
  <si>
    <t xml:space="preserve"> - modernizacja przystani rybackiej w Gdyni-Orłowie</t>
  </si>
  <si>
    <t xml:space="preserve"> - modernizacja mola w Orłowie</t>
  </si>
  <si>
    <t>*2</t>
  </si>
  <si>
    <t xml:space="preserve"> - kompleksowa termomodernizacja siedmiu budynków placówek oświatowych na terenie Gdyni</t>
  </si>
  <si>
    <t>refundacja z MF EOG/NMF</t>
  </si>
  <si>
    <t xml:space="preserve"> - dokumentacja przyszłościowa </t>
  </si>
  <si>
    <t xml:space="preserve"> LOKALNE INICJATYWY INWESTYCYJNE</t>
  </si>
  <si>
    <t>VII</t>
  </si>
  <si>
    <t xml:space="preserve"> DZIAŁ  921  KULTURA  I  OCHRONA  DZIEDZICTWA  NARODOWEGO  </t>
  </si>
  <si>
    <t xml:space="preserve"> ROZDZIAŁ  92118  MUZEA</t>
  </si>
  <si>
    <t xml:space="preserve"> - Muzeum Miasta Gdyni</t>
  </si>
  <si>
    <t>zachowanie tożsamości kulturowej miasta (budowa nowego obiektu)</t>
  </si>
  <si>
    <t xml:space="preserve"> ROZDZIAŁ 92106  TEATRY DRAMATYCZNE I LALKOWE</t>
  </si>
  <si>
    <t xml:space="preserve"> - dokumentacja przyszłościowa - Centrum Kultury</t>
  </si>
  <si>
    <r>
      <t xml:space="preserve"> - budowa światłowodowej sieci szkieletowej i infokiosków upowszechniających internet w Gdyni - wkład własny w realizację zadania z udziałem środków UE </t>
    </r>
    <r>
      <rPr>
        <i/>
        <sz val="8"/>
        <rFont val="Arial"/>
        <family val="2"/>
      </rPr>
      <t>(25 % kosztów) - realizuje Wydz. Informatyki</t>
    </r>
  </si>
  <si>
    <t>podniesienie atrakcyjności kulturalnej i turystycznej miasta</t>
  </si>
  <si>
    <t>VIII</t>
  </si>
  <si>
    <t xml:space="preserve"> DZIAŁ  926  ROZDZIAŁ  92601   KULTURA  FIZYCZNA  I  SPORT  -  OBIEKTY SPORTOWE</t>
  </si>
  <si>
    <t xml:space="preserve"> - hala sportowo-widowiskowa</t>
  </si>
  <si>
    <t>zagospodarowanie terenów sportowych (budowa nowego obiektu)</t>
  </si>
  <si>
    <t xml:space="preserve">  w tym środki własne</t>
  </si>
  <si>
    <t xml:space="preserve">             dofinansowanie ze środków MENiS</t>
  </si>
  <si>
    <t xml:space="preserve"> - budowa przyszkolnego basenu</t>
  </si>
  <si>
    <t>rozbudowa infrastruktury sportowej</t>
  </si>
  <si>
    <t xml:space="preserve"> - modernizacja stadionu</t>
  </si>
  <si>
    <t>dla zadań przewidzianych do realizacji z udziałem środków z funduszy strukturalnych Unii Europejskiej wydatki zaplanowano z uwzględnieniem  podatku VAT jako kosztu kwalifikowanego (22%); kwoty uwzględnione w tabeli oznaczają wysokość wkładu własnego gminy</t>
  </si>
  <si>
    <t>dla zadań realizowanych w ramach programu PHARE wydatki zaplanowano z uwzględnieniem podatku VAT od kwoty wkładu własnego i przy przeliczeniu według kursu EURO w wysokości 4,2 zł</t>
  </si>
  <si>
    <t xml:space="preserve">Dla zadań  oznaczonych w ten sposób  w pierwszym wierszu wpisane zostały wartości środków finansowych jakie Gmina zabezpiecza w budżecie Miasta w poszczególnych latach.  </t>
  </si>
  <si>
    <r>
      <t>*</t>
    </r>
    <r>
      <rPr>
        <b/>
        <vertAlign val="superscript"/>
        <sz val="14"/>
        <rFont val="Arial CE"/>
        <family val="0"/>
      </rPr>
      <t>1</t>
    </r>
  </si>
  <si>
    <t>PLAN WYDATKÓW NA ZADANIA REALIZOWANE Z UDZIAŁEM ŚRODKÓW Z BUDŻETU UNII EUROPEJSKIEJ</t>
  </si>
  <si>
    <t>Jednostka realizująca</t>
  </si>
  <si>
    <t>Data</t>
  </si>
  <si>
    <t>Klasyfikacja budżetowa</t>
  </si>
  <si>
    <t>Wydatki w latach</t>
  </si>
  <si>
    <t>rozpoczęcia</t>
  </si>
  <si>
    <t>zakończenia</t>
  </si>
  <si>
    <t xml:space="preserve">Trasa Kwiatkowskiego - III etap - zwiększenie dostępności drogowej mista i portu </t>
  </si>
  <si>
    <t>Urząd Miasta - Wydział Inwestycji</t>
  </si>
  <si>
    <t>RAZEM WARTOŚĆ</t>
  </si>
  <si>
    <t>600/60015/6050</t>
  </si>
  <si>
    <t>600/60015/6058</t>
  </si>
  <si>
    <t>600/60015/6059</t>
  </si>
  <si>
    <t xml:space="preserve">Ulica Janka Wiśniewskiego - etap II - zwiększenie dostępności drogowej mista i portu </t>
  </si>
  <si>
    <t>Dr. Różowa - etap IV - rozbudowa ul. Lotników</t>
  </si>
  <si>
    <t>aport gruntów</t>
  </si>
  <si>
    <t xml:space="preserve">Pomorski Park Technologiczny </t>
  </si>
  <si>
    <t>710/71095/6050</t>
  </si>
  <si>
    <t>710/71095/6051</t>
  </si>
  <si>
    <t>710/71095/6052</t>
  </si>
  <si>
    <t>Pomorski Park Technologiczny - etap II</t>
  </si>
  <si>
    <t>Budowa światłowodowej sieci szkieletowej i infokiosków upowszechniających internet w Gdyni</t>
  </si>
  <si>
    <t>Program ZPORR "Szkolenia kompetencyjne w zakresie pomocy dziecku krzywdzonemu..."</t>
  </si>
  <si>
    <t>Ognisko Wychowawcze</t>
  </si>
  <si>
    <t>Projekt "ABC - Alians Miast Bałtyckich"</t>
  </si>
  <si>
    <t>Urząd Miasta - Biuro Planowania Przestrzennego</t>
  </si>
  <si>
    <t>710/71004/4421</t>
  </si>
  <si>
    <t>Projekt "Baltinno"</t>
  </si>
  <si>
    <t>710/71095/4420</t>
  </si>
  <si>
    <t>Projekt "Fundusz stypendialny dla uczniów gdyńskich szkół ponadgimnazjalnych w roku szkolnym 2005/2006"</t>
  </si>
  <si>
    <t>Urząd Miasta - Wydział Edukacji</t>
  </si>
  <si>
    <t>Projekt "Niepełnosprawny  pracownik na rynku pracy"</t>
  </si>
  <si>
    <t>Urząd Miasta - Wydział Polityki Gospodarczej i Nieruchomości</t>
  </si>
  <si>
    <t>Projekt "Otwarta Platforma Usług Urzędu Udostępnianych Drogą Telefonii Komórkowej"</t>
  </si>
  <si>
    <t>750/75095/4010</t>
  </si>
  <si>
    <t>750/75095/4110</t>
  </si>
  <si>
    <t>750/75095/4120</t>
  </si>
  <si>
    <t>750/75095/4210</t>
  </si>
  <si>
    <t>750/75095/4300</t>
  </si>
  <si>
    <t>750/75095/4410</t>
  </si>
  <si>
    <t>750/75095/4420</t>
  </si>
  <si>
    <t>750/75095/6060</t>
  </si>
  <si>
    <t>Projekt "SEBTrans - Link"</t>
  </si>
  <si>
    <t>Urząd Miasta - Biuro Rozwoju Miasta</t>
  </si>
  <si>
    <t>600/60095/4410</t>
  </si>
  <si>
    <t>600/60095/4420</t>
  </si>
  <si>
    <t>Projekt BaltAcad</t>
  </si>
  <si>
    <t>Projekt Tellus</t>
  </si>
  <si>
    <t>600/60015/44270</t>
  </si>
  <si>
    <t>600/60095/4170</t>
  </si>
  <si>
    <t>600/60095/4210</t>
  </si>
  <si>
    <t>600/60095/4300</t>
  </si>
  <si>
    <t>Rozwój turystyki w rejonie Zatoki Gdańskiej</t>
  </si>
  <si>
    <t>630/63095/6051</t>
  </si>
  <si>
    <t>630/63095/6052</t>
  </si>
  <si>
    <t>Projekt SOKRATES COMENIUS</t>
  </si>
  <si>
    <t>Projekt SUPPORTNET II</t>
  </si>
  <si>
    <t>926/92605/4302</t>
  </si>
  <si>
    <t>Projekt MariTour</t>
  </si>
  <si>
    <t>Gdyński Spinaker -Aktywizacja gługotrwale bezrobotnych, samotnych rodziców na rynku pracy</t>
  </si>
  <si>
    <t>MOPS</t>
  </si>
  <si>
    <t>Wydatki ogółem</t>
  </si>
  <si>
    <t xml:space="preserve">Nazwa zadania/projektu </t>
  </si>
  <si>
    <t>Lp.</t>
  </si>
  <si>
    <t>GOSiR</t>
  </si>
  <si>
    <t>dział/rozdział</t>
  </si>
  <si>
    <t xml:space="preserve">Wydatki poniesione w 2005r.     w zł </t>
  </si>
  <si>
    <t>Źródło finansowania</t>
  </si>
  <si>
    <t>Wkład własny - środki gminy</t>
  </si>
  <si>
    <t>600/60015</t>
  </si>
  <si>
    <t>Środki z budżetu UE</t>
  </si>
  <si>
    <t>710/71095</t>
  </si>
  <si>
    <t>852/85201</t>
  </si>
  <si>
    <t>710/71004</t>
  </si>
  <si>
    <t>854/85415</t>
  </si>
  <si>
    <t>853/85311</t>
  </si>
  <si>
    <t>600/60095</t>
  </si>
  <si>
    <t>801/80101</t>
  </si>
  <si>
    <t>801/80104</t>
  </si>
  <si>
    <t>801/80120</t>
  </si>
  <si>
    <t>801/80130</t>
  </si>
  <si>
    <t>926/92605</t>
  </si>
  <si>
    <t>853/85395</t>
  </si>
  <si>
    <t>Wkład własny - środki innych partnerów</t>
  </si>
  <si>
    <t>630/63095</t>
  </si>
  <si>
    <t>Projekt BUSTRIP</t>
  </si>
  <si>
    <t>Urząd Miasta - Wydział Inżynierii Ruchu</t>
  </si>
  <si>
    <t xml:space="preserve"> - ulica Świętojańska - pętla uliczna</t>
  </si>
  <si>
    <t xml:space="preserve">poprawa systemu drogowego i układu komunikacji miejskiej </t>
  </si>
  <si>
    <t xml:space="preserve"> - Droga Różowa IV etap - rozbudowa ul. Lotników w Gdyni - koszty niekwalifikowane poza umową o dofinansowanie</t>
  </si>
  <si>
    <t xml:space="preserve"> - program rozwoju komunikacji rowerowej</t>
  </si>
  <si>
    <t>rozbudowa sieci nowoczesnych dróg rowerowych i ograniczenie emisji spalin</t>
  </si>
  <si>
    <t>ochrona środowiska poprzez redukcję zanieczyszczeń</t>
  </si>
  <si>
    <t>Projekt planowany do realizacji z dofinansowaniem ze środków Mechanizmu Finansowego Europejskiego Obszaru Gospodarczego oraz Norweskiego Mechanizmu Finansowego. Do przeliczenia kwot z PLN na Euro przyjęto kurs 1 Euro = 3,9895 zł (wg Dziennika Urzędowego W</t>
  </si>
  <si>
    <t>Projekt "www.innowacje.gdynia.pl"</t>
  </si>
  <si>
    <t>Wydatki niekwalifikowanle</t>
  </si>
  <si>
    <t>Załącznik nr 5 do URM nr XLIV/……..……/06 z 30-08-2006r.</t>
  </si>
  <si>
    <t>Plan finansowy dzielnic na 2006 rok</t>
  </si>
  <si>
    <t>Suma: Kwota po zmianie</t>
  </si>
  <si>
    <t>Rodzaj zadania</t>
  </si>
  <si>
    <t>Zadania własne gminy - rady dzielnic</t>
  </si>
  <si>
    <t>Zadania własne gminy - rady dzielnic - Suma</t>
  </si>
  <si>
    <t>Suma całkowita</t>
  </si>
  <si>
    <t>Dział</t>
  </si>
  <si>
    <t>Rozdział</t>
  </si>
  <si>
    <t>Paragraf</t>
  </si>
  <si>
    <t>RD Babie Doły</t>
  </si>
  <si>
    <t>RD Chwarzno - Wiczlino</t>
  </si>
  <si>
    <t>RD Chylonia</t>
  </si>
  <si>
    <t>RD Cisowa</t>
  </si>
  <si>
    <t>RD Dąbrowa</t>
  </si>
  <si>
    <t>RD Działki Leśne</t>
  </si>
  <si>
    <t>RD Grabówek</t>
  </si>
  <si>
    <t>RD Kamienna Góra</t>
  </si>
  <si>
    <t>RD Karwiny</t>
  </si>
  <si>
    <t>RD Leszczynki</t>
  </si>
  <si>
    <t>RD Mały Kack</t>
  </si>
  <si>
    <t>RD Obłuże</t>
  </si>
  <si>
    <t>RD Oksywie</t>
  </si>
  <si>
    <t>RD Orłowo</t>
  </si>
  <si>
    <t>RD Pogórze</t>
  </si>
  <si>
    <t>RD Pustki Cisowskie</t>
  </si>
  <si>
    <t>RD Redłowo</t>
  </si>
  <si>
    <t>RD Śródmieście</t>
  </si>
  <si>
    <t>RD Wielki Kack</t>
  </si>
  <si>
    <t>RD Witom.- Radiostacja</t>
  </si>
  <si>
    <t>RD Witom.-Leśniczówka</t>
  </si>
  <si>
    <t>RD Wzg. Św. Maksymiliana</t>
  </si>
  <si>
    <t>600 TRANSPORT I ŁĄCZNOŚĆ</t>
  </si>
  <si>
    <t>60015 Drogi publiczne w miastach na prawach powiatu</t>
  </si>
  <si>
    <t>4300 zakup usług pozostałych</t>
  </si>
  <si>
    <t>60015 Drogi publiczne w miastach na prawach powiatu - Suma</t>
  </si>
  <si>
    <t>60016 Drogi publiczne gminne</t>
  </si>
  <si>
    <t>6050 wydatki inwestycyjne jednostek budżetowych</t>
  </si>
  <si>
    <t>60016 Drogi publiczne gminne - Suma</t>
  </si>
  <si>
    <t>600 TRANSPORT I ŁĄCZNOŚĆ - Suma</t>
  </si>
  <si>
    <t>630 TURYSTYKA</t>
  </si>
  <si>
    <t>63003 Zadania w zakresie upowszechniania turystyki</t>
  </si>
  <si>
    <t>63003 Zadania w zakresie upowszechniania turystyki - Suma</t>
  </si>
  <si>
    <t>630 TURYSTYKA - Suma</t>
  </si>
  <si>
    <t>700 GOSPODARKA MIESZKANIOWA</t>
  </si>
  <si>
    <t>70005 Gospodarka gruntami i nieruchomościami</t>
  </si>
  <si>
    <t>4270 zakup usług remontowych</t>
  </si>
  <si>
    <t>70005 Gospodarka gruntami i nieruchomościami - Suma</t>
  </si>
  <si>
    <t>700 GOSPODARKA MIESZKANIOWA - Suma</t>
  </si>
  <si>
    <t>750 ADMINISTRACJA PUBLICZNA</t>
  </si>
  <si>
    <t>75095 Pozostała działalność</t>
  </si>
  <si>
    <t>75095 Pozostała działalność - Suma</t>
  </si>
  <si>
    <t>750 ADMINISTRACJA PUBLICZNA - Suma</t>
  </si>
  <si>
    <t>754 BEZPIECZEŃSTWO PUBLICZNE I OCHRONA PRZECIWPOŻAROWA</t>
  </si>
  <si>
    <t>75404 Komendy wojewódzkie Policji</t>
  </si>
  <si>
    <t>3000 wpłaty jednostek na fundusz celowy</t>
  </si>
  <si>
    <t>75404 Komendy wojewódzkie Policji - Suma</t>
  </si>
  <si>
    <t>75412 Ochotnicze straże pożarne</t>
  </si>
  <si>
    <t>4210 zakup materiałów i wyposażenia</t>
  </si>
  <si>
    <t>75412 Ochotnicze straże pożarne - Suma</t>
  </si>
  <si>
    <t>75495 Pozostała działalność</t>
  </si>
  <si>
    <t>6060 wydatki na zakupy inwestycyjne jednostek budżetowych</t>
  </si>
  <si>
    <t>75495 Pozostała działalność - Suma</t>
  </si>
  <si>
    <t>754 BEZPIECZEŃSTWO PUBLICZNE I OCHRONA PRZECIWPOŻAROWA - Suma</t>
  </si>
  <si>
    <t>801 OŚWIATA I WYCHOWANIE</t>
  </si>
  <si>
    <t>80101 Szkoły podstawowe</t>
  </si>
  <si>
    <t>4110 składki na ubezpieczenia społeczne</t>
  </si>
  <si>
    <t>4120 składki na Fundusz Pracy</t>
  </si>
  <si>
    <t>4170 wynagrodzenia bezosobowe</t>
  </si>
  <si>
    <t>4240 zakup pomocy naukowych, dydaktycznych i książek</t>
  </si>
  <si>
    <t>80101 Szkoły podstawowe - Suma</t>
  </si>
  <si>
    <t>80104 Przedszkola</t>
  </si>
  <si>
    <t>2510 dotacja podmiotowa z budżetu dla zakładu budżetowego</t>
  </si>
  <si>
    <t>80104 Przedszkola - Suma</t>
  </si>
  <si>
    <t>80110 Gimnazja</t>
  </si>
  <si>
    <t>80110 Gimnazja - Suma</t>
  </si>
  <si>
    <t>80120 Licea ogólnokształcące</t>
  </si>
  <si>
    <t>80120 Licea ogólnokształcące - Suma</t>
  </si>
  <si>
    <t>80130 Szkoły zawodowe</t>
  </si>
  <si>
    <t>80130 Szkoły zawodowe - Suma</t>
  </si>
  <si>
    <t>80195 Pozostała działalność</t>
  </si>
  <si>
    <t>4430 różne opłaty i składki</t>
  </si>
  <si>
    <t>80195 Pozostała działalność - Suma</t>
  </si>
  <si>
    <t>801 OŚWIATA I WYCHOWANIE - Suma</t>
  </si>
  <si>
    <t>851 OCHRONA ZDROWIA</t>
  </si>
  <si>
    <t>85154 Przeciwdziałanie alkoholizmowi</t>
  </si>
  <si>
    <t>85154 Przeciwdziałanie alkoholizmowi - Suma</t>
  </si>
  <si>
    <t>85195 Pozostała działalność</t>
  </si>
  <si>
    <t>2820 dotacja celowa z budżetu na finansowanie lub dofinansowanie zadań zleconych do realizacji stowarzyszeniom</t>
  </si>
  <si>
    <t>85195 Pozostała działalność - Suma</t>
  </si>
  <si>
    <t>851 OCHRONA ZDROWIA - Suma</t>
  </si>
  <si>
    <t>852 POMOC SPOŁECZNA</t>
  </si>
  <si>
    <t>85201 Placówki opiekuńczo - wychowawcze</t>
  </si>
  <si>
    <t>4220 zakup środków żywności</t>
  </si>
  <si>
    <t>85201 Placówki opiekuńczo - wychowawcze - Suma</t>
  </si>
  <si>
    <t>85202 Domy pomocy społecznej</t>
  </si>
  <si>
    <t>85202 Domy pomocy społecznej - Suma</t>
  </si>
  <si>
    <t>85203 Ośrodki wsparcia</t>
  </si>
  <si>
    <t>85203 Ośrodki wsparcia - Suma</t>
  </si>
  <si>
    <t>85214 Zasiłki i pomoc w naturze oraz składki na ubezpieczenia emerytalne i rentowe</t>
  </si>
  <si>
    <t>3110 świadczenia społeczne</t>
  </si>
  <si>
    <t>85214 Zasiłki i pomoc w naturze oraz składki na ubezpieczenia emerytalne i rentowe - Suma</t>
  </si>
  <si>
    <t>85295 Pozostała działalność</t>
  </si>
  <si>
    <t>85295 Pozostała działalność - Suma</t>
  </si>
  <si>
    <t>852 POMOC SPOŁECZNA - Suma</t>
  </si>
  <si>
    <t>853 POZOSTAŁE ZADANIA W ZAKRESIE POLITYKI SPOŁECZNEJ</t>
  </si>
  <si>
    <t>85395 Pozostała działalność</t>
  </si>
  <si>
    <t>85395 Pozostała działalność - Suma</t>
  </si>
  <si>
    <t>853 POZOSTAŁE ZADANIA W ZAKRESIE POLITYKI SPOŁECZNEJ - Suma</t>
  </si>
  <si>
    <t>854 EDUKACYJNA OPIEKA WYCHOWAWCZA</t>
  </si>
  <si>
    <t>85401 Świetlice szkolne</t>
  </si>
  <si>
    <t>85401 Świetlice szkolne - Suma</t>
  </si>
  <si>
    <t>85406 Poradnie psychologiczno - pedagogiczne, w tym poradnie specjalistyczne</t>
  </si>
  <si>
    <t>85406 Poradnie psychologiczno - pedagogiczne, w tym poradnie specjalistyczne - Suma</t>
  </si>
  <si>
    <t>85407 Placówki wychowania pozaszkolnego</t>
  </si>
  <si>
    <t>85407 Placówki wychowania pozaszkolnego - Suma</t>
  </si>
  <si>
    <t>85412 Kolonie i obozy oraz inne formy wypoczynku dzieci i młodzieży szkolnej, a także szkolenia młodzieży</t>
  </si>
  <si>
    <t>85412 Kolonie i obozy oraz inne formy wypoczynku dzieci i młodzieży szkolnej, a także szkolenia młodzieży - Suma</t>
  </si>
  <si>
    <t>854 EDUKACYJNA OPIEKA WYCHOWAWCZA - Suma</t>
  </si>
  <si>
    <t>900 GOSPODARKA KOMUNALNA I OCHRONA ŚRODOWISKA</t>
  </si>
  <si>
    <t>90003 Oczyszczanie miast i wsi</t>
  </si>
  <si>
    <t>90003 Oczyszczanie miast i wsi - Suma</t>
  </si>
  <si>
    <t>90004 Utrzymanie zieleni w miastach i gminach</t>
  </si>
  <si>
    <t>3040 nagrody o charakterze szczególnym niezaliczone do wynagrodzeń</t>
  </si>
  <si>
    <t>90004 Utrzymanie zieleni w miastach i gminach - Suma</t>
  </si>
  <si>
    <t>90015 Oświetlenie ulic, placów i dróg</t>
  </si>
  <si>
    <t>90015 Oświetlenie ulic, placów i dróg - Suma</t>
  </si>
  <si>
    <t>90095 Pozostała działalność</t>
  </si>
  <si>
    <t>90095 Pozostała działalność - Suma</t>
  </si>
  <si>
    <t>900 GOSPODARKA KOMUNALNA I OCHRONA ŚRODOWISKA - Suma</t>
  </si>
  <si>
    <t>921 KULTURA I OCHRONA DZIEDZICTWA NARODOWEGO</t>
  </si>
  <si>
    <t>92105 Pozostałe zadania w zakresie kultury</t>
  </si>
  <si>
    <t>92105 Pozostałe zadania w zakresie kultury - Suma</t>
  </si>
  <si>
    <t>92109 Domy i ośrodki kultury, świetlice i kluby</t>
  </si>
  <si>
    <t>2480 dotacja podmiotowa z budżetu dla samorządowej instytucji kultury</t>
  </si>
  <si>
    <t>92109 Domy i ośrodki kultury, świetlice i kluby - Suma</t>
  </si>
  <si>
    <t>92116 Biblioteki</t>
  </si>
  <si>
    <t>92116 Biblioteki - Suma</t>
  </si>
  <si>
    <t>921 KULTURA I OCHRONA DZIEDZICTWA NARODOWEGO - Suma</t>
  </si>
  <si>
    <t>926 KULTURA FIZYCZNA I SPORT</t>
  </si>
  <si>
    <t>92601 Obiekty sportowe</t>
  </si>
  <si>
    <t>92601 Obiekty sportowe - Suma</t>
  </si>
  <si>
    <t>92605 Zadania w zakresie kultury fizycznej i sportu</t>
  </si>
  <si>
    <t>92605 Zadania w zakresie kultury fizycznej i sportu - Suma</t>
  </si>
  <si>
    <t>926 KULTURA FIZYCZNA I SPORT - Suma</t>
  </si>
  <si>
    <t>I. Plan przychodów i wydatków zakładów budżetowych na 2006 rok.</t>
  </si>
  <si>
    <t>Placówka</t>
  </si>
  <si>
    <t>Przychody</t>
  </si>
  <si>
    <t>w tym: dotacje z budżetu</t>
  </si>
  <si>
    <t>Wydatki</t>
  </si>
  <si>
    <t>w tym: wynagrodzenia i pochodne</t>
  </si>
  <si>
    <t>Rozdz. 70001 - zakłady gospodarki mieszkaniowej</t>
  </si>
  <si>
    <t>Administracja Budynków Komunalnych nr 1</t>
  </si>
  <si>
    <t>Administracja Budynków Komunalnych nr 3</t>
  </si>
  <si>
    <t>Administracja Budynków Komunalnych nr 4</t>
  </si>
  <si>
    <t>Administracja Budynków Komunalnych nr 5</t>
  </si>
  <si>
    <t>Administracje Budynków Komunalnych - nie podzielona na placówki część dotacji</t>
  </si>
  <si>
    <t xml:space="preserve">Rozdz. 80104 - przedszkola </t>
  </si>
  <si>
    <t>Przedszkole Samorządowe Nr 3</t>
  </si>
  <si>
    <t>Przedszkole Samorządowe Nr 4</t>
  </si>
  <si>
    <t>Przedszkole Samorządowe Nr 5</t>
  </si>
  <si>
    <t>Przedszkole Samorządowe Nr 6</t>
  </si>
  <si>
    <t>Przedszkole Samorządowe Nr 7</t>
  </si>
  <si>
    <t>Przedszkole Samorządowe Nr 8</t>
  </si>
  <si>
    <t>Przedszkole Samorządowe Nr 9</t>
  </si>
  <si>
    <t>Przedszkole Samorządowe Nr 11</t>
  </si>
  <si>
    <t>Przedszkole Samorządowe Nr 13</t>
  </si>
  <si>
    <t>Przedszkole Samorządowe Nr 14</t>
  </si>
  <si>
    <t>Przedszkole Samorządowe Nr 15</t>
  </si>
  <si>
    <t>Przedszkole Samorządowe Nr 16</t>
  </si>
  <si>
    <t>Przedszkole Samorządowe Nr 18</t>
  </si>
  <si>
    <t>Przedszkole Samorządowe Nr 19</t>
  </si>
  <si>
    <t>Przedszkole Samorządowe Nr 21</t>
  </si>
  <si>
    <t>Przedszkole Samorządowe Nr 22</t>
  </si>
  <si>
    <t>Przedszkole Samorządowe Nr 23</t>
  </si>
  <si>
    <t>Przedszkole Samorządowe Nr 24</t>
  </si>
  <si>
    <t>Przedszkole Samorządowe Nr 25</t>
  </si>
  <si>
    <t>Przedszkole Samorządowe Nr 26</t>
  </si>
  <si>
    <t>Przedszkole Samorządowe Nr 27</t>
  </si>
  <si>
    <t>Przedszkole Samorządowe Nr 28</t>
  </si>
  <si>
    <t>Przedszkole Samorządowe Nr 29</t>
  </si>
  <si>
    <t>Przedszkole Samorządowe Nr 30</t>
  </si>
  <si>
    <t>Przedszkole Samorządowe Nr 31</t>
  </si>
  <si>
    <t>Przedszkole Samorządowe Nr 32</t>
  </si>
  <si>
    <t>Przedszkole Samorządowe Nr 35</t>
  </si>
  <si>
    <t>Przedszkole Samorządowe Nr 36</t>
  </si>
  <si>
    <t>Przedszkole Samorządowe Nr 42</t>
  </si>
  <si>
    <t>Przedszkole Samorządowe Nr 43</t>
  </si>
  <si>
    <t>Przedszkole Samorządowe Nr 44</t>
  </si>
  <si>
    <t>Przedszkole Samorządowe Nr 46</t>
  </si>
  <si>
    <t>Przedszkole Samorządowe Nr 47</t>
  </si>
  <si>
    <t>Przedszkole Samorządowe Nr 48</t>
  </si>
  <si>
    <t>Przedszkole Samorządowe Nr 49</t>
  </si>
  <si>
    <t>Przedszkole Samorządowe Nr 50</t>
  </si>
  <si>
    <t>Przedszkole Samorządowe Nr 51</t>
  </si>
  <si>
    <t>Przedszkole Samorządowe Nr 52</t>
  </si>
  <si>
    <t>Przedszkola samorządowe - niepodzielona na placówki część dotacji</t>
  </si>
  <si>
    <t>Rozdz. 85158 - izby wytrzeźwień</t>
  </si>
  <si>
    <t>Izba Wytrzeźwień</t>
  </si>
  <si>
    <t>Rozdz. 90017 - zakłady gospodarki komunalnej</t>
  </si>
  <si>
    <t>Zarząd Cmentarzy Komunalnych</t>
  </si>
  <si>
    <t>w tym wydatki majątkowe</t>
  </si>
  <si>
    <t>Zarząd Komunikacji Miejskiej</t>
  </si>
  <si>
    <t>Rozdz. 92601 - obiekty spotrowe</t>
  </si>
  <si>
    <t>Hala Widowiskowo - Sportowa</t>
  </si>
  <si>
    <t>OGÓŁEM</t>
  </si>
  <si>
    <t>II. Plan przychodów i wydatków gospodarstw pomocniczych jednostek budżetowych na 2006 rok.</t>
  </si>
  <si>
    <t>Rozdz. 80197 - gospodarstwa pomocnicze</t>
  </si>
  <si>
    <t>Gimnazjum nr 3</t>
  </si>
  <si>
    <t xml:space="preserve">Zespół Szkół Nr 10 </t>
  </si>
  <si>
    <t>Rozdz. 92695 - pozostała działalność</t>
  </si>
  <si>
    <t>III. Plan przychodów i wydatków rachunków dochodów własnych jednostek budżetowych na 2006 rok.</t>
  </si>
  <si>
    <t>Rozdz. 71095 - pozostała działalność</t>
  </si>
  <si>
    <t>Urząd Miasta</t>
  </si>
  <si>
    <t>Rozdz. 75095 - pozostała działalność</t>
  </si>
  <si>
    <t>Rozdz. 80101 - szkoły podstawowe</t>
  </si>
  <si>
    <t>Zesp.Szk.Nr 2</t>
  </si>
  <si>
    <t>SP Nr 6</t>
  </si>
  <si>
    <t>Zesp.Szk.Nr  5</t>
  </si>
  <si>
    <t>SP Nr 10</t>
  </si>
  <si>
    <t>Zesp.Szk.Nr  6</t>
  </si>
  <si>
    <t>Zesp.Szk.Nr  7</t>
  </si>
  <si>
    <t>SP Nr 13</t>
  </si>
  <si>
    <t>Zes.Sport.Szk.Og.</t>
  </si>
  <si>
    <t>SP Nr 16</t>
  </si>
  <si>
    <t>SP Nr 17</t>
  </si>
  <si>
    <t>SP Nr 18</t>
  </si>
  <si>
    <t>SP Nr 20</t>
  </si>
  <si>
    <t>SP Nr 21</t>
  </si>
  <si>
    <t>SP Nr 23</t>
  </si>
  <si>
    <t>SP Nr  26</t>
  </si>
  <si>
    <t>SP Nr  28</t>
  </si>
  <si>
    <t>SP Nr  29</t>
  </si>
  <si>
    <t>Zesp.Szk.Nr 9</t>
  </si>
  <si>
    <t>SP Nr  33</t>
  </si>
  <si>
    <t>SP Nr  34</t>
  </si>
  <si>
    <t>SP Nr  35</t>
  </si>
  <si>
    <t>SP Nr  37</t>
  </si>
  <si>
    <t>SP Nr  39</t>
  </si>
  <si>
    <t>SP Nr  40</t>
  </si>
  <si>
    <t>Zesp.Szk.Nr 10</t>
  </si>
  <si>
    <t>Zesp.Szk.Nr 11</t>
  </si>
  <si>
    <t>Zesp.Szk.Nr 12</t>
  </si>
  <si>
    <t>SP Nr  45</t>
  </si>
  <si>
    <t>Zesp.Szk.Nr 13</t>
  </si>
  <si>
    <t>Zesp.Szk.Nr 14</t>
  </si>
  <si>
    <t>Zesp.Szk.Nr 15</t>
  </si>
  <si>
    <t>Rozdz. 80102 - szkoły podstawowe specjalne</t>
  </si>
  <si>
    <t>Zespół Szkół Specjalnych Nr 17</t>
  </si>
  <si>
    <t>Rozdz. 80110 - gimnazja</t>
  </si>
  <si>
    <t>Gimnazjum nr 1</t>
  </si>
  <si>
    <t>Gimnazjum nr 4</t>
  </si>
  <si>
    <t>Gimnazjum nr 6</t>
  </si>
  <si>
    <t>Gimnazjum nr 10</t>
  </si>
  <si>
    <t>Gimnazjum nr 11</t>
  </si>
  <si>
    <t>Gimnazjum nr 13</t>
  </si>
  <si>
    <t>Gimnazjum nr 14</t>
  </si>
  <si>
    <t>Rozdz. 80120 - licea ogólnokształcące</t>
  </si>
  <si>
    <t xml:space="preserve">I Akademickie Liceum Ogólnokształcące </t>
  </si>
  <si>
    <t xml:space="preserve">II Liceum Ogólnokształcące </t>
  </si>
  <si>
    <t xml:space="preserve">III Liceum Ogólnokształcące 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</si>
  <si>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</si>
  <si>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</si>
  <si>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</si>
  <si>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</si>
  <si>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</si>
  <si>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>XIV Liceum Ogólnokształcące</t>
  </si>
  <si>
    <t>Kolegium Miejskie</t>
  </si>
  <si>
    <t>Rozdz. 80130 - szkoły zawodowe</t>
  </si>
  <si>
    <t>Z S Administracyjno - Ekonomicznych</t>
  </si>
  <si>
    <t>Z S Budowlanych</t>
  </si>
  <si>
    <t>Z S Chłodniczych i Elektronicznych</t>
  </si>
  <si>
    <t>Z S Hotelarsko - Gastronomicznych</t>
  </si>
  <si>
    <t>Z S Mechanicznych</t>
  </si>
  <si>
    <t>ZS Usługowych</t>
  </si>
  <si>
    <t>Z S Budownictwa Okrętowego</t>
  </si>
  <si>
    <t>Z S Zawodowych Nr 1</t>
  </si>
  <si>
    <t>Z S Zawodowych Nr 2</t>
  </si>
  <si>
    <t>Technikum Transportowe</t>
  </si>
  <si>
    <t>Rozdz. 80132 - szkoły artystyczne</t>
  </si>
  <si>
    <t>Szkoła Muzyczna</t>
  </si>
  <si>
    <t>Rozdz. 80141 - zakłady kształcenia nauczycieli</t>
  </si>
  <si>
    <t>Gdyński Ośrodek Doskonalenia Nauczycieli</t>
  </si>
  <si>
    <t>Rozdz. 80195 - pozostała działalność</t>
  </si>
  <si>
    <t>Rozdz. 85219 - ośrodki pomocy społecznej</t>
  </si>
  <si>
    <t>Miejski Ośrodek Pomocy Społecznej</t>
  </si>
  <si>
    <t xml:space="preserve">Rozdz. 85395 - pozostała działalność </t>
  </si>
  <si>
    <t>Centrum Aktywności Seniora</t>
  </si>
  <si>
    <t>Rozdz. 85401 - świetlice szkolne</t>
  </si>
  <si>
    <t>Gimnazjum Nr 1</t>
  </si>
  <si>
    <t>Zespół Szkół Nr 2</t>
  </si>
  <si>
    <t>Gimnazjum Nr 3</t>
  </si>
  <si>
    <t>Szkoła Podstawowa nr 6</t>
  </si>
  <si>
    <t>Gimnazjum Nr 4</t>
  </si>
  <si>
    <t>Zespół Szkół Nr 5</t>
  </si>
  <si>
    <t>Zespół Szkół Ogólnokszt. Nr 3</t>
  </si>
  <si>
    <t>Szkoła Podstawowa nr 10</t>
  </si>
  <si>
    <t>Zespół Szkół Nr 6</t>
  </si>
  <si>
    <t>Zespół Szkół Nr 7</t>
  </si>
  <si>
    <t>Szkoła Podstawowa nr 13</t>
  </si>
  <si>
    <t>Zespół Sportowych Szkół Ogółnokszt.</t>
  </si>
  <si>
    <t>Szkoła Podstawowa nr 16</t>
  </si>
  <si>
    <t>Szkoła Podstawowa nr 17</t>
  </si>
  <si>
    <t>Szkoła Podstawowa nr 18</t>
  </si>
  <si>
    <t>Zespół Szkół Ogółnokszt. Nr 6</t>
  </si>
  <si>
    <t>Szkoła Podstawowa nr 20</t>
  </si>
  <si>
    <t>Szkoła Podstawowa nr 21</t>
  </si>
  <si>
    <t>Szkoła Podstawowa nr 23</t>
  </si>
  <si>
    <t>Szkoła Podstawowa nr 26</t>
  </si>
  <si>
    <t>Gimnazjum Nr 11</t>
  </si>
  <si>
    <t>Szkoła Podstawowa nr 28</t>
  </si>
  <si>
    <t>Szkoła Podstawowa nr 29</t>
  </si>
  <si>
    <t>Zespół Szkół Nr 9</t>
  </si>
  <si>
    <t>Szkoła Podstawowa nr 33</t>
  </si>
  <si>
    <t>Szkoła Podstawowa nr 34</t>
  </si>
  <si>
    <t>Szkoła Podstawowa nr 35</t>
  </si>
  <si>
    <t>Zespół Szkół Ogółnokszt. Nr 5</t>
  </si>
  <si>
    <t>Szkoła Podstawowa nr 39</t>
  </si>
  <si>
    <t>Szkoła Podstawowa nr 40</t>
  </si>
  <si>
    <t>Zespół Szkół Ogółnokszt. Nr 4</t>
  </si>
  <si>
    <t>Zespół Szkół Nr 10</t>
  </si>
  <si>
    <t>Zespół Szkół Nr 11</t>
  </si>
  <si>
    <t>Zespół Szkół Nr 12</t>
  </si>
  <si>
    <t>Szkoła Podstawowa nr 45</t>
  </si>
  <si>
    <t>Zespół Szkół Nr 13</t>
  </si>
  <si>
    <t>Zespół Szkół Nr 14</t>
  </si>
  <si>
    <t>Zespół Szkół Nr 15</t>
  </si>
  <si>
    <t>Szkoła Podstawowa Specjalna nr 24</t>
  </si>
  <si>
    <t>Rozdz. 85403 - specjalne ośrodki szkolno - wychowawcze</t>
  </si>
  <si>
    <t>Specjalny Ośrodek Szkolno - Wychow. nr 1</t>
  </si>
  <si>
    <t>Specjalny Ośrodek Szkolno - Wychow. nr 2</t>
  </si>
  <si>
    <t>Rozdz. 85406 - poradnie psychologiczno - pedagogiczne</t>
  </si>
  <si>
    <t>Poradnia Psychologiczno - Pedagogiczna nr 1</t>
  </si>
  <si>
    <t>Poradnia Psychologiczno - Pedagogiczna nr 2</t>
  </si>
  <si>
    <t>Poradnia Psychologiczno - Pedagogiczna nr 3</t>
  </si>
  <si>
    <t>Rozdz. 85407 - placówki wychowania pozaszkolnego</t>
  </si>
  <si>
    <t>Młodzieżowy Dom Kultury</t>
  </si>
  <si>
    <t>Rozdz. 85410 - internaty i bursy szkolne</t>
  </si>
  <si>
    <t>III LO</t>
  </si>
  <si>
    <t>ZS Budowlanych</t>
  </si>
  <si>
    <t>Rozdz. 85412 - kolonie i obozy oraz inne formy wypoczynku</t>
  </si>
  <si>
    <t>SP NR 23</t>
  </si>
  <si>
    <t>Rozdz. 85417 - szkolne schroniska młodzieżowe</t>
  </si>
  <si>
    <t>Szkolne Schronisko Młodzieżowe</t>
  </si>
  <si>
    <t>Rozdz. 92601 - obiekty sportowe</t>
  </si>
  <si>
    <t>Zestawienie dotacji podmiotowych z budżetu miasta na 2006 rok</t>
  </si>
  <si>
    <t>Dz.</t>
  </si>
  <si>
    <t>Rozdz.</t>
  </si>
  <si>
    <t>Wyszczególnienie</t>
  </si>
  <si>
    <t>Kwota dotacji z budżetu</t>
  </si>
  <si>
    <t>Szkoły podstawowe  (niepubliczne lub publiczne placówki niesamorządowe)</t>
  </si>
  <si>
    <t>Oddziały przedszkolne (niepubliczne lub publiczne placówki niesamorządowe)</t>
  </si>
  <si>
    <t>Przedszkola (niepubliczne lub publiczne placówki niesamorządowe)</t>
  </si>
  <si>
    <t>Przedszkola - placówki publiczne</t>
  </si>
  <si>
    <t>Gimnazja (niepubliczne lub publiczne placówki niesamorządowe)</t>
  </si>
  <si>
    <t>Licea ogólnokształcące  (niepubliczne lub publiczne placówki niesamorządowe)</t>
  </si>
  <si>
    <t>Licea profilowane (niepubliczne lub publiczne placówki niesamorządowe)</t>
  </si>
  <si>
    <t>Szkoły zawodowe (niepubliczne lub publiczne placówki niesamorządowe)</t>
  </si>
  <si>
    <t>Ratownictwo medyczne (MSPR)</t>
  </si>
  <si>
    <t>Publiczny ZOZ OPiTU</t>
  </si>
  <si>
    <t>Niepubliczna Poradnia Psychologiczno - Pedagogiczna</t>
  </si>
  <si>
    <t>Specjalne ośrodki szkolno - wychowawcze (niepubliczne lub publiczne placówki niesamorządowe)</t>
  </si>
  <si>
    <t>Teatr Miejski</t>
  </si>
  <si>
    <t>Centrum Kultury</t>
  </si>
  <si>
    <t>Miejska Biblioteka Publiczna</t>
  </si>
  <si>
    <t>Muzeum Miasta Gdyni</t>
  </si>
  <si>
    <t>Zestawienie dotacji przedmiotowych z budżetu miasta dla komunalnych zakładów budżetowych i gospodarstw pomocniczych na 2006 rok</t>
  </si>
  <si>
    <t>Zespół Szkół Nr 3</t>
  </si>
  <si>
    <t>Zestawienie dotacji celowych z budżetu miasta na dofinansowanie realizacji inwestycji zakładów budżetowych,  jednostek kultury i innych jednostek sektora finansów publicznych na 2006 rok</t>
  </si>
  <si>
    <t>Przedszkole Nr 4</t>
  </si>
  <si>
    <t>Przedszkole Nr 5</t>
  </si>
  <si>
    <t>Przedszkole Nr 6</t>
  </si>
  <si>
    <t>Przedszkole Nr 23</t>
  </si>
  <si>
    <t>Załącznik nr 2 do URM nr XLIV/…………./06 z 30-08-2006r.</t>
  </si>
  <si>
    <t>Załącznik nr 1 do URM nr XLIV/……………./06 z 30-08-2006r.</t>
  </si>
  <si>
    <t>Przedszkole Nr 24</t>
  </si>
  <si>
    <t>Przedszkole Nr 26</t>
  </si>
  <si>
    <t>Przedszkole Nr 30</t>
  </si>
  <si>
    <t>Przedszkole Nr 31</t>
  </si>
  <si>
    <t>Przedszkole Nr 36</t>
  </si>
  <si>
    <t>Przedszkole Nr 52</t>
  </si>
  <si>
    <t>Ratownictwo medyczme (MSPR)</t>
  </si>
  <si>
    <t>Muzeum Miasta</t>
  </si>
  <si>
    <t>Centralne Muzeum Morskie</t>
  </si>
  <si>
    <t>Zestawienie dotacji celowych planowanych do przekazania jednostkom samorządu terytorialnego na zadania bieżące realizowane na podstawie pozrozumień na 2006 rok</t>
  </si>
  <si>
    <t>Przedszkola</t>
  </si>
  <si>
    <t>Placówki opiekuńczo - wychowawcze</t>
  </si>
  <si>
    <t>Rodziny zastępcze</t>
  </si>
  <si>
    <t>Teatry</t>
  </si>
  <si>
    <t>Zestawienie dotacji celowych z budżetu miasta na realizację zadań przez organizacje pożytku publicznego w 2006 roku</t>
  </si>
  <si>
    <t>2810 dotacja celowa z budżetu na finansowanie lub dofinansowanie zadań zleconych do realizacji fundacjom</t>
  </si>
  <si>
    <t>2830 dotacja celowa z budżetu na finansowanie lub dofinansowanie zadań zleconych do realizacji pozostałym jednostkom nie zaliczanym do sektora finansów publicznych</t>
  </si>
  <si>
    <t>2678 dotacja celowa z budżetu dla jednostek niezaliczanych do sektora finansów publicznych realizujących projekty finansowane z udziałem środków z budżetu Unii Europejskiej</t>
  </si>
  <si>
    <t>2828 dotacja celowa z budżetu na finansowanie lub dofinansowanie zadań zleconych do realizacji stowarzyszeniom</t>
  </si>
  <si>
    <t>2821 dotacja celowa z budżetu na finansowanie lub dofinansowanie zadań zleconych do realizacji stowarzyszeniom</t>
  </si>
  <si>
    <t>2720 dotacje celowe z budżetu na finansowanie lub dofinansowanie prac remontowych i konserwatorskich obiektów zabytkowych przekazane jednostkom niezaliczanym do sektora finansów publicznych</t>
  </si>
  <si>
    <t>Załącznik nr 3 do URM XLIV/................../06 z 30-08-2006r.</t>
  </si>
  <si>
    <t>Zał. nr 8 do uchwały Rady Miasta nr XLIV/………….../06 z 30-08-2006r.</t>
  </si>
  <si>
    <t>Załącznik nr 7 do URM nr XLIV/……………./06 z 30-08-2006 r.</t>
  </si>
  <si>
    <t>Załącznik nr 4 do URM XLIV/..........…......./06 z 30-08-2006r.</t>
  </si>
  <si>
    <t>Plan przychodów i wydatków funduszy celowych na 2006 rok</t>
  </si>
  <si>
    <t>Gminny Fundusz Ochrony Środowiska i Gospodarki Wodnej</t>
  </si>
  <si>
    <t>kwota w zł</t>
  </si>
  <si>
    <t xml:space="preserve"> I.</t>
  </si>
  <si>
    <t xml:space="preserve">  Stan Funduszu na początek roku</t>
  </si>
  <si>
    <t xml:space="preserve">    </t>
  </si>
  <si>
    <t>Stan środków pieniężnych</t>
  </si>
  <si>
    <t>Należności</t>
  </si>
  <si>
    <t xml:space="preserve">Zobowiązania (minus)                                                                                                  </t>
  </si>
  <si>
    <t xml:space="preserve"> </t>
  </si>
  <si>
    <t xml:space="preserve">    II.</t>
  </si>
  <si>
    <t xml:space="preserve">  Przychody</t>
  </si>
  <si>
    <t>§</t>
  </si>
  <si>
    <t>Treść</t>
  </si>
  <si>
    <t>0690</t>
  </si>
  <si>
    <t>wpływy z różnych opłat</t>
  </si>
  <si>
    <t>0970</t>
  </si>
  <si>
    <t>wpływy z różnych dochodów</t>
  </si>
  <si>
    <t>Razem</t>
  </si>
  <si>
    <t xml:space="preserve">III. </t>
  </si>
  <si>
    <t xml:space="preserve">  Wydatki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</si>
  <si>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</si>
  <si>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</si>
  <si>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wynagrodzenia bezosobowe</t>
  </si>
  <si>
    <t>zakup materiałów i wyposażenia</t>
  </si>
  <si>
    <t>zakup usług remontowych</t>
  </si>
  <si>
    <t>zakup usług pozostałych</t>
  </si>
  <si>
    <t>wydatki inwestycyjne funduszy celowych</t>
  </si>
  <si>
    <t>wydatki na zakupy inwestycyjne funduszy celowych</t>
  </si>
  <si>
    <t>dotacje z funduszy celowych na finansowanie lub dofinansowanie kosztów realizacji inwestycji i zakupów inwestycyjnych jednostek sektora finansów publicznych</t>
  </si>
  <si>
    <t>IV.</t>
  </si>
  <si>
    <t xml:space="preserve">  Stan Funduszu na koniec roku</t>
  </si>
  <si>
    <t>Rodzaje wydatków GFOŚ i GW</t>
  </si>
  <si>
    <t xml:space="preserve">Edukacja ekologiczna </t>
  </si>
  <si>
    <t>Wspomaganie systemów kontrolno-pomiarowych stanu środowiska oraz systemów pomiarowych zużycia wody i ciepła</t>
  </si>
  <si>
    <t>Realizowanie zadań modernizacyjnych i inwestycyjnych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</si>
  <si>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</si>
  <si>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</si>
  <si>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Inne zadania służące ochronie środowiska i gospodarce wodnej</t>
  </si>
  <si>
    <t>Pozostałe koszty</t>
  </si>
  <si>
    <t>Powiatowy Fundusz Ochrony Środowiska i Gospodarki Wodnej</t>
  </si>
  <si>
    <t>I.</t>
  </si>
  <si>
    <t>II.</t>
  </si>
  <si>
    <t xml:space="preserve">  wpływy z różnych dochodów</t>
  </si>
  <si>
    <t>III.</t>
  </si>
  <si>
    <t>Stan Funduszu na koniec roku</t>
  </si>
  <si>
    <t>Rodzaje wydatków PFOŚ i GW</t>
  </si>
  <si>
    <t>Gospodarka odpadami</t>
  </si>
  <si>
    <t>Usuwanie dzikich wysypisk</t>
  </si>
  <si>
    <t>Jesienna zbiórka liści oraz inne zadania nałożone na gminę wynikające z art. 3 ust. 1 pkt 3 ustawy o porządku i czystości</t>
  </si>
  <si>
    <t xml:space="preserve">Powiatowy Fundusz Gospodarki Zasobem Geodezyjnym i Kartograficznym </t>
  </si>
  <si>
    <t xml:space="preserve"> Stan Funduszu na początek roku</t>
  </si>
  <si>
    <t>0830</t>
  </si>
  <si>
    <t>wpływy z usług</t>
  </si>
  <si>
    <t>0920</t>
  </si>
  <si>
    <t>pozostałe odsetki</t>
  </si>
  <si>
    <t xml:space="preserve">      </t>
  </si>
  <si>
    <t>koszty postępowania sądowego i prokuratorskiego</t>
  </si>
  <si>
    <t>przelewy redystrybucyjne</t>
  </si>
  <si>
    <t>Rodzaje wydatków PFGZGiK</t>
  </si>
  <si>
    <t>Aktualizacja mapy numerycznej</t>
  </si>
  <si>
    <t>Modernizacja zasobu Ośrodka Dokumentacji GiK</t>
  </si>
  <si>
    <t>Modernizacja ewidencji gruntów i budynków</t>
  </si>
  <si>
    <t>Napełnianie bazy danych aktów notarialnych</t>
  </si>
  <si>
    <t>Komputeryzacja obsługi Uzgadniania Dokumentacji Projektowej</t>
  </si>
  <si>
    <t xml:space="preserve">Bieżąca eksploatacja sprzętu i pomieszczeń </t>
  </si>
  <si>
    <t>Pozostałe koszty, prowizje bankowe, opłaty sądowe</t>
  </si>
  <si>
    <t>Przelewy na Centralny i Wojewódzki Fundusz GZGiK</t>
  </si>
  <si>
    <t>Szkolenia</t>
  </si>
  <si>
    <r>
      <t xml:space="preserve">Dział </t>
    </r>
    <r>
      <rPr>
        <b/>
        <sz val="12"/>
        <rFont val="Times New Roman"/>
        <family val="1"/>
      </rPr>
      <t>900</t>
    </r>
    <r>
      <rPr>
        <sz val="12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</si>
  <si>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2"/>
        <rFont val="Times New Roman"/>
        <family val="1"/>
      </rPr>
      <t>90011</t>
    </r>
    <r>
      <rPr>
        <sz val="12"/>
        <rFont val="Times New Roman"/>
        <family val="1"/>
      </rPr>
      <t xml:space="preserve"> – fundusz ochrony środowiska i gospodarki wodnej</t>
    </r>
  </si>
  <si>
    <r>
      <t xml:space="preserve">Dział </t>
    </r>
    <r>
      <rPr>
        <b/>
        <sz val="12"/>
        <rFont val="Times New Roman"/>
        <family val="1"/>
      </rPr>
      <t>710</t>
    </r>
    <r>
      <rPr>
        <sz val="12"/>
        <rFont val="Times New Roman"/>
        <family val="1"/>
      </rPr>
      <t xml:space="preserve"> – Działalność usługowa, </t>
    </r>
  </si>
  <si>
    <r>
      <t>rozdz.</t>
    </r>
    <r>
      <rPr>
        <b/>
        <sz val="12"/>
        <rFont val="Times New Roman"/>
        <family val="1"/>
      </rPr>
      <t xml:space="preserve"> 71030 </t>
    </r>
    <r>
      <rPr>
        <sz val="12"/>
        <rFont val="Times New Roman"/>
        <family val="1"/>
      </rPr>
      <t>– Fundusz Gospodarki Zasobem Geodezyjnym i Kartograficznym</t>
    </r>
  </si>
  <si>
    <t>Załącznik nr 6 do URM nr XLIV/……………/06 z 30-08-06r.</t>
  </si>
  <si>
    <t>Plan po zmianach wydatków budżetu miasta Gdyni na rok 2006 wg działów, rozdziałów i paragrafów.</t>
  </si>
  <si>
    <t>.</t>
  </si>
  <si>
    <t>Zadania własne</t>
  </si>
  <si>
    <t>Zadania własne gminy</t>
  </si>
  <si>
    <t>Zadania własne powiatu</t>
  </si>
  <si>
    <t>Ogółem własne</t>
  </si>
  <si>
    <t>Zadania zlecone gminy</t>
  </si>
  <si>
    <t>Zadania zlecone powiatu</t>
  </si>
  <si>
    <t>Ogółem</t>
  </si>
  <si>
    <t>% udziału w strukt.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</si>
  <si>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</si>
  <si>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</si>
  <si>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01022 Zwalczanie chorób zakaźnych zwierząt oraz badania monitoringowe pozostałości chemicznych i biologicznych w tkankach zwierząt i produktach pochodzenia zwierzęcego - razem</t>
  </si>
  <si>
    <t>01030 Izby rolnicze</t>
  </si>
  <si>
    <t>2850 wpłaty gmin na rzecz izb rolniczych w wysokości 2% uzyskanych wpływów z podatku rolnego</t>
  </si>
  <si>
    <t>01030 Izby rolnicze - razem</t>
  </si>
  <si>
    <t>01095 Pozostała działalność</t>
  </si>
  <si>
    <t>01095 Pozostała działalność - razem</t>
  </si>
  <si>
    <t>010 ROLNICTWO I ŁOWIECTWO - Suma</t>
  </si>
  <si>
    <t>020 LEŚNICTWO</t>
  </si>
  <si>
    <t>02001 Gospodarka leśna</t>
  </si>
  <si>
    <t>02001 Gospodarka leśna - razem</t>
  </si>
  <si>
    <t>02002 Nadzór nad gospodarką leśną</t>
  </si>
  <si>
    <t>02002 Nadzór nad gospodarką leśną - razem</t>
  </si>
  <si>
    <t>020 LEŚNICTWO - Suma</t>
  </si>
  <si>
    <t>60004 Lokalny transport zbiorowy</t>
  </si>
  <si>
    <t>3020 wydatki osobowe niezaliczone do wynagrodzeń</t>
  </si>
  <si>
    <t>4010 wynagrodzenia osobowe pracowników</t>
  </si>
  <si>
    <t>4040 dodatkowe wynagrodzenie roczne</t>
  </si>
  <si>
    <t>4140 wpłaty na Państwowy Fundusz Rehabilitacji Osób Niepełnosprawnych</t>
  </si>
  <si>
    <t>4260 zakup energii</t>
  </si>
  <si>
    <t>4280 zakup usług zdrowotnych</t>
  </si>
  <si>
    <t>4350 zakup usług dostępu do sieci Internet</t>
  </si>
  <si>
    <t>4410 podróże służbowe krajowe</t>
  </si>
  <si>
    <t>4420 podróże służbowe zagraniczne</t>
  </si>
  <si>
    <t>4440 odpisy na zakładowy fundusz świadczeń socjalnych</t>
  </si>
  <si>
    <t>4520 opłaty na rzecz budżetów jednostek samorządu terytorialnego</t>
  </si>
  <si>
    <t>4530 podatek od towarów i usług (VAT)</t>
  </si>
  <si>
    <t>4580 pozostałe odsetki</t>
  </si>
  <si>
    <t>4610 koszty postępowania sądowego i prokuratorskiego</t>
  </si>
  <si>
    <t>6010 wydatki na zakup i objęcie akcji, wniesienie wkładów do spółek prawa handlowego oraz na fundusz statutowy banków państwowych i innych instytucji finansowych</t>
  </si>
  <si>
    <t>60004 Lokalny transport zbiorowy - razem</t>
  </si>
  <si>
    <t>4590 kary i odszkodowania wypłacane na rzecz osób fizycznych</t>
  </si>
  <si>
    <t>6058 wydatki inwestycyjne jednostek budżetowych</t>
  </si>
  <si>
    <t>6059 wydatki inwestycyjne jednostek budżetowych</t>
  </si>
  <si>
    <t>60015 Drogi publiczne w miastach na prawach powiatu - razem</t>
  </si>
  <si>
    <t>60016 Drogi publiczne gminne - razem</t>
  </si>
  <si>
    <t>60095 Pozostała działalność</t>
  </si>
  <si>
    <t>3050 zasądzone renty</t>
  </si>
  <si>
    <t>4018 wynagrodzenia osobowe pracowników</t>
  </si>
  <si>
    <t>4019 wynagrodzenia osobowe pracowników</t>
  </si>
  <si>
    <t>4118 składki na ubezpieczenia społeczne</t>
  </si>
  <si>
    <t>4119 składki na ubezpieczenia społeczne</t>
  </si>
  <si>
    <t>4128 składki na Fundusz Pracy</t>
  </si>
  <si>
    <t>4129 składki na Fundusz Pracy</t>
  </si>
  <si>
    <t>4178 wynagrodzenia bezosobowe</t>
  </si>
  <si>
    <t>4179 wynagrodzenia bezosobowe</t>
  </si>
  <si>
    <t>4302 zakup usług pozostałych</t>
  </si>
  <si>
    <t>4308 zakup usług pozostałych</t>
  </si>
  <si>
    <t>4309 zakup usług pozostałych</t>
  </si>
  <si>
    <t>4418 podróże służbowe krajowe</t>
  </si>
  <si>
    <t>4419 podróże służbowe krajowe</t>
  </si>
  <si>
    <t>4428 podróże służbowe zagraniczne</t>
  </si>
  <si>
    <t>4429 podróże służbowe zagraniczne</t>
  </si>
  <si>
    <t>60095 Pozostała działalność - razem</t>
  </si>
  <si>
    <t>63003 Zadania w zakresie upowszechniania turystyki - razem</t>
  </si>
  <si>
    <t>63095 Pozostała działalność</t>
  </si>
  <si>
    <t>6052 wydatki inwestycyjne jednostek budżetowych</t>
  </si>
  <si>
    <t>63095 Pozostała działalność - razem</t>
  </si>
  <si>
    <t>70001 Zakłady gospodarki mieszkaniowej</t>
  </si>
  <si>
    <t>2650 dotacja przedmiotowa z budżetu dla zakładu budżetowego</t>
  </si>
  <si>
    <t>70001 Zakłady gospodarki mieszkaniowej - razem</t>
  </si>
  <si>
    <t>4510 opłaty na rzecz budżetu państwa</t>
  </si>
  <si>
    <t>4600 kary i odszkodowania wypłacane na rzecz osób prawnych i innych jednostek organizacyjnych</t>
  </si>
  <si>
    <t>70005 Gospodarka gruntami i nieruchomościami - razem</t>
  </si>
  <si>
    <t>70021 Towarzystwa Budownictwa Społecznego</t>
  </si>
  <si>
    <t>70021 Towarzystwa Budownictwa Społecznego - razem</t>
  </si>
  <si>
    <t>70095 Pozostała działalność</t>
  </si>
  <si>
    <t>7010 rozliczenia z bankami</t>
  </si>
  <si>
    <t>70095 Pozostała działalność - razem</t>
  </si>
  <si>
    <t>710 DZIAŁALNOŚĆ USŁUGOWA</t>
  </si>
  <si>
    <t>71004 Plany zagospodarowania przestrzennego</t>
  </si>
  <si>
    <t>4211 zakup materiałów i wyposażenia</t>
  </si>
  <si>
    <t>4301 zakup usług pozostałych</t>
  </si>
  <si>
    <t>4421 podróże służbowe zagraniczne</t>
  </si>
  <si>
    <t>71004 Plany zagospodarowania przestrzennego - razem</t>
  </si>
  <si>
    <t>71013 Prace geodezyjne i kartograficzne (nieinwestycyjne)</t>
  </si>
  <si>
    <t>71013 Prace geodezyjne i kartograficzne (nieinwestycyjne) - razem</t>
  </si>
  <si>
    <t>71014 Opracowania geodezyjne i kartograficzne</t>
  </si>
  <si>
    <t>71014 Opracowania geodezyjne i kartograficzne - razem</t>
  </si>
  <si>
    <t>71015 Nadzór budowlany</t>
  </si>
  <si>
    <t>71015 Nadzór budowlany - razem</t>
  </si>
  <si>
    <t>71035 Cmentarze</t>
  </si>
  <si>
    <t>71035 Cmentarze - razem</t>
  </si>
  <si>
    <t>71095 Pozostała działalność</t>
  </si>
  <si>
    <t>4218 zakup materiałów i wyposażenia</t>
  </si>
  <si>
    <t>4219 zakup materiałów i wyposażenia</t>
  </si>
  <si>
    <t>6051 wydatki inwestycyjne jednostek budżetowych</t>
  </si>
  <si>
    <t>71095 Pozostała działalność - razem</t>
  </si>
  <si>
    <t>710 DZIAŁALNOŚĆ USŁUGOWA - Suma</t>
  </si>
  <si>
    <t>75011 Urzędy wojewódzkie</t>
  </si>
  <si>
    <t>75011 Urzędy wojewódzkie - razem</t>
  </si>
  <si>
    <t>75022 Rady gmin (miast i miast na prawach powiatu)</t>
  </si>
  <si>
    <t>3030 różne wydatki na rzecz osób fizycznych</t>
  </si>
  <si>
    <t>75022 Rady gmin (miast i miast na prawach powiatu) - razem</t>
  </si>
  <si>
    <t>75023 Urzędy gmin (miast i miast na prawach powiatu)</t>
  </si>
  <si>
    <t>75023 Urzędy gmin (miast i miast na prawach powiatu) - razem</t>
  </si>
  <si>
    <t>75045 Komisje poborowe</t>
  </si>
  <si>
    <t>75045 Komisje poborowe - razem</t>
  </si>
  <si>
    <t>75075 Promocja jednostek samorządu terytorialnego</t>
  </si>
  <si>
    <t>75075 Promocja jednostek samorządu terytorialnego - razem</t>
  </si>
  <si>
    <t>4540 składki do organizacji międzynarodowych</t>
  </si>
  <si>
    <t>75095 Pozostała działalność - razem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</si>
  <si>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</si>
  <si>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</si>
  <si>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razem</t>
  </si>
  <si>
    <t>751 URZĘDY NACZELNYCH ORGANÓW WŁADZY PAŃSTWOWEJ, KONTROLI I OCHRONY PRAWA ORAZ SĄDOWNICTWA - Suma</t>
  </si>
  <si>
    <t>75404 Komendy wojewódzkie Policji - razem</t>
  </si>
  <si>
    <t>75411 Komendy powiatowe Państwowej Straży Pożarnej</t>
  </si>
  <si>
    <t>3070 wydatki osobowe niezaliczone do uposażeń wypłacane żołnierzom i funkcjonariuszom</t>
  </si>
  <si>
    <t>4050 uposażenia żołnierzy zawodowych i nadterminowych oraz funkcjonariuszy</t>
  </si>
  <si>
    <t>4060 pozostałe należności żołnierzy zawodowych i nadterminowych oraz funkcjonariuszy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</si>
  <si>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</si>
  <si>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</si>
  <si>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</si>
  <si>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4480 podatek od nieruchomości</t>
  </si>
  <si>
    <t>75411 Komendy powiatowe Państwowej Straży Pożarnej - razem</t>
  </si>
  <si>
    <t>75412 Ochotnicze straże pożarne - razem</t>
  </si>
  <si>
    <t>75414 Obrona cywilna</t>
  </si>
  <si>
    <t>75414 Obrona cywilna - razem</t>
  </si>
  <si>
    <t>75416 Straż Miejska</t>
  </si>
  <si>
    <t>4230 zakup leków i materiałów medycznych</t>
  </si>
  <si>
    <t>75416 Straż Miejska - razem</t>
  </si>
  <si>
    <t>75495 Pozostała działalność - razem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</si>
  <si>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</si>
  <si>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</si>
  <si>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</si>
  <si>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75647 Pobór podatków, opłat i niepodatkowych należności budżetowych - razem</t>
  </si>
  <si>
    <t>756 DOCHODY OD OSÓB PRAWNYCH, OD OSÓB FIZYCZNYCH I OD INNYCH JEDNOSTEK NIE POSIADAJĄCYCH OSOBOWOŚCI PRAWNEJ ORAZ WYDATKI ZWIĄZANE Z ICH POBOREM - Suma</t>
  </si>
  <si>
    <t>757 OBSŁUGA DŁUGU PUBLICZNEGO</t>
  </si>
  <si>
    <t>75702 Obsługa papierów wartościowych, kredytów i pożyczek jednostek samorządu terytorialnego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</si>
</sst>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###,###.#"/>
    <numFmt numFmtId="193" formatCode="###,###.\O"/>
    <numFmt numFmtId="194" formatCode="###,###.0"/>
    <numFmt numFmtId="195" formatCode="###.0"/>
    <numFmt numFmtId="196" formatCode="###,###.##"/>
    <numFmt numFmtId="197" formatCode="###,###"/>
    <numFmt numFmtId="198" formatCode="###,###.00"/>
    <numFmt numFmtId="199" formatCode="#,##0;&quot;-&quot;#,##0"/>
    <numFmt numFmtId="200" formatCode="#,##0;[Red]&quot;-&quot;#,##0"/>
    <numFmt numFmtId="201" formatCode="#,##0.00;&quot;-&quot;#,##0.00"/>
    <numFmt numFmtId="202" formatCode="#,##0.00;[Red]&quot;-&quot;#,##0.00"/>
    <numFmt numFmtId="203" formatCode="0\ \ "/>
    <numFmt numFmtId="204" formatCode="General_)"/>
    <numFmt numFmtId="205" formatCode="#\ ?/?"/>
    <numFmt numFmtId="206" formatCode="#\ ??/??"/>
    <numFmt numFmtId="207" formatCode="0_)"/>
    <numFmt numFmtId="208" formatCode="0\ "/>
    <numFmt numFmtId="209" formatCode="_-* #,##0.000\ &quot;zł&quot;_-;\-* #,##0.000\ &quot;zł&quot;_-;_-* &quot;-&quot;??\ &quot;zł&quot;_-;_-@_-"/>
    <numFmt numFmtId="210" formatCode="_-* #,##0.000\ _z_ł_-;\-* #,##0.000\ _z_ł_-;_-* &quot;-&quot;??\ _z_ł_-;_-@_-"/>
    <numFmt numFmtId="211" formatCode="_-* #,##0.0000\ _z_ł_-;\-* #,##0.0000\ _z_ł_-;_-* &quot;-&quot;??\ _z_ł_-;_-@_-"/>
    <numFmt numFmtId="212" formatCode="#\.##0"/>
    <numFmt numFmtId="213" formatCode="##,##\.0"/>
    <numFmt numFmtId="214" formatCode="#,###,##\.0"/>
    <numFmt numFmtId="215" formatCode="###,###,###.0"/>
    <numFmt numFmtId="216" formatCode="###,###,###.00"/>
    <numFmt numFmtId="217" formatCode="###,###,###"/>
    <numFmt numFmtId="218" formatCode="###,###.0.\O"/>
    <numFmt numFmtId="219" formatCode="00\-000"/>
    <numFmt numFmtId="220" formatCode="0.00;[Red]0.00"/>
    <numFmt numFmtId="221" formatCode="0.0000;[Red]0.0000"/>
    <numFmt numFmtId="222" formatCode="0.0000000000"/>
    <numFmt numFmtId="223" formatCode="d/mm"/>
    <numFmt numFmtId="224" formatCode="mmmm\ yy"/>
    <numFmt numFmtId="225" formatCode="d\ mmmm\ yyyy"/>
    <numFmt numFmtId="226" formatCode="mmm/yyyy"/>
    <numFmt numFmtId="227" formatCode="mmm\ yy"/>
  </numFmts>
  <fonts count="81">
    <font>
      <sz val="8"/>
      <name val="Arial CE"/>
      <family val="0"/>
    </font>
    <font>
      <b/>
      <sz val="8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0"/>
    </font>
    <font>
      <sz val="14"/>
      <name val="Arial CE"/>
      <family val="0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10"/>
      <name val="MS Sans Serif"/>
      <family val="0"/>
    </font>
    <font>
      <sz val="8"/>
      <color indexed="10"/>
      <name val="Arial PL"/>
      <family val="0"/>
    </font>
    <font>
      <b/>
      <sz val="8"/>
      <color indexed="10"/>
      <name val="Arial PL"/>
      <family val="0"/>
    </font>
    <font>
      <b/>
      <i/>
      <sz val="8"/>
      <color indexed="10"/>
      <name val="Arial PL"/>
      <family val="0"/>
    </font>
    <font>
      <i/>
      <sz val="6"/>
      <name val="Arial CE"/>
      <family val="0"/>
    </font>
    <font>
      <i/>
      <sz val="6"/>
      <name val="Arial"/>
      <family val="2"/>
    </font>
    <font>
      <sz val="6"/>
      <name val="Arial CE"/>
      <family val="0"/>
    </font>
    <font>
      <i/>
      <sz val="8"/>
      <name val="Arial"/>
      <family val="2"/>
    </font>
    <font>
      <sz val="8"/>
      <name val="Arial PL"/>
      <family val="0"/>
    </font>
    <font>
      <b/>
      <i/>
      <sz val="8"/>
      <name val="Arial PL"/>
      <family val="0"/>
    </font>
    <font>
      <b/>
      <i/>
      <sz val="6"/>
      <name val="Arial PL"/>
      <family val="0"/>
    </font>
    <font>
      <b/>
      <sz val="10"/>
      <name val="Arial PL"/>
      <family val="0"/>
    </font>
    <font>
      <b/>
      <sz val="8"/>
      <name val="Arial PL"/>
      <family val="0"/>
    </font>
    <font>
      <b/>
      <sz val="8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name val="Tahoma"/>
      <family val="2"/>
    </font>
    <font>
      <sz val="9"/>
      <color indexed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color indexed="10"/>
      <name val="Arial CE"/>
      <family val="2"/>
    </font>
    <font>
      <sz val="9"/>
      <name val="Arial CE"/>
      <family val="2"/>
    </font>
    <font>
      <i/>
      <sz val="9"/>
      <color indexed="10"/>
      <name val="Arial CE"/>
      <family val="2"/>
    </font>
    <font>
      <b/>
      <i/>
      <sz val="9"/>
      <color indexed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i/>
      <sz val="10"/>
      <color indexed="10"/>
      <name val="Arial CE"/>
      <family val="2"/>
    </font>
    <font>
      <sz val="11"/>
      <color indexed="10"/>
      <name val="Arial CE"/>
      <family val="2"/>
    </font>
    <font>
      <b/>
      <i/>
      <sz val="11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Arial CE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0.5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4"/>
      <color indexed="10"/>
      <name val="Times New Roman"/>
      <family val="1"/>
    </font>
    <font>
      <u val="single"/>
      <sz val="8"/>
      <color indexed="10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u val="double"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9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1">
    <xf numFmtId="0" fontId="0" fillId="0" borderId="0" xfId="0" applyAlignment="1">
      <alignment/>
    </xf>
    <xf numFmtId="0" fontId="0" fillId="0" borderId="0" xfId="19" applyFont="1" applyAlignment="1">
      <alignment horizontal="right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vertical="center"/>
      <protection/>
    </xf>
    <xf numFmtId="197" fontId="0" fillId="0" borderId="0" xfId="22" applyNumberFormat="1" applyFont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>
      <alignment/>
      <protection/>
    </xf>
    <xf numFmtId="0" fontId="9" fillId="0" borderId="0" xfId="22" applyFont="1" applyAlignment="1">
      <alignment horizontal="center" vertical="center" wrapText="1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Border="1">
      <alignment/>
      <protection/>
    </xf>
    <xf numFmtId="0" fontId="9" fillId="0" borderId="0" xfId="22" applyFont="1">
      <alignment/>
      <protection/>
    </xf>
    <xf numFmtId="0" fontId="9" fillId="0" borderId="0" xfId="22" applyFont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197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1" fontId="0" fillId="0" borderId="2" xfId="22" applyNumberFormat="1" applyFont="1" applyBorder="1" applyAlignment="1">
      <alignment horizontal="centerContinuous" vertical="center"/>
      <protection/>
    </xf>
    <xf numFmtId="1" fontId="0" fillId="0" borderId="3" xfId="22" applyNumberFormat="1" applyFont="1" applyBorder="1" applyAlignment="1">
      <alignment horizontal="centerContinuous" vertical="center"/>
      <protection/>
    </xf>
    <xf numFmtId="1" fontId="0" fillId="0" borderId="4" xfId="22" applyNumberFormat="1" applyFont="1" applyBorder="1" applyAlignment="1">
      <alignment horizontal="centerContinuous" vertical="center"/>
      <protection/>
    </xf>
    <xf numFmtId="0" fontId="0" fillId="0" borderId="5" xfId="22" applyFont="1" applyBorder="1" applyAlignment="1">
      <alignment horizontal="centerContinuous" vertical="center"/>
      <protection/>
    </xf>
    <xf numFmtId="197" fontId="0" fillId="0" borderId="5" xfId="22" applyNumberFormat="1" applyFont="1" applyBorder="1" applyAlignment="1">
      <alignment horizontal="centerContinuous" vertical="center"/>
      <protection/>
    </xf>
    <xf numFmtId="197" fontId="0" fillId="0" borderId="5" xfId="22" applyNumberFormat="1" applyFont="1" applyBorder="1" applyAlignment="1">
      <alignment horizontal="center" vertical="center"/>
      <protection/>
    </xf>
    <xf numFmtId="197" fontId="0" fillId="0" borderId="6" xfId="22" applyNumberFormat="1" applyFont="1" applyBorder="1" applyAlignment="1">
      <alignment horizontal="center" vertical="center"/>
      <protection/>
    </xf>
    <xf numFmtId="0" fontId="0" fillId="0" borderId="7" xfId="22" applyFont="1" applyBorder="1" applyAlignment="1">
      <alignment vertical="center"/>
      <protection/>
    </xf>
    <xf numFmtId="0" fontId="1" fillId="0" borderId="8" xfId="22" applyFont="1" applyBorder="1" applyAlignment="1">
      <alignment horizontal="centerContinuous" vertical="center"/>
      <protection/>
    </xf>
    <xf numFmtId="0" fontId="1" fillId="0" borderId="9" xfId="22" applyFont="1" applyBorder="1" applyAlignment="1">
      <alignment horizontal="centerContinuous" vertical="center"/>
      <protection/>
    </xf>
    <xf numFmtId="0" fontId="1" fillId="0" borderId="9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197" fontId="0" fillId="0" borderId="9" xfId="22" applyNumberFormat="1" applyFont="1" applyBorder="1" applyAlignment="1">
      <alignment vertical="center"/>
      <protection/>
    </xf>
    <xf numFmtId="197" fontId="1" fillId="0" borderId="10" xfId="22" applyNumberFormat="1" applyFont="1" applyBorder="1" applyAlignment="1">
      <alignment vertical="center"/>
      <protection/>
    </xf>
    <xf numFmtId="197" fontId="1" fillId="0" borderId="11" xfId="22" applyNumberFormat="1" applyFont="1" applyBorder="1" applyAlignment="1">
      <alignment vertical="center"/>
      <protection/>
    </xf>
    <xf numFmtId="192" fontId="0" fillId="0" borderId="0" xfId="22" applyNumberFormat="1" applyFont="1" applyBorder="1" applyAlignment="1">
      <alignment vertical="center"/>
      <protection/>
    </xf>
    <xf numFmtId="0" fontId="1" fillId="0" borderId="8" xfId="22" applyFont="1" applyBorder="1" applyAlignment="1">
      <alignment vertical="center"/>
      <protection/>
    </xf>
    <xf numFmtId="0" fontId="1" fillId="0" borderId="12" xfId="22" applyFont="1" applyBorder="1" applyAlignment="1">
      <alignment vertical="center"/>
      <protection/>
    </xf>
    <xf numFmtId="0" fontId="1" fillId="0" borderId="1" xfId="22" applyFont="1" applyBorder="1" applyAlignment="1">
      <alignment vertical="center"/>
      <protection/>
    </xf>
    <xf numFmtId="0" fontId="1" fillId="0" borderId="13" xfId="22" applyFont="1" applyBorder="1" applyAlignment="1">
      <alignment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197" fontId="0" fillId="0" borderId="7" xfId="22" applyNumberFormat="1" applyFont="1" applyBorder="1" applyAlignment="1">
      <alignment vertical="center"/>
      <protection/>
    </xf>
    <xf numFmtId="197" fontId="7" fillId="0" borderId="7" xfId="22" applyNumberFormat="1" applyFont="1" applyBorder="1" applyAlignment="1">
      <alignment vertical="center"/>
      <protection/>
    </xf>
    <xf numFmtId="0" fontId="1" fillId="0" borderId="16" xfId="22" applyFont="1" applyBorder="1" applyAlignment="1">
      <alignment vertical="center"/>
      <protection/>
    </xf>
    <xf numFmtId="0" fontId="1" fillId="0" borderId="7" xfId="22" applyFont="1" applyBorder="1" applyAlignment="1">
      <alignment vertical="center"/>
      <protection/>
    </xf>
    <xf numFmtId="0" fontId="1" fillId="0" borderId="15" xfId="22" applyFont="1" applyBorder="1" applyAlignment="1">
      <alignment vertical="center"/>
      <protection/>
    </xf>
    <xf numFmtId="0" fontId="1" fillId="0" borderId="17" xfId="22" applyFont="1" applyBorder="1" applyAlignment="1">
      <alignment vertical="center"/>
      <protection/>
    </xf>
    <xf numFmtId="0" fontId="10" fillId="0" borderId="18" xfId="22" applyFont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5" fillId="0" borderId="0" xfId="22" applyFont="1" applyAlignment="1">
      <alignment vertical="center"/>
      <protection/>
    </xf>
    <xf numFmtId="196" fontId="0" fillId="0" borderId="0" xfId="22" applyNumberFormat="1" applyFont="1" applyBorder="1" applyAlignment="1">
      <alignment vertical="center"/>
      <protection/>
    </xf>
    <xf numFmtId="0" fontId="1" fillId="0" borderId="14" xfId="22" applyFont="1" applyBorder="1" applyAlignment="1">
      <alignment vertical="center"/>
      <protection/>
    </xf>
    <xf numFmtId="194" fontId="0" fillId="0" borderId="0" xfId="22" applyNumberFormat="1" applyFont="1" applyBorder="1" applyAlignment="1">
      <alignment vertical="center"/>
      <protection/>
    </xf>
    <xf numFmtId="0" fontId="0" fillId="0" borderId="19" xfId="22" applyFont="1" applyBorder="1" applyAlignment="1">
      <alignment vertical="center"/>
      <protection/>
    </xf>
    <xf numFmtId="0" fontId="1" fillId="0" borderId="17" xfId="22" applyFont="1" applyBorder="1" applyAlignment="1">
      <alignment vertical="center"/>
      <protection/>
    </xf>
    <xf numFmtId="0" fontId="0" fillId="0" borderId="17" xfId="22" applyFont="1" applyBorder="1" applyAlignment="1">
      <alignment vertical="center"/>
      <protection/>
    </xf>
    <xf numFmtId="0" fontId="1" fillId="0" borderId="7" xfId="22" applyFont="1" applyBorder="1" applyAlignment="1">
      <alignment horizontal="centerContinuous" vertical="center"/>
      <protection/>
    </xf>
    <xf numFmtId="0" fontId="1" fillId="0" borderId="15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Continuous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Continuous" vertical="center"/>
      <protection/>
    </xf>
    <xf numFmtId="0" fontId="1" fillId="0" borderId="0" xfId="22" applyFont="1" applyBorder="1" applyAlignment="1">
      <alignment vertical="center"/>
      <protection/>
    </xf>
    <xf numFmtId="194" fontId="1" fillId="0" borderId="0" xfId="22" applyNumberFormat="1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9" fillId="0" borderId="7" xfId="22" applyFont="1" applyBorder="1" applyAlignment="1">
      <alignment vertical="center"/>
      <protection/>
    </xf>
    <xf numFmtId="0" fontId="1" fillId="0" borderId="20" xfId="22" applyFont="1" applyBorder="1" applyAlignment="1">
      <alignment vertical="center"/>
      <protection/>
    </xf>
    <xf numFmtId="0" fontId="1" fillId="0" borderId="21" xfId="22" applyFont="1" applyBorder="1" applyAlignment="1">
      <alignment vertical="center"/>
      <protection/>
    </xf>
    <xf numFmtId="0" fontId="0" fillId="0" borderId="22" xfId="22" applyFont="1" applyBorder="1" applyAlignment="1">
      <alignment vertical="center"/>
      <protection/>
    </xf>
    <xf numFmtId="0" fontId="1" fillId="0" borderId="18" xfId="22" applyFont="1" applyBorder="1" applyAlignment="1">
      <alignment horizontal="center" vertical="center"/>
      <protection/>
    </xf>
    <xf numFmtId="0" fontId="0" fillId="0" borderId="23" xfId="22" applyFont="1" applyBorder="1">
      <alignment/>
      <protection/>
    </xf>
    <xf numFmtId="0" fontId="1" fillId="0" borderId="0" xfId="22" applyFont="1" applyBorder="1" applyAlignment="1">
      <alignment/>
      <protection/>
    </xf>
    <xf numFmtId="0" fontId="6" fillId="0" borderId="0" xfId="22" applyFont="1" applyBorder="1" applyAlignment="1">
      <alignment/>
      <protection/>
    </xf>
    <xf numFmtId="196" fontId="6" fillId="0" borderId="0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Border="1">
      <alignment/>
      <protection/>
    </xf>
    <xf numFmtId="0" fontId="6" fillId="0" borderId="0" xfId="22" applyFont="1">
      <alignment/>
      <protection/>
    </xf>
    <xf numFmtId="0" fontId="0" fillId="0" borderId="0" xfId="22" applyFont="1" applyBorder="1" applyAlignment="1">
      <alignment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Border="1" applyAlignment="1">
      <alignment/>
      <protection/>
    </xf>
    <xf numFmtId="196" fontId="7" fillId="0" borderId="0" xfId="22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12" fillId="0" borderId="0" xfId="22" applyFont="1" applyBorder="1" applyAlignment="1">
      <alignment/>
      <protection/>
    </xf>
    <xf numFmtId="0" fontId="0" fillId="0" borderId="2" xfId="22" applyFont="1" applyBorder="1" applyAlignment="1">
      <alignment vertical="center"/>
      <protection/>
    </xf>
    <xf numFmtId="3" fontId="18" fillId="0" borderId="24" xfId="23" applyNumberFormat="1" applyFont="1" applyFill="1" applyBorder="1" applyAlignment="1">
      <alignment horizontal="right" vertical="center" wrapText="1"/>
      <protection/>
    </xf>
    <xf numFmtId="0" fontId="7" fillId="0" borderId="24" xfId="22" applyFont="1" applyBorder="1" applyAlignment="1">
      <alignment vertical="center"/>
      <protection/>
    </xf>
    <xf numFmtId="0" fontId="7" fillId="0" borderId="25" xfId="22" applyFont="1" applyBorder="1" applyAlignment="1">
      <alignment vertical="center"/>
      <protection/>
    </xf>
    <xf numFmtId="3" fontId="18" fillId="0" borderId="26" xfId="23" applyNumberFormat="1" applyFont="1" applyFill="1" applyBorder="1" applyAlignment="1">
      <alignment horizontal="right" vertical="center" wrapText="1"/>
      <protection/>
    </xf>
    <xf numFmtId="1" fontId="18" fillId="0" borderId="26" xfId="23" applyNumberFormat="1" applyFont="1" applyFill="1" applyBorder="1" applyAlignment="1">
      <alignment horizontal="center" vertical="center" wrapText="1"/>
      <protection/>
    </xf>
    <xf numFmtId="1" fontId="18" fillId="0" borderId="27" xfId="23" applyNumberFormat="1" applyFont="1" applyFill="1" applyBorder="1" applyAlignment="1">
      <alignment horizontal="center" vertical="center" wrapText="1"/>
      <protection/>
    </xf>
    <xf numFmtId="3" fontId="18" fillId="0" borderId="27" xfId="23" applyNumberFormat="1" applyFont="1" applyFill="1" applyBorder="1" applyAlignment="1">
      <alignment horizontal="right" vertical="center" wrapText="1"/>
      <protection/>
    </xf>
    <xf numFmtId="3" fontId="18" fillId="0" borderId="28" xfId="23" applyNumberFormat="1" applyFont="1" applyFill="1" applyBorder="1" applyAlignment="1">
      <alignment horizontal="right" vertical="center" wrapText="1"/>
      <protection/>
    </xf>
    <xf numFmtId="1" fontId="20" fillId="2" borderId="2" xfId="23" applyNumberFormat="1" applyFont="1" applyFill="1" applyBorder="1" applyAlignment="1">
      <alignment horizontal="center" vertical="center" wrapText="1"/>
      <protection/>
    </xf>
    <xf numFmtId="3" fontId="20" fillId="2" borderId="2" xfId="23" applyNumberFormat="1" applyFont="1" applyFill="1" applyBorder="1" applyAlignment="1">
      <alignment horizontal="right" vertical="center" wrapText="1"/>
      <protection/>
    </xf>
    <xf numFmtId="3" fontId="18" fillId="2" borderId="3" xfId="23" applyNumberFormat="1" applyFont="1" applyFill="1" applyBorder="1" applyAlignment="1">
      <alignment horizontal="right" vertical="center" wrapText="1"/>
      <protection/>
    </xf>
    <xf numFmtId="3" fontId="18" fillId="2" borderId="2" xfId="23" applyNumberFormat="1" applyFont="1" applyFill="1" applyBorder="1" applyAlignment="1">
      <alignment horizontal="right" vertical="center" wrapText="1"/>
      <protection/>
    </xf>
    <xf numFmtId="2" fontId="18" fillId="2" borderId="29" xfId="23" applyNumberFormat="1" applyFont="1" applyFill="1" applyBorder="1" applyAlignment="1">
      <alignment horizontal="left" vertical="center" wrapText="1"/>
      <protection/>
    </xf>
    <xf numFmtId="1" fontId="18" fillId="2" borderId="29" xfId="23" applyNumberFormat="1" applyFont="1" applyFill="1" applyBorder="1" applyAlignment="1">
      <alignment horizontal="center" vertical="center" wrapText="1"/>
      <protection/>
    </xf>
    <xf numFmtId="1" fontId="18" fillId="2" borderId="26" xfId="23" applyNumberFormat="1" applyFont="1" applyFill="1" applyBorder="1" applyAlignment="1">
      <alignment horizontal="center" vertical="center" wrapText="1"/>
      <protection/>
    </xf>
    <xf numFmtId="3" fontId="18" fillId="2" borderId="26" xfId="23" applyNumberFormat="1" applyFont="1" applyFill="1" applyBorder="1" applyAlignment="1">
      <alignment horizontal="right" vertical="center" wrapText="1"/>
      <protection/>
    </xf>
    <xf numFmtId="3" fontId="18" fillId="2" borderId="24" xfId="23" applyNumberFormat="1" applyFont="1" applyFill="1" applyBorder="1" applyAlignment="1">
      <alignment horizontal="right" vertical="center" wrapText="1"/>
      <protection/>
    </xf>
    <xf numFmtId="2" fontId="18" fillId="2" borderId="30" xfId="23" applyNumberFormat="1" applyFont="1" applyFill="1" applyBorder="1" applyAlignment="1">
      <alignment horizontal="left" vertical="center" wrapText="1"/>
      <protection/>
    </xf>
    <xf numFmtId="1" fontId="18" fillId="2" borderId="27" xfId="23" applyNumberFormat="1" applyFont="1" applyFill="1" applyBorder="1" applyAlignment="1">
      <alignment horizontal="center" vertical="center" wrapText="1"/>
      <protection/>
    </xf>
    <xf numFmtId="3" fontId="18" fillId="2" borderId="27" xfId="23" applyNumberFormat="1" applyFont="1" applyFill="1" applyBorder="1" applyAlignment="1">
      <alignment horizontal="right" vertical="center" wrapText="1"/>
      <protection/>
    </xf>
    <xf numFmtId="3" fontId="18" fillId="2" borderId="28" xfId="23" applyNumberFormat="1" applyFont="1" applyFill="1" applyBorder="1" applyAlignment="1">
      <alignment horizontal="right" vertical="center" wrapText="1"/>
      <protection/>
    </xf>
    <xf numFmtId="2" fontId="18" fillId="0" borderId="31" xfId="23" applyNumberFormat="1" applyFont="1" applyBorder="1" applyAlignment="1">
      <alignment horizontal="left" vertical="center" wrapText="1"/>
      <protection/>
    </xf>
    <xf numFmtId="1" fontId="20" fillId="0" borderId="2" xfId="23" applyNumberFormat="1" applyFont="1" applyBorder="1" applyAlignment="1">
      <alignment horizontal="center" vertical="center" wrapText="1"/>
      <protection/>
    </xf>
    <xf numFmtId="3" fontId="20" fillId="0" borderId="2" xfId="23" applyNumberFormat="1" applyFont="1" applyBorder="1" applyAlignment="1">
      <alignment horizontal="right" vertical="center" wrapText="1"/>
      <protection/>
    </xf>
    <xf numFmtId="3" fontId="18" fillId="0" borderId="3" xfId="23" applyNumberFormat="1" applyFont="1" applyBorder="1" applyAlignment="1">
      <alignment horizontal="right" vertical="center" wrapText="1"/>
      <protection/>
    </xf>
    <xf numFmtId="3" fontId="18" fillId="0" borderId="2" xfId="23" applyNumberFormat="1" applyFont="1" applyBorder="1" applyAlignment="1">
      <alignment horizontal="right" vertical="center" wrapText="1"/>
      <protection/>
    </xf>
    <xf numFmtId="2" fontId="19" fillId="0" borderId="32" xfId="23" applyNumberFormat="1" applyFont="1" applyBorder="1" applyAlignment="1">
      <alignment horizontal="left" vertical="center" wrapText="1"/>
      <protection/>
    </xf>
    <xf numFmtId="1" fontId="18" fillId="0" borderId="30" xfId="23" applyNumberFormat="1" applyFont="1" applyBorder="1" applyAlignment="1">
      <alignment horizontal="center" vertical="center" wrapText="1"/>
      <protection/>
    </xf>
    <xf numFmtId="2" fontId="19" fillId="0" borderId="30" xfId="23" applyNumberFormat="1" applyFont="1" applyBorder="1" applyAlignment="1">
      <alignment horizontal="left" vertical="center" wrapText="1"/>
      <protection/>
    </xf>
    <xf numFmtId="1" fontId="18" fillId="0" borderId="27" xfId="23" applyNumberFormat="1" applyFont="1" applyBorder="1" applyAlignment="1">
      <alignment horizontal="center" vertical="center" wrapText="1"/>
      <protection/>
    </xf>
    <xf numFmtId="3" fontId="18" fillId="0" borderId="27" xfId="23" applyNumberFormat="1" applyFont="1" applyBorder="1" applyAlignment="1">
      <alignment horizontal="right" vertical="center" wrapText="1"/>
      <protection/>
    </xf>
    <xf numFmtId="3" fontId="18" fillId="0" borderId="28" xfId="23" applyNumberFormat="1" applyFont="1" applyBorder="1" applyAlignment="1">
      <alignment horizontal="right" vertical="center" wrapText="1"/>
      <protection/>
    </xf>
    <xf numFmtId="1" fontId="18" fillId="0" borderId="29" xfId="23" applyNumberFormat="1" applyFont="1" applyBorder="1" applyAlignment="1">
      <alignment horizontal="center" vertical="center" wrapText="1"/>
      <protection/>
    </xf>
    <xf numFmtId="1" fontId="18" fillId="0" borderId="26" xfId="23" applyNumberFormat="1" applyFont="1" applyBorder="1" applyAlignment="1">
      <alignment horizontal="center" vertical="center" wrapText="1"/>
      <protection/>
    </xf>
    <xf numFmtId="3" fontId="18" fillId="0" borderId="26" xfId="23" applyNumberFormat="1" applyFont="1" applyBorder="1" applyAlignment="1">
      <alignment horizontal="right" vertical="center" wrapText="1"/>
      <protection/>
    </xf>
    <xf numFmtId="3" fontId="18" fillId="0" borderId="24" xfId="23" applyNumberFormat="1" applyFont="1" applyBorder="1" applyAlignment="1">
      <alignment horizontal="right" vertical="center" wrapText="1"/>
      <protection/>
    </xf>
    <xf numFmtId="2" fontId="19" fillId="2" borderId="31" xfId="23" applyNumberFormat="1" applyFont="1" applyFill="1" applyBorder="1" applyAlignment="1">
      <alignment horizontal="left" vertical="center" wrapText="1"/>
      <protection/>
    </xf>
    <xf numFmtId="2" fontId="18" fillId="3" borderId="31" xfId="23" applyNumberFormat="1" applyFont="1" applyFill="1" applyBorder="1" applyAlignment="1">
      <alignment horizontal="left" vertical="center" wrapText="1"/>
      <protection/>
    </xf>
    <xf numFmtId="1" fontId="20" fillId="3" borderId="2" xfId="23" applyNumberFormat="1" applyFont="1" applyFill="1" applyBorder="1" applyAlignment="1">
      <alignment horizontal="center" vertical="center" wrapText="1"/>
      <protection/>
    </xf>
    <xf numFmtId="3" fontId="20" fillId="3" borderId="2" xfId="23" applyNumberFormat="1" applyFont="1" applyFill="1" applyBorder="1" applyAlignment="1">
      <alignment horizontal="right" vertical="center" wrapText="1"/>
      <protection/>
    </xf>
    <xf numFmtId="3" fontId="18" fillId="3" borderId="3" xfId="23" applyNumberFormat="1" applyFont="1" applyFill="1" applyBorder="1" applyAlignment="1">
      <alignment horizontal="right" vertical="center" wrapText="1"/>
      <protection/>
    </xf>
    <xf numFmtId="3" fontId="18" fillId="3" borderId="2" xfId="23" applyNumberFormat="1" applyFont="1" applyFill="1" applyBorder="1" applyAlignment="1">
      <alignment horizontal="right" vertical="center" wrapText="1"/>
      <protection/>
    </xf>
    <xf numFmtId="1" fontId="18" fillId="3" borderId="26" xfId="23" applyNumberFormat="1" applyFont="1" applyFill="1" applyBorder="1" applyAlignment="1">
      <alignment horizontal="center" vertical="center" wrapText="1"/>
      <protection/>
    </xf>
    <xf numFmtId="3" fontId="18" fillId="3" borderId="26" xfId="23" applyNumberFormat="1" applyFont="1" applyFill="1" applyBorder="1" applyAlignment="1">
      <alignment horizontal="right" vertical="center" wrapText="1"/>
      <protection/>
    </xf>
    <xf numFmtId="3" fontId="18" fillId="3" borderId="24" xfId="23" applyNumberFormat="1" applyFont="1" applyFill="1" applyBorder="1" applyAlignment="1">
      <alignment horizontal="right" vertical="center" wrapText="1"/>
      <protection/>
    </xf>
    <xf numFmtId="3" fontId="18" fillId="3" borderId="6" xfId="23" applyNumberFormat="1" applyFont="1" applyFill="1" applyBorder="1" applyAlignment="1">
      <alignment horizontal="right" vertical="center" wrapText="1"/>
      <protection/>
    </xf>
    <xf numFmtId="3" fontId="18" fillId="3" borderId="5" xfId="23" applyNumberFormat="1" applyFont="1" applyFill="1" applyBorder="1" applyAlignment="1">
      <alignment horizontal="right" vertical="center" wrapText="1"/>
      <protection/>
    </xf>
    <xf numFmtId="1" fontId="18" fillId="3" borderId="5" xfId="23" applyNumberFormat="1" applyFont="1" applyFill="1" applyBorder="1" applyAlignment="1">
      <alignment horizontal="center" vertical="center" wrapText="1"/>
      <protection/>
    </xf>
    <xf numFmtId="1" fontId="18" fillId="3" borderId="27" xfId="23" applyNumberFormat="1" applyFont="1" applyFill="1" applyBorder="1" applyAlignment="1">
      <alignment horizontal="center" vertical="center" wrapText="1"/>
      <protection/>
    </xf>
    <xf numFmtId="3" fontId="18" fillId="3" borderId="27" xfId="23" applyNumberFormat="1" applyFont="1" applyFill="1" applyBorder="1" applyAlignment="1">
      <alignment horizontal="right" vertical="center" wrapText="1"/>
      <protection/>
    </xf>
    <xf numFmtId="3" fontId="18" fillId="3" borderId="28" xfId="23" applyNumberFormat="1" applyFont="1" applyFill="1" applyBorder="1" applyAlignment="1">
      <alignment horizontal="right" vertical="center" wrapText="1"/>
      <protection/>
    </xf>
    <xf numFmtId="1" fontId="18" fillId="3" borderId="29" xfId="23" applyNumberFormat="1" applyFont="1" applyFill="1" applyBorder="1" applyAlignment="1">
      <alignment horizontal="center" vertical="center" wrapText="1"/>
      <protection/>
    </xf>
    <xf numFmtId="3" fontId="20" fillId="3" borderId="29" xfId="23" applyNumberFormat="1" applyFont="1" applyFill="1" applyBorder="1" applyAlignment="1">
      <alignment horizontal="right" vertical="center" wrapText="1"/>
      <protection/>
    </xf>
    <xf numFmtId="3" fontId="18" fillId="3" borderId="33" xfId="23" applyNumberFormat="1" applyFont="1" applyFill="1" applyBorder="1" applyAlignment="1">
      <alignment horizontal="right" vertical="center" wrapText="1"/>
      <protection/>
    </xf>
    <xf numFmtId="3" fontId="18" fillId="3" borderId="29" xfId="23" applyNumberFormat="1" applyFont="1" applyFill="1" applyBorder="1" applyAlignment="1">
      <alignment horizontal="right" vertical="center" wrapText="1"/>
      <protection/>
    </xf>
    <xf numFmtId="1" fontId="18" fillId="3" borderId="30" xfId="23" applyNumberFormat="1" applyFont="1" applyFill="1" applyBorder="1" applyAlignment="1">
      <alignment horizontal="center" vertical="center" wrapText="1"/>
      <protection/>
    </xf>
    <xf numFmtId="2" fontId="18" fillId="3" borderId="30" xfId="23" applyNumberFormat="1" applyFont="1" applyFill="1" applyBorder="1" applyAlignment="1">
      <alignment horizontal="left" vertical="center" wrapText="1"/>
      <protection/>
    </xf>
    <xf numFmtId="197" fontId="0" fillId="0" borderId="0" xfId="22" applyNumberFormat="1" applyFont="1" applyBorder="1" applyAlignment="1">
      <alignment vertical="center" wrapText="1"/>
      <protection/>
    </xf>
    <xf numFmtId="0" fontId="1" fillId="0" borderId="9" xfId="22" applyFont="1" applyBorder="1" applyAlignment="1">
      <alignment horizontal="left" vertical="center"/>
      <protection/>
    </xf>
    <xf numFmtId="0" fontId="0" fillId="0" borderId="34" xfId="22" applyFont="1" applyBorder="1" applyAlignment="1">
      <alignment vertical="center"/>
      <protection/>
    </xf>
    <xf numFmtId="197" fontId="0" fillId="0" borderId="34" xfId="22" applyNumberFormat="1" applyFont="1" applyBorder="1" applyAlignment="1">
      <alignment vertical="center"/>
      <protection/>
    </xf>
    <xf numFmtId="197" fontId="1" fillId="0" borderId="34" xfId="22" applyNumberFormat="1" applyFont="1" applyBorder="1" applyAlignment="1">
      <alignment vertical="center"/>
      <protection/>
    </xf>
    <xf numFmtId="197" fontId="1" fillId="0" borderId="35" xfId="22" applyNumberFormat="1" applyFont="1" applyBorder="1" applyAlignment="1">
      <alignment vertical="center"/>
      <protection/>
    </xf>
    <xf numFmtId="197" fontId="1" fillId="0" borderId="36" xfId="22" applyNumberFormat="1" applyFont="1" applyBorder="1" applyAlignment="1">
      <alignment vertical="center"/>
      <protection/>
    </xf>
    <xf numFmtId="0" fontId="1" fillId="0" borderId="37" xfId="22" applyFont="1" applyBorder="1" applyAlignment="1">
      <alignment horizontal="left" vertical="center"/>
      <protection/>
    </xf>
    <xf numFmtId="0" fontId="1" fillId="0" borderId="37" xfId="22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197" fontId="0" fillId="0" borderId="38" xfId="22" applyNumberFormat="1" applyFont="1" applyBorder="1" applyAlignment="1">
      <alignment vertical="center"/>
      <protection/>
    </xf>
    <xf numFmtId="197" fontId="1" fillId="0" borderId="38" xfId="22" applyNumberFormat="1" applyFont="1" applyBorder="1" applyAlignment="1">
      <alignment vertical="center"/>
      <protection/>
    </xf>
    <xf numFmtId="197" fontId="1" fillId="0" borderId="39" xfId="22" applyNumberFormat="1" applyFont="1" applyBorder="1" applyAlignment="1">
      <alignment vertical="center"/>
      <protection/>
    </xf>
    <xf numFmtId="197" fontId="1" fillId="0" borderId="40" xfId="22" applyNumberFormat="1" applyFont="1" applyBorder="1" applyAlignment="1">
      <alignment vertical="center"/>
      <protection/>
    </xf>
    <xf numFmtId="0" fontId="0" fillId="0" borderId="26" xfId="22" applyFont="1" applyBorder="1" applyAlignment="1">
      <alignment vertical="center" wrapText="1"/>
      <protection/>
    </xf>
    <xf numFmtId="0" fontId="0" fillId="0" borderId="25" xfId="22" applyFont="1" applyBorder="1" applyAlignment="1">
      <alignment vertical="center"/>
      <protection/>
    </xf>
    <xf numFmtId="0" fontId="0" fillId="0" borderId="26" xfId="22" applyFont="1" applyBorder="1" applyAlignment="1">
      <alignment vertical="center"/>
      <protection/>
    </xf>
    <xf numFmtId="197" fontId="0" fillId="0" borderId="26" xfId="22" applyNumberFormat="1" applyFont="1" applyBorder="1" applyAlignment="1">
      <alignment vertical="center"/>
      <protection/>
    </xf>
    <xf numFmtId="197" fontId="0" fillId="0" borderId="24" xfId="22" applyNumberFormat="1" applyFont="1" applyBorder="1" applyAlignment="1">
      <alignment vertical="center"/>
      <protection/>
    </xf>
    <xf numFmtId="197" fontId="0" fillId="0" borderId="4" xfId="22" applyNumberFormat="1" applyFont="1" applyBorder="1" applyAlignment="1">
      <alignment vertical="center"/>
      <protection/>
    </xf>
    <xf numFmtId="197" fontId="1" fillId="0" borderId="2" xfId="22" applyNumberFormat="1" applyFont="1" applyBorder="1" applyAlignment="1">
      <alignment vertical="center"/>
      <protection/>
    </xf>
    <xf numFmtId="197" fontId="1" fillId="0" borderId="3" xfId="22" applyNumberFormat="1" applyFont="1" applyBorder="1" applyAlignment="1">
      <alignment vertical="center"/>
      <protection/>
    </xf>
    <xf numFmtId="197" fontId="1" fillId="0" borderId="4" xfId="22" applyNumberFormat="1" applyFont="1" applyBorder="1" applyAlignment="1">
      <alignment vertical="center"/>
      <protection/>
    </xf>
    <xf numFmtId="0" fontId="0" fillId="0" borderId="5" xfId="22" applyFont="1" applyBorder="1" applyAlignment="1">
      <alignment vertical="center" wrapText="1"/>
      <protection/>
    </xf>
    <xf numFmtId="197" fontId="0" fillId="0" borderId="26" xfId="22" applyNumberFormat="1" applyFont="1" applyFill="1" applyBorder="1" applyAlignment="1">
      <alignment vertical="center"/>
      <protection/>
    </xf>
    <xf numFmtId="197" fontId="7" fillId="0" borderId="26" xfId="22" applyNumberFormat="1" applyFont="1" applyBorder="1" applyAlignment="1">
      <alignment vertical="center"/>
      <protection/>
    </xf>
    <xf numFmtId="197" fontId="7" fillId="0" borderId="26" xfId="22" applyNumberFormat="1" applyFont="1" applyFill="1" applyBorder="1" applyAlignment="1">
      <alignment vertical="center"/>
      <protection/>
    </xf>
    <xf numFmtId="197" fontId="7" fillId="0" borderId="24" xfId="22" applyNumberFormat="1" applyFont="1" applyBorder="1" applyAlignment="1">
      <alignment vertical="center"/>
      <protection/>
    </xf>
    <xf numFmtId="197" fontId="7" fillId="0" borderId="4" xfId="22" applyNumberFormat="1" applyFont="1" applyBorder="1" applyAlignment="1">
      <alignment vertical="center"/>
      <protection/>
    </xf>
    <xf numFmtId="197" fontId="0" fillId="0" borderId="41" xfId="22" applyNumberFormat="1" applyFont="1" applyBorder="1" applyAlignment="1">
      <alignment vertical="center"/>
      <protection/>
    </xf>
    <xf numFmtId="197" fontId="7" fillId="0" borderId="5" xfId="22" applyNumberFormat="1" applyFont="1" applyBorder="1" applyAlignment="1">
      <alignment vertical="center"/>
      <protection/>
    </xf>
    <xf numFmtId="0" fontId="7" fillId="0" borderId="26" xfId="22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0" borderId="5" xfId="22" applyFont="1" applyBorder="1" applyAlignment="1">
      <alignment vertical="center"/>
      <protection/>
    </xf>
    <xf numFmtId="197" fontId="0" fillId="0" borderId="5" xfId="22" applyNumberFormat="1" applyFont="1" applyBorder="1" applyAlignment="1">
      <alignment vertical="center"/>
      <protection/>
    </xf>
    <xf numFmtId="197" fontId="0" fillId="0" borderId="43" xfId="22" applyNumberFormat="1" applyFont="1" applyBorder="1" applyAlignment="1">
      <alignment vertical="center"/>
      <protection/>
    </xf>
    <xf numFmtId="0" fontId="22" fillId="0" borderId="26" xfId="22" applyFont="1" applyBorder="1" applyAlignment="1">
      <alignment vertical="center" wrapText="1"/>
      <protection/>
    </xf>
    <xf numFmtId="197" fontId="21" fillId="0" borderId="4" xfId="22" applyNumberFormat="1" applyFont="1" applyBorder="1" applyAlignment="1">
      <alignment vertical="center"/>
      <protection/>
    </xf>
    <xf numFmtId="197" fontId="22" fillId="0" borderId="26" xfId="22" applyNumberFormat="1" applyFont="1" applyBorder="1" applyAlignment="1">
      <alignment vertical="center" wrapText="1"/>
      <protection/>
    </xf>
    <xf numFmtId="197" fontId="23" fillId="0" borderId="26" xfId="22" applyNumberFormat="1" applyFont="1" applyBorder="1" applyAlignment="1">
      <alignment vertical="center"/>
      <protection/>
    </xf>
    <xf numFmtId="197" fontId="23" fillId="0" borderId="24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 wrapText="1"/>
      <protection/>
    </xf>
    <xf numFmtId="197" fontId="0" fillId="0" borderId="29" xfId="22" applyNumberFormat="1" applyFont="1" applyBorder="1" applyAlignment="1">
      <alignment vertical="center"/>
      <protection/>
    </xf>
    <xf numFmtId="0" fontId="1" fillId="0" borderId="26" xfId="22" applyFont="1" applyBorder="1" applyAlignment="1">
      <alignment vertical="center"/>
      <protection/>
    </xf>
    <xf numFmtId="197" fontId="1" fillId="0" borderId="26" xfId="22" applyNumberFormat="1" applyFont="1" applyBorder="1" applyAlignment="1">
      <alignment vertical="center"/>
      <protection/>
    </xf>
    <xf numFmtId="197" fontId="1" fillId="0" borderId="24" xfId="22" applyNumberFormat="1" applyFont="1" applyBorder="1" applyAlignment="1">
      <alignment vertical="center"/>
      <protection/>
    </xf>
    <xf numFmtId="197" fontId="0" fillId="0" borderId="5" xfId="22" applyNumberFormat="1" applyFont="1" applyFill="1" applyBorder="1" applyAlignment="1">
      <alignment vertical="center"/>
      <protection/>
    </xf>
    <xf numFmtId="197" fontId="0" fillId="0" borderId="6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 wrapText="1"/>
      <protection/>
    </xf>
    <xf numFmtId="0" fontId="0" fillId="0" borderId="44" xfId="22" applyFont="1" applyBorder="1" applyAlignment="1">
      <alignment vertical="center"/>
      <protection/>
    </xf>
    <xf numFmtId="197" fontId="0" fillId="0" borderId="44" xfId="22" applyNumberFormat="1" applyFont="1" applyBorder="1" applyAlignment="1">
      <alignment vertical="center"/>
      <protection/>
    </xf>
    <xf numFmtId="197" fontId="0" fillId="0" borderId="45" xfId="22" applyNumberFormat="1" applyFont="1" applyBorder="1" applyAlignment="1">
      <alignment vertical="center"/>
      <protection/>
    </xf>
    <xf numFmtId="197" fontId="0" fillId="0" borderId="46" xfId="22" applyNumberFormat="1" applyFont="1" applyBorder="1" applyAlignment="1">
      <alignment vertical="center"/>
      <protection/>
    </xf>
    <xf numFmtId="0" fontId="0" fillId="0" borderId="47" xfId="22" applyFont="1" applyBorder="1" applyAlignment="1">
      <alignment vertical="center" wrapText="1"/>
      <protection/>
    </xf>
    <xf numFmtId="0" fontId="0" fillId="0" borderId="48" xfId="22" applyFont="1" applyBorder="1" applyAlignment="1">
      <alignment vertical="center"/>
      <protection/>
    </xf>
    <xf numFmtId="197" fontId="0" fillId="0" borderId="48" xfId="22" applyNumberFormat="1" applyFont="1" applyBorder="1" applyAlignment="1">
      <alignment vertical="center"/>
      <protection/>
    </xf>
    <xf numFmtId="197" fontId="1" fillId="0" borderId="48" xfId="22" applyNumberFormat="1" applyFont="1" applyBorder="1" applyAlignment="1">
      <alignment vertical="center"/>
      <protection/>
    </xf>
    <xf numFmtId="197" fontId="0" fillId="0" borderId="49" xfId="22" applyNumberFormat="1" applyFont="1" applyBorder="1" applyAlignment="1">
      <alignment vertical="center"/>
      <protection/>
    </xf>
    <xf numFmtId="197" fontId="0" fillId="0" borderId="50" xfId="22" applyNumberFormat="1" applyFont="1" applyBorder="1" applyAlignment="1">
      <alignment vertical="center"/>
      <protection/>
    </xf>
    <xf numFmtId="0" fontId="0" fillId="0" borderId="49" xfId="22" applyFont="1" applyBorder="1" applyAlignment="1">
      <alignment vertical="center" wrapText="1"/>
      <protection/>
    </xf>
    <xf numFmtId="0" fontId="0" fillId="0" borderId="47" xfId="22" applyFont="1" applyFill="1" applyBorder="1" applyAlignment="1">
      <alignment vertical="center" wrapText="1"/>
      <protection/>
    </xf>
    <xf numFmtId="0" fontId="0" fillId="0" borderId="48" xfId="22" applyFont="1" applyFill="1" applyBorder="1" applyAlignment="1">
      <alignment vertical="center"/>
      <protection/>
    </xf>
    <xf numFmtId="197" fontId="0" fillId="0" borderId="48" xfId="22" applyNumberFormat="1" applyFont="1" applyFill="1" applyBorder="1" applyAlignment="1">
      <alignment vertical="center"/>
      <protection/>
    </xf>
    <xf numFmtId="0" fontId="0" fillId="0" borderId="38" xfId="22" applyFont="1" applyBorder="1" applyAlignment="1">
      <alignment vertical="center" wrapText="1"/>
      <protection/>
    </xf>
    <xf numFmtId="197" fontId="0" fillId="0" borderId="40" xfId="22" applyNumberFormat="1" applyFont="1" applyBorder="1" applyAlignment="1">
      <alignment vertical="center"/>
      <protection/>
    </xf>
    <xf numFmtId="0" fontId="0" fillId="0" borderId="29" xfId="22" applyFont="1" applyBorder="1" applyAlignment="1">
      <alignment vertical="center" wrapText="1"/>
      <protection/>
    </xf>
    <xf numFmtId="0" fontId="0" fillId="0" borderId="29" xfId="22" applyFont="1" applyBorder="1" applyAlignment="1">
      <alignment vertical="center"/>
      <protection/>
    </xf>
    <xf numFmtId="0" fontId="0" fillId="0" borderId="2" xfId="0" applyFont="1" applyBorder="1" applyAlignment="1">
      <alignment vertical="center"/>
    </xf>
    <xf numFmtId="197" fontId="0" fillId="0" borderId="2" xfId="22" applyNumberFormat="1" applyFont="1" applyBorder="1" applyAlignment="1">
      <alignment vertical="center"/>
      <protection/>
    </xf>
    <xf numFmtId="0" fontId="1" fillId="0" borderId="34" xfId="22" applyFont="1" applyBorder="1" applyAlignment="1">
      <alignment vertical="center"/>
      <protection/>
    </xf>
    <xf numFmtId="0" fontId="1" fillId="0" borderId="2" xfId="22" applyFont="1" applyBorder="1" applyAlignment="1">
      <alignment vertical="center"/>
      <protection/>
    </xf>
    <xf numFmtId="197" fontId="1" fillId="0" borderId="51" xfId="22" applyNumberFormat="1" applyFont="1" applyBorder="1" applyAlignment="1">
      <alignment vertical="center"/>
      <protection/>
    </xf>
    <xf numFmtId="197" fontId="1" fillId="0" borderId="26" xfId="22" applyNumberFormat="1" applyFont="1" applyBorder="1" applyAlignment="1">
      <alignment vertical="center"/>
      <protection/>
    </xf>
    <xf numFmtId="0" fontId="0" fillId="0" borderId="26" xfId="22" applyFont="1" applyBorder="1" applyAlignment="1">
      <alignment horizontal="centerContinuous" vertical="center"/>
      <protection/>
    </xf>
    <xf numFmtId="197" fontId="0" fillId="0" borderId="26" xfId="22" applyNumberFormat="1" applyFont="1" applyBorder="1" applyAlignment="1">
      <alignment horizontal="centerContinuous" vertical="center"/>
      <protection/>
    </xf>
    <xf numFmtId="197" fontId="0" fillId="0" borderId="26" xfId="22" applyNumberFormat="1" applyFont="1" applyBorder="1" applyAlignment="1">
      <alignment horizontal="right" vertical="center"/>
      <protection/>
    </xf>
    <xf numFmtId="197" fontId="1" fillId="0" borderId="26" xfId="22" applyNumberFormat="1" applyFont="1" applyBorder="1" applyAlignment="1">
      <alignment horizontal="right" vertical="center"/>
      <protection/>
    </xf>
    <xf numFmtId="197" fontId="1" fillId="0" borderId="24" xfId="22" applyNumberFormat="1" applyFont="1" applyBorder="1" applyAlignment="1">
      <alignment horizontal="right" vertical="center"/>
      <protection/>
    </xf>
    <xf numFmtId="197" fontId="1" fillId="0" borderId="4" xfId="22" applyNumberFormat="1" applyFont="1" applyBorder="1" applyAlignment="1">
      <alignment horizontal="right" vertical="center"/>
      <protection/>
    </xf>
    <xf numFmtId="197" fontId="0" fillId="0" borderId="24" xfId="22" applyNumberFormat="1" applyFont="1" applyBorder="1" applyAlignment="1">
      <alignment horizontal="right" vertical="center"/>
      <protection/>
    </xf>
    <xf numFmtId="197" fontId="0" fillId="0" borderId="4" xfId="22" applyNumberFormat="1" applyFont="1" applyBorder="1" applyAlignment="1">
      <alignment horizontal="right" vertical="center"/>
      <protection/>
    </xf>
    <xf numFmtId="0" fontId="1" fillId="0" borderId="2" xfId="22" applyFont="1" applyBorder="1" applyAlignment="1">
      <alignment vertical="center" wrapText="1"/>
      <protection/>
    </xf>
    <xf numFmtId="197" fontId="1" fillId="0" borderId="29" xfId="22" applyNumberFormat="1" applyFont="1" applyBorder="1" applyAlignment="1">
      <alignment vertical="center"/>
      <protection/>
    </xf>
    <xf numFmtId="197" fontId="1" fillId="0" borderId="33" xfId="22" applyNumberFormat="1" applyFont="1" applyBorder="1" applyAlignment="1">
      <alignment vertical="center"/>
      <protection/>
    </xf>
    <xf numFmtId="197" fontId="1" fillId="0" borderId="41" xfId="22" applyNumberFormat="1" applyFont="1" applyBorder="1" applyAlignment="1">
      <alignment vertical="center"/>
      <protection/>
    </xf>
    <xf numFmtId="0" fontId="0" fillId="0" borderId="34" xfId="22" applyFont="1" applyBorder="1" applyAlignment="1">
      <alignment vertical="center" wrapText="1"/>
      <protection/>
    </xf>
    <xf numFmtId="197" fontId="1" fillId="0" borderId="49" xfId="22" applyNumberFormat="1" applyFont="1" applyBorder="1" applyAlignment="1">
      <alignment vertical="center"/>
      <protection/>
    </xf>
    <xf numFmtId="0" fontId="0" fillId="0" borderId="48" xfId="22" applyFont="1" applyBorder="1" applyAlignment="1">
      <alignment vertical="center" wrapText="1"/>
      <protection/>
    </xf>
    <xf numFmtId="0" fontId="0" fillId="0" borderId="34" xfId="22" applyFont="1" applyBorder="1" applyAlignment="1">
      <alignment horizontal="centerContinuous" vertical="center"/>
      <protection/>
    </xf>
    <xf numFmtId="197" fontId="0" fillId="0" borderId="34" xfId="22" applyNumberFormat="1" applyFont="1" applyBorder="1" applyAlignment="1">
      <alignment horizontal="centerContinuous" vertical="center"/>
      <protection/>
    </xf>
    <xf numFmtId="197" fontId="1" fillId="0" borderId="34" xfId="22" applyNumberFormat="1" applyFont="1" applyBorder="1" applyAlignment="1">
      <alignment horizontal="right" vertical="center"/>
      <protection/>
    </xf>
    <xf numFmtId="197" fontId="1" fillId="0" borderId="35" xfId="22" applyNumberFormat="1" applyFont="1" applyBorder="1" applyAlignment="1">
      <alignment horizontal="right" vertical="center"/>
      <protection/>
    </xf>
    <xf numFmtId="197" fontId="1" fillId="0" borderId="36" xfId="22" applyNumberFormat="1" applyFont="1" applyBorder="1" applyAlignment="1">
      <alignment horizontal="right" vertical="center"/>
      <protection/>
    </xf>
    <xf numFmtId="0" fontId="0" fillId="0" borderId="2" xfId="22" applyFont="1" applyBorder="1" applyAlignment="1">
      <alignment horizontal="centerContinuous" vertical="center"/>
      <protection/>
    </xf>
    <xf numFmtId="197" fontId="0" fillId="0" borderId="2" xfId="22" applyNumberFormat="1" applyFont="1" applyBorder="1" applyAlignment="1">
      <alignment horizontal="centerContinuous" vertical="center"/>
      <protection/>
    </xf>
    <xf numFmtId="0" fontId="0" fillId="0" borderId="26" xfId="22" applyFont="1" applyBorder="1" applyAlignment="1">
      <alignment horizontal="right" vertical="center"/>
      <protection/>
    </xf>
    <xf numFmtId="0" fontId="0" fillId="0" borderId="4" xfId="22" applyFont="1" applyBorder="1" applyAlignment="1">
      <alignment vertical="center"/>
      <protection/>
    </xf>
    <xf numFmtId="3" fontId="0" fillId="0" borderId="51" xfId="22" applyNumberFormat="1" applyFont="1" applyBorder="1" applyAlignment="1">
      <alignment vertical="center"/>
      <protection/>
    </xf>
    <xf numFmtId="197" fontId="0" fillId="0" borderId="3" xfId="22" applyNumberFormat="1" applyFont="1" applyBorder="1" applyAlignment="1">
      <alignment vertical="center"/>
      <protection/>
    </xf>
    <xf numFmtId="0" fontId="1" fillId="0" borderId="26" xfId="22" applyFont="1" applyBorder="1" applyAlignment="1">
      <alignment vertical="center" wrapText="1"/>
      <protection/>
    </xf>
    <xf numFmtId="197" fontId="23" fillId="0" borderId="4" xfId="22" applyNumberFormat="1" applyFont="1" applyBorder="1" applyAlignment="1">
      <alignment vertical="center"/>
      <protection/>
    </xf>
    <xf numFmtId="197" fontId="21" fillId="0" borderId="26" xfId="22" applyNumberFormat="1" applyFont="1" applyBorder="1" applyAlignment="1">
      <alignment vertical="center"/>
      <protection/>
    </xf>
    <xf numFmtId="197" fontId="21" fillId="0" borderId="24" xfId="22" applyNumberFormat="1" applyFont="1" applyBorder="1" applyAlignment="1">
      <alignment vertical="center"/>
      <protection/>
    </xf>
    <xf numFmtId="0" fontId="1" fillId="0" borderId="5" xfId="22" applyFont="1" applyBorder="1" applyAlignment="1">
      <alignment vertical="center" wrapText="1"/>
      <protection/>
    </xf>
    <xf numFmtId="0" fontId="0" fillId="0" borderId="35" xfId="22" applyFont="1" applyBorder="1" applyAlignment="1">
      <alignment vertical="center"/>
      <protection/>
    </xf>
    <xf numFmtId="0" fontId="1" fillId="0" borderId="38" xfId="22" applyFont="1" applyBorder="1" applyAlignment="1">
      <alignment vertical="center" wrapText="1"/>
      <protection/>
    </xf>
    <xf numFmtId="0" fontId="0" fillId="0" borderId="52" xfId="22" applyFont="1" applyBorder="1" applyAlignment="1">
      <alignment vertical="center"/>
      <protection/>
    </xf>
    <xf numFmtId="197" fontId="1" fillId="0" borderId="53" xfId="22" applyNumberFormat="1" applyFont="1" applyBorder="1" applyAlignment="1">
      <alignment vertical="center"/>
      <protection/>
    </xf>
    <xf numFmtId="197" fontId="1" fillId="0" borderId="52" xfId="22" applyNumberFormat="1" applyFont="1" applyBorder="1" applyAlignment="1">
      <alignment vertical="center"/>
      <protection/>
    </xf>
    <xf numFmtId="197" fontId="1" fillId="0" borderId="54" xfId="22" applyNumberFormat="1" applyFont="1" applyBorder="1" applyAlignment="1">
      <alignment vertical="center"/>
      <protection/>
    </xf>
    <xf numFmtId="0" fontId="0" fillId="0" borderId="24" xfId="22" applyFont="1" applyBorder="1" applyAlignment="1">
      <alignment vertical="center"/>
      <protection/>
    </xf>
    <xf numFmtId="197" fontId="0" fillId="0" borderId="33" xfId="22" applyNumberFormat="1" applyFont="1" applyBorder="1" applyAlignment="1">
      <alignment vertical="center"/>
      <protection/>
    </xf>
    <xf numFmtId="0" fontId="1" fillId="0" borderId="55" xfId="22" applyFont="1" applyBorder="1" applyAlignment="1">
      <alignment vertical="center"/>
      <protection/>
    </xf>
    <xf numFmtId="0" fontId="0" fillId="0" borderId="53" xfId="22" applyFont="1" applyBorder="1" applyAlignment="1">
      <alignment vertical="center" wrapText="1"/>
      <protection/>
    </xf>
    <xf numFmtId="0" fontId="0" fillId="0" borderId="56" xfId="22" applyFont="1" applyBorder="1" applyAlignment="1">
      <alignment vertical="center" wrapText="1"/>
      <protection/>
    </xf>
    <xf numFmtId="0" fontId="0" fillId="0" borderId="56" xfId="22" applyFont="1" applyBorder="1" applyAlignment="1">
      <alignment vertical="center"/>
      <protection/>
    </xf>
    <xf numFmtId="197" fontId="0" fillId="0" borderId="56" xfId="22" applyNumberFormat="1" applyFont="1" applyBorder="1" applyAlignment="1">
      <alignment vertical="center"/>
      <protection/>
    </xf>
    <xf numFmtId="197" fontId="0" fillId="0" borderId="57" xfId="22" applyNumberFormat="1" applyFont="1" applyBorder="1" applyAlignment="1">
      <alignment vertical="center"/>
      <protection/>
    </xf>
    <xf numFmtId="49" fontId="7" fillId="0" borderId="29" xfId="22" applyNumberFormat="1" applyFont="1" applyBorder="1" applyAlignment="1">
      <alignment vertical="center" wrapText="1"/>
      <protection/>
    </xf>
    <xf numFmtId="197" fontId="7" fillId="0" borderId="58" xfId="22" applyNumberFormat="1" applyFont="1" applyBorder="1" applyAlignment="1">
      <alignment vertical="center"/>
      <protection/>
    </xf>
    <xf numFmtId="197" fontId="7" fillId="0" borderId="59" xfId="22" applyNumberFormat="1" applyFont="1" applyBorder="1" applyAlignment="1">
      <alignment vertical="center"/>
      <protection/>
    </xf>
    <xf numFmtId="197" fontId="7" fillId="0" borderId="60" xfId="22" applyNumberFormat="1" applyFont="1" applyFill="1" applyBorder="1" applyAlignment="1">
      <alignment vertical="center"/>
      <protection/>
    </xf>
    <xf numFmtId="197" fontId="7" fillId="0" borderId="61" xfId="22" applyNumberFormat="1" applyFont="1" applyBorder="1" applyAlignment="1">
      <alignment vertical="center"/>
      <protection/>
    </xf>
    <xf numFmtId="197" fontId="0" fillId="0" borderId="62" xfId="22" applyNumberFormat="1" applyFont="1" applyBorder="1" applyAlignment="1">
      <alignment vertical="center"/>
      <protection/>
    </xf>
    <xf numFmtId="197" fontId="7" fillId="0" borderId="29" xfId="22" applyNumberFormat="1" applyFont="1" applyBorder="1" applyAlignment="1">
      <alignment vertical="center"/>
      <protection/>
    </xf>
    <xf numFmtId="197" fontId="7" fillId="0" borderId="29" xfId="22" applyNumberFormat="1" applyFont="1" applyBorder="1" applyAlignment="1">
      <alignment vertical="center"/>
      <protection/>
    </xf>
    <xf numFmtId="197" fontId="7" fillId="0" borderId="60" xfId="22" applyNumberFormat="1" applyFont="1" applyBorder="1" applyAlignment="1">
      <alignment vertical="center"/>
      <protection/>
    </xf>
    <xf numFmtId="49" fontId="0" fillId="0" borderId="26" xfId="22" applyNumberFormat="1" applyFont="1" applyBorder="1" applyAlignment="1">
      <alignment vertical="center" wrapText="1"/>
      <protection/>
    </xf>
    <xf numFmtId="0" fontId="0" fillId="0" borderId="44" xfId="22" applyFont="1" applyBorder="1" applyAlignment="1">
      <alignment/>
      <protection/>
    </xf>
    <xf numFmtId="197" fontId="6" fillId="0" borderId="0" xfId="22" applyNumberFormat="1" applyFont="1" applyBorder="1" applyAlignment="1">
      <alignment/>
      <protection/>
    </xf>
    <xf numFmtId="197" fontId="6" fillId="0" borderId="0" xfId="22" applyNumberFormat="1" applyFont="1" applyBorder="1" applyAlignment="1">
      <alignment vertical="center"/>
      <protection/>
    </xf>
    <xf numFmtId="3" fontId="0" fillId="0" borderId="0" xfId="22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3" fontId="18" fillId="4" borderId="26" xfId="23" applyNumberFormat="1" applyFont="1" applyFill="1" applyBorder="1" applyAlignment="1">
      <alignment horizontal="right" vertical="center" wrapText="1"/>
      <protection/>
    </xf>
    <xf numFmtId="3" fontId="18" fillId="4" borderId="27" xfId="23" applyNumberFormat="1" applyFont="1" applyFill="1" applyBorder="1" applyAlignment="1">
      <alignment horizontal="right" vertical="center" wrapText="1"/>
      <protection/>
    </xf>
    <xf numFmtId="3" fontId="18" fillId="4" borderId="2" xfId="23" applyNumberFormat="1" applyFont="1" applyFill="1" applyBorder="1" applyAlignment="1">
      <alignment horizontal="right" vertical="center" wrapText="1"/>
      <protection/>
    </xf>
    <xf numFmtId="3" fontId="18" fillId="4" borderId="24" xfId="23" applyNumberFormat="1" applyFont="1" applyFill="1" applyBorder="1" applyAlignment="1">
      <alignment horizontal="right" vertical="center" wrapText="1"/>
      <protection/>
    </xf>
    <xf numFmtId="3" fontId="18" fillId="4" borderId="28" xfId="23" applyNumberFormat="1" applyFont="1" applyFill="1" applyBorder="1" applyAlignment="1">
      <alignment horizontal="right" vertical="center" wrapText="1"/>
      <protection/>
    </xf>
    <xf numFmtId="3" fontId="19" fillId="4" borderId="26" xfId="23" applyNumberFormat="1" applyFont="1" applyFill="1" applyBorder="1" applyAlignment="1">
      <alignment horizontal="right" vertical="center" wrapText="1"/>
      <protection/>
    </xf>
    <xf numFmtId="3" fontId="18" fillId="5" borderId="2" xfId="23" applyNumberFormat="1" applyFont="1" applyFill="1" applyBorder="1" applyAlignment="1">
      <alignment horizontal="right" vertical="center" wrapText="1"/>
      <protection/>
    </xf>
    <xf numFmtId="3" fontId="18" fillId="5" borderId="26" xfId="23" applyNumberFormat="1" applyFont="1" applyFill="1" applyBorder="1" applyAlignment="1">
      <alignment horizontal="right" vertical="center" wrapText="1"/>
      <protection/>
    </xf>
    <xf numFmtId="3" fontId="18" fillId="5" borderId="6" xfId="23" applyNumberFormat="1" applyFont="1" applyFill="1" applyBorder="1" applyAlignment="1">
      <alignment horizontal="right" vertical="center" wrapText="1"/>
      <protection/>
    </xf>
    <xf numFmtId="3" fontId="18" fillId="5" borderId="28" xfId="23" applyNumberFormat="1" applyFont="1" applyFill="1" applyBorder="1" applyAlignment="1">
      <alignment horizontal="right" vertical="center" wrapText="1"/>
      <protection/>
    </xf>
    <xf numFmtId="3" fontId="18" fillId="5" borderId="27" xfId="23" applyNumberFormat="1" applyFont="1" applyFill="1" applyBorder="1" applyAlignment="1">
      <alignment horizontal="right" vertical="center" wrapText="1"/>
      <protection/>
    </xf>
    <xf numFmtId="3" fontId="18" fillId="5" borderId="29" xfId="23" applyNumberFormat="1" applyFont="1" applyFill="1" applyBorder="1" applyAlignment="1">
      <alignment horizontal="right" vertical="center" wrapText="1"/>
      <protection/>
    </xf>
    <xf numFmtId="0" fontId="16" fillId="0" borderId="0" xfId="20" applyFont="1" applyAlignment="1">
      <alignment vertical="center"/>
      <protection/>
    </xf>
    <xf numFmtId="1" fontId="16" fillId="0" borderId="0" xfId="20" applyNumberFormat="1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1" fontId="16" fillId="0" borderId="0" xfId="20" applyNumberFormat="1" applyFont="1" applyAlignment="1">
      <alignment vertical="center"/>
      <protection/>
    </xf>
    <xf numFmtId="1" fontId="16" fillId="3" borderId="0" xfId="20" applyNumberFormat="1" applyFont="1" applyFill="1" applyAlignment="1">
      <alignment vertical="center"/>
      <protection/>
    </xf>
    <xf numFmtId="0" fontId="16" fillId="3" borderId="0" xfId="20" applyFont="1" applyFill="1" applyAlignment="1">
      <alignment vertical="center"/>
      <protection/>
    </xf>
    <xf numFmtId="3" fontId="0" fillId="4" borderId="63" xfId="0" applyNumberFormat="1" applyFont="1" applyFill="1" applyBorder="1" applyAlignment="1">
      <alignment vertical="center"/>
    </xf>
    <xf numFmtId="3" fontId="25" fillId="0" borderId="64" xfId="23" applyNumberFormat="1" applyFont="1" applyBorder="1" applyAlignment="1">
      <alignment horizontal="right" vertical="center" wrapText="1"/>
      <protection/>
    </xf>
    <xf numFmtId="3" fontId="26" fillId="0" borderId="65" xfId="23" applyNumberFormat="1" applyFont="1" applyFill="1" applyBorder="1" applyAlignment="1">
      <alignment horizontal="right" vertical="center" wrapText="1"/>
      <protection/>
    </xf>
    <xf numFmtId="0" fontId="0" fillId="0" borderId="26" xfId="0" applyFont="1" applyBorder="1" applyAlignment="1">
      <alignment vertical="center"/>
    </xf>
    <xf numFmtId="1" fontId="27" fillId="0" borderId="65" xfId="23" applyNumberFormat="1" applyFont="1" applyBorder="1" applyAlignment="1">
      <alignment horizontal="center" vertical="center" wrapText="1"/>
      <protection/>
    </xf>
    <xf numFmtId="3" fontId="25" fillId="4" borderId="65" xfId="23" applyNumberFormat="1" applyFont="1" applyFill="1" applyBorder="1" applyAlignment="1">
      <alignment horizontal="right" vertical="center" wrapText="1"/>
      <protection/>
    </xf>
    <xf numFmtId="3" fontId="25" fillId="0" borderId="65" xfId="23" applyNumberFormat="1" applyFont="1" applyBorder="1" applyAlignment="1">
      <alignment horizontal="right" vertical="center" wrapText="1"/>
      <protection/>
    </xf>
    <xf numFmtId="1" fontId="2" fillId="0" borderId="0" xfId="20" applyNumberFormat="1" applyFont="1" applyAlignment="1">
      <alignment vertical="center"/>
      <protection/>
    </xf>
    <xf numFmtId="1" fontId="25" fillId="0" borderId="26" xfId="23" applyNumberFormat="1" applyFont="1" applyFill="1" applyBorder="1" applyAlignment="1">
      <alignment horizontal="center" vertical="center" wrapText="1"/>
      <protection/>
    </xf>
    <xf numFmtId="0" fontId="0" fillId="0" borderId="63" xfId="0" applyFont="1" applyBorder="1" applyAlignment="1">
      <alignment vertical="center"/>
    </xf>
    <xf numFmtId="0" fontId="2" fillId="0" borderId="63" xfId="20" applyFont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1" fontId="25" fillId="0" borderId="27" xfId="23" applyNumberFormat="1" applyFont="1" applyFill="1" applyBorder="1" applyAlignment="1">
      <alignment horizontal="center" vertical="center" wrapText="1"/>
      <protection/>
    </xf>
    <xf numFmtId="1" fontId="25" fillId="0" borderId="32" xfId="23" applyNumberFormat="1" applyFont="1" applyBorder="1" applyAlignment="1">
      <alignment horizontal="center" vertical="center" wrapText="1"/>
      <protection/>
    </xf>
    <xf numFmtId="1" fontId="25" fillId="0" borderId="32" xfId="23" applyNumberFormat="1" applyFont="1" applyFill="1" applyBorder="1" applyAlignment="1">
      <alignment horizontal="center" vertical="center" wrapText="1"/>
      <protection/>
    </xf>
    <xf numFmtId="1" fontId="25" fillId="0" borderId="29" xfId="23" applyNumberFormat="1" applyFont="1" applyFill="1" applyBorder="1" applyAlignment="1">
      <alignment horizontal="center" vertical="center" wrapText="1"/>
      <protection/>
    </xf>
    <xf numFmtId="1" fontId="27" fillId="0" borderId="2" xfId="23" applyNumberFormat="1" applyFont="1" applyBorder="1" applyAlignment="1">
      <alignment horizontal="center" vertical="center" wrapText="1"/>
      <protection/>
    </xf>
    <xf numFmtId="3" fontId="26" fillId="0" borderId="2" xfId="23" applyNumberFormat="1" applyFont="1" applyFill="1" applyBorder="1" applyAlignment="1">
      <alignment horizontal="right" vertical="center" wrapText="1"/>
      <protection/>
    </xf>
    <xf numFmtId="3" fontId="25" fillId="0" borderId="3" xfId="23" applyNumberFormat="1" applyFont="1" applyBorder="1" applyAlignment="1">
      <alignment horizontal="right" vertical="center" wrapText="1"/>
      <protection/>
    </xf>
    <xf numFmtId="3" fontId="25" fillId="4" borderId="2" xfId="23" applyNumberFormat="1" applyFont="1" applyFill="1" applyBorder="1" applyAlignment="1">
      <alignment horizontal="right" vertical="center" wrapText="1"/>
      <protection/>
    </xf>
    <xf numFmtId="3" fontId="25" fillId="0" borderId="2" xfId="23" applyNumberFormat="1" applyFont="1" applyBorder="1" applyAlignment="1">
      <alignment horizontal="right" vertical="center" wrapText="1"/>
      <protection/>
    </xf>
    <xf numFmtId="1" fontId="25" fillId="0" borderId="29" xfId="23" applyNumberFormat="1" applyFont="1" applyBorder="1" applyAlignment="1">
      <alignment horizontal="center" vertical="center" wrapText="1"/>
      <protection/>
    </xf>
    <xf numFmtId="1" fontId="25" fillId="0" borderId="5" xfId="23" applyNumberFormat="1" applyFont="1" applyFill="1" applyBorder="1" applyAlignment="1">
      <alignment horizontal="center" vertical="center" wrapText="1"/>
      <protection/>
    </xf>
    <xf numFmtId="3" fontId="25" fillId="0" borderId="26" xfId="23" applyNumberFormat="1" applyFont="1" applyFill="1" applyBorder="1" applyAlignment="1">
      <alignment horizontal="right" vertical="center" wrapText="1"/>
      <protection/>
    </xf>
    <xf numFmtId="3" fontId="25" fillId="0" borderId="24" xfId="23" applyNumberFormat="1" applyFont="1" applyFill="1" applyBorder="1" applyAlignment="1">
      <alignment horizontal="right" vertical="center" wrapText="1"/>
      <protection/>
    </xf>
    <xf numFmtId="3" fontId="25" fillId="4" borderId="26" xfId="23" applyNumberFormat="1" applyFont="1" applyFill="1" applyBorder="1" applyAlignment="1">
      <alignment horizontal="right" vertical="center" wrapText="1"/>
      <protection/>
    </xf>
    <xf numFmtId="0" fontId="2" fillId="0" borderId="0" xfId="20" applyFont="1" applyFill="1" applyAlignment="1">
      <alignment vertical="center"/>
      <protection/>
    </xf>
    <xf numFmtId="3" fontId="25" fillId="4" borderId="24" xfId="23" applyNumberFormat="1" applyFont="1" applyFill="1" applyBorder="1" applyAlignment="1">
      <alignment horizontal="right" vertical="center" wrapText="1"/>
      <protection/>
    </xf>
    <xf numFmtId="3" fontId="25" fillId="0" borderId="27" xfId="23" applyNumberFormat="1" applyFont="1" applyFill="1" applyBorder="1" applyAlignment="1">
      <alignment horizontal="right" vertical="center" wrapText="1"/>
      <protection/>
    </xf>
    <xf numFmtId="3" fontId="25" fillId="0" borderId="28" xfId="23" applyNumberFormat="1" applyFont="1" applyFill="1" applyBorder="1" applyAlignment="1">
      <alignment horizontal="right" vertical="center" wrapText="1"/>
      <protection/>
    </xf>
    <xf numFmtId="3" fontId="25" fillId="4" borderId="28" xfId="23" applyNumberFormat="1" applyFont="1" applyFill="1" applyBorder="1" applyAlignment="1">
      <alignment horizontal="right" vertical="center" wrapText="1"/>
      <protection/>
    </xf>
    <xf numFmtId="3" fontId="26" fillId="0" borderId="65" xfId="23" applyNumberFormat="1" applyFont="1" applyBorder="1" applyAlignment="1">
      <alignment horizontal="right" vertical="center" wrapText="1"/>
      <protection/>
    </xf>
    <xf numFmtId="1" fontId="25" fillId="0" borderId="27" xfId="23" applyNumberFormat="1" applyFont="1" applyBorder="1" applyAlignment="1">
      <alignment horizontal="center" vertical="center" wrapText="1"/>
      <protection/>
    </xf>
    <xf numFmtId="3" fontId="25" fillId="0" borderId="27" xfId="23" applyNumberFormat="1" applyFont="1" applyBorder="1" applyAlignment="1">
      <alignment horizontal="right" vertical="center" wrapText="1"/>
      <protection/>
    </xf>
    <xf numFmtId="3" fontId="25" fillId="0" borderId="28" xfId="23" applyNumberFormat="1" applyFont="1" applyBorder="1" applyAlignment="1">
      <alignment horizontal="right" vertical="center" wrapText="1"/>
      <protection/>
    </xf>
    <xf numFmtId="3" fontId="25" fillId="4" borderId="27" xfId="23" applyNumberFormat="1" applyFont="1" applyFill="1" applyBorder="1" applyAlignment="1">
      <alignment horizontal="right" vertical="center" wrapText="1"/>
      <protection/>
    </xf>
    <xf numFmtId="3" fontId="26" fillId="0" borderId="2" xfId="23" applyNumberFormat="1" applyFont="1" applyBorder="1" applyAlignment="1">
      <alignment horizontal="right" vertical="center" wrapText="1"/>
      <protection/>
    </xf>
    <xf numFmtId="3" fontId="25" fillId="0" borderId="26" xfId="23" applyNumberFormat="1" applyFont="1" applyBorder="1" applyAlignment="1">
      <alignment horizontal="right" vertical="center" wrapText="1"/>
      <protection/>
    </xf>
    <xf numFmtId="3" fontId="25" fillId="0" borderId="24" xfId="23" applyNumberFormat="1" applyFont="1" applyBorder="1" applyAlignment="1">
      <alignment horizontal="right" vertical="center" wrapText="1"/>
      <protection/>
    </xf>
    <xf numFmtId="1" fontId="27" fillId="0" borderId="2" xfId="23" applyNumberFormat="1" applyFont="1" applyFill="1" applyBorder="1" applyAlignment="1">
      <alignment horizontal="center" vertical="center" wrapText="1"/>
      <protection/>
    </xf>
    <xf numFmtId="3" fontId="25" fillId="0" borderId="3" xfId="23" applyNumberFormat="1" applyFont="1" applyFill="1" applyBorder="1" applyAlignment="1">
      <alignment horizontal="right" vertical="center" wrapText="1"/>
      <protection/>
    </xf>
    <xf numFmtId="3" fontId="25" fillId="0" borderId="2" xfId="23" applyNumberFormat="1" applyFont="1" applyFill="1" applyBorder="1" applyAlignment="1">
      <alignment horizontal="right" vertical="center" wrapText="1"/>
      <protection/>
    </xf>
    <xf numFmtId="1" fontId="2" fillId="0" borderId="0" xfId="20" applyNumberFormat="1" applyFont="1" applyFill="1" applyAlignment="1">
      <alignment vertical="center"/>
      <protection/>
    </xf>
    <xf numFmtId="1" fontId="27" fillId="0" borderId="26" xfId="23" applyNumberFormat="1" applyFont="1" applyFill="1" applyBorder="1" applyAlignment="1">
      <alignment horizontal="center" vertical="center" wrapText="1"/>
      <protection/>
    </xf>
    <xf numFmtId="3" fontId="26" fillId="0" borderId="26" xfId="23" applyNumberFormat="1" applyFont="1" applyFill="1" applyBorder="1" applyAlignment="1">
      <alignment horizontal="right" vertical="center" wrapText="1"/>
      <protection/>
    </xf>
    <xf numFmtId="3" fontId="25" fillId="0" borderId="5" xfId="23" applyNumberFormat="1" applyFont="1" applyFill="1" applyBorder="1" applyAlignment="1">
      <alignment horizontal="right" vertical="center" wrapText="1"/>
      <protection/>
    </xf>
    <xf numFmtId="3" fontId="25" fillId="0" borderId="6" xfId="23" applyNumberFormat="1" applyFont="1" applyFill="1" applyBorder="1" applyAlignment="1">
      <alignment horizontal="right" vertical="center" wrapText="1"/>
      <protection/>
    </xf>
    <xf numFmtId="3" fontId="25" fillId="4" borderId="5" xfId="23" applyNumberFormat="1" applyFont="1" applyFill="1" applyBorder="1" applyAlignment="1">
      <alignment horizontal="right" vertical="center" wrapText="1"/>
      <protection/>
    </xf>
    <xf numFmtId="1" fontId="27" fillId="0" borderId="65" xfId="23" applyNumberFormat="1" applyFont="1" applyFill="1" applyBorder="1" applyAlignment="1">
      <alignment horizontal="center" vertical="center" wrapText="1"/>
      <protection/>
    </xf>
    <xf numFmtId="3" fontId="25" fillId="0" borderId="64" xfId="23" applyNumberFormat="1" applyFont="1" applyFill="1" applyBorder="1" applyAlignment="1">
      <alignment horizontal="right" vertical="center" wrapText="1"/>
      <protection/>
    </xf>
    <xf numFmtId="3" fontId="25" fillId="0" borderId="65" xfId="23" applyNumberFormat="1" applyFont="1" applyFill="1" applyBorder="1" applyAlignment="1">
      <alignment horizontal="right" vertical="center" wrapText="1"/>
      <protection/>
    </xf>
    <xf numFmtId="0" fontId="28" fillId="0" borderId="0" xfId="23" applyFont="1" applyAlignment="1">
      <alignment horizontal="center" vertical="center"/>
      <protection/>
    </xf>
    <xf numFmtId="0" fontId="28" fillId="0" borderId="0" xfId="23" applyFont="1" applyFill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9" fillId="0" borderId="0" xfId="20" applyFont="1" applyAlignment="1">
      <alignment vertical="center"/>
      <protection/>
    </xf>
    <xf numFmtId="0" fontId="29" fillId="0" borderId="26" xfId="23" applyFont="1" applyBorder="1" applyAlignment="1">
      <alignment horizontal="center" vertical="center" wrapText="1"/>
      <protection/>
    </xf>
    <xf numFmtId="0" fontId="25" fillId="0" borderId="2" xfId="23" applyFont="1" applyBorder="1" applyAlignment="1">
      <alignment horizontal="center" vertical="center" wrapText="1"/>
      <protection/>
    </xf>
    <xf numFmtId="0" fontId="29" fillId="4" borderId="26" xfId="23" applyFont="1" applyFill="1" applyBorder="1" applyAlignment="1">
      <alignment horizontal="center" vertical="center" wrapText="1"/>
      <protection/>
    </xf>
    <xf numFmtId="0" fontId="25" fillId="0" borderId="26" xfId="23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0" fillId="0" borderId="63" xfId="0" applyFont="1" applyBorder="1" applyAlignment="1">
      <alignment vertical="center"/>
    </xf>
    <xf numFmtId="3" fontId="0" fillId="4" borderId="63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3" fontId="0" fillId="4" borderId="66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5" fillId="0" borderId="5" xfId="23" applyNumberFormat="1" applyFont="1" applyBorder="1" applyAlignment="1">
      <alignment horizontal="right" vertical="center" wrapText="1"/>
      <protection/>
    </xf>
    <xf numFmtId="3" fontId="25" fillId="0" borderId="6" xfId="23" applyNumberFormat="1" applyFont="1" applyBorder="1" applyAlignment="1">
      <alignment horizontal="right" vertical="center" wrapText="1"/>
      <protection/>
    </xf>
    <xf numFmtId="0" fontId="0" fillId="0" borderId="68" xfId="0" applyFont="1" applyBorder="1" applyAlignment="1">
      <alignment vertical="center"/>
    </xf>
    <xf numFmtId="3" fontId="0" fillId="4" borderId="68" xfId="0" applyNumberFormat="1" applyFont="1" applyFill="1" applyBorder="1" applyAlignment="1">
      <alignment vertical="center"/>
    </xf>
    <xf numFmtId="0" fontId="2" fillId="0" borderId="68" xfId="20" applyFont="1" applyBorder="1" applyAlignment="1">
      <alignment vertical="center"/>
      <protection/>
    </xf>
    <xf numFmtId="0" fontId="0" fillId="0" borderId="69" xfId="0" applyFont="1" applyBorder="1" applyAlignment="1">
      <alignment vertical="center"/>
    </xf>
    <xf numFmtId="3" fontId="0" fillId="4" borderId="69" xfId="0" applyNumberFormat="1" applyFont="1" applyFill="1" applyBorder="1" applyAlignment="1">
      <alignment vertical="center"/>
    </xf>
    <xf numFmtId="0" fontId="2" fillId="0" borderId="69" xfId="20" applyFont="1" applyBorder="1" applyAlignment="1">
      <alignment vertical="center"/>
      <protection/>
    </xf>
    <xf numFmtId="1" fontId="18" fillId="2" borderId="31" xfId="23" applyNumberFormat="1" applyFont="1" applyFill="1" applyBorder="1" applyAlignment="1">
      <alignment horizontal="center" vertical="center" wrapText="1"/>
      <protection/>
    </xf>
    <xf numFmtId="1" fontId="18" fillId="3" borderId="31" xfId="23" applyNumberFormat="1" applyFont="1" applyFill="1" applyBorder="1" applyAlignment="1">
      <alignment horizontal="center" vertical="center" wrapText="1"/>
      <protection/>
    </xf>
    <xf numFmtId="3" fontId="25" fillId="4" borderId="0" xfId="23" applyNumberFormat="1" applyFont="1" applyFill="1" applyBorder="1" applyAlignment="1">
      <alignment horizontal="right" vertical="center" wrapText="1"/>
      <protection/>
    </xf>
    <xf numFmtId="3" fontId="0" fillId="0" borderId="67" xfId="0" applyNumberFormat="1" applyFont="1" applyBorder="1" applyAlignment="1">
      <alignment vertical="center"/>
    </xf>
    <xf numFmtId="3" fontId="0" fillId="4" borderId="70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5" fillId="4" borderId="71" xfId="23" applyNumberFormat="1" applyFont="1" applyFill="1" applyBorder="1" applyAlignment="1">
      <alignment horizontal="right" vertical="center" wrapText="1"/>
      <protection/>
    </xf>
    <xf numFmtId="3" fontId="0" fillId="4" borderId="72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97" fontId="0" fillId="0" borderId="46" xfId="22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197" fontId="0" fillId="0" borderId="26" xfId="22" applyNumberFormat="1" applyFont="1" applyFill="1" applyBorder="1" applyAlignment="1">
      <alignment vertical="center"/>
      <protection/>
    </xf>
    <xf numFmtId="197" fontId="0" fillId="0" borderId="24" xfId="22" applyNumberFormat="1" applyFont="1" applyBorder="1" applyAlignment="1">
      <alignment vertical="center"/>
      <protection/>
    </xf>
    <xf numFmtId="197" fontId="0" fillId="0" borderId="4" xfId="22" applyNumberFormat="1" applyFont="1" applyBorder="1" applyAlignment="1">
      <alignment vertical="center"/>
      <protection/>
    </xf>
    <xf numFmtId="197" fontId="0" fillId="0" borderId="24" xfId="22" applyNumberFormat="1" applyFont="1" applyFill="1" applyBorder="1" applyAlignment="1">
      <alignment vertical="center"/>
      <protection/>
    </xf>
    <xf numFmtId="3" fontId="0" fillId="0" borderId="26" xfId="22" applyNumberFormat="1" applyFont="1" applyFill="1" applyBorder="1" applyAlignment="1">
      <alignment vertical="center"/>
      <protection/>
    </xf>
    <xf numFmtId="197" fontId="0" fillId="0" borderId="4" xfId="22" applyNumberFormat="1" applyFont="1" applyFill="1" applyBorder="1" applyAlignment="1">
      <alignment vertical="center"/>
      <protection/>
    </xf>
    <xf numFmtId="197" fontId="21" fillId="0" borderId="26" xfId="22" applyNumberFormat="1" applyFont="1" applyFill="1" applyBorder="1" applyAlignment="1">
      <alignment vertical="center"/>
      <protection/>
    </xf>
    <xf numFmtId="197" fontId="21" fillId="0" borderId="24" xfId="22" applyNumberFormat="1" applyFont="1" applyFill="1" applyBorder="1" applyAlignment="1">
      <alignment vertical="center"/>
      <protection/>
    </xf>
    <xf numFmtId="197" fontId="21" fillId="0" borderId="4" xfId="22" applyNumberFormat="1" applyFont="1" applyFill="1" applyBorder="1" applyAlignment="1">
      <alignment vertical="center"/>
      <protection/>
    </xf>
    <xf numFmtId="3" fontId="23" fillId="0" borderId="26" xfId="22" applyNumberFormat="1" applyFont="1" applyFill="1" applyBorder="1" applyAlignment="1">
      <alignment vertical="center"/>
      <protection/>
    </xf>
    <xf numFmtId="197" fontId="23" fillId="0" borderId="26" xfId="22" applyNumberFormat="1" applyFont="1" applyFill="1" applyBorder="1" applyAlignment="1">
      <alignment vertical="center"/>
      <protection/>
    </xf>
    <xf numFmtId="197" fontId="23" fillId="0" borderId="24" xfId="22" applyNumberFormat="1" applyFont="1" applyFill="1" applyBorder="1" applyAlignment="1">
      <alignment vertical="center"/>
      <protection/>
    </xf>
    <xf numFmtId="197" fontId="7" fillId="0" borderId="0" xfId="22" applyNumberFormat="1" applyFont="1" applyBorder="1" applyAlignment="1">
      <alignment vertical="center"/>
      <protection/>
    </xf>
    <xf numFmtId="197" fontId="8" fillId="0" borderId="26" xfId="22" applyNumberFormat="1" applyFont="1" applyFill="1" applyBorder="1" applyAlignment="1">
      <alignment vertical="center"/>
      <protection/>
    </xf>
    <xf numFmtId="197" fontId="7" fillId="0" borderId="4" xfId="22" applyNumberFormat="1" applyFont="1" applyFill="1" applyBorder="1" applyAlignment="1">
      <alignment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26" xfId="22" applyFont="1" applyBorder="1" applyAlignment="1">
      <alignment horizontal="left" vertical="center" wrapText="1"/>
      <protection/>
    </xf>
    <xf numFmtId="0" fontId="23" fillId="0" borderId="26" xfId="0" applyFont="1" applyBorder="1" applyAlignment="1">
      <alignment vertical="center" wrapText="1"/>
    </xf>
    <xf numFmtId="0" fontId="22" fillId="0" borderId="5" xfId="22" applyFont="1" applyBorder="1" applyAlignment="1">
      <alignment vertical="center" wrapText="1"/>
      <protection/>
    </xf>
    <xf numFmtId="197" fontId="0" fillId="0" borderId="5" xfId="22" applyNumberFormat="1" applyFont="1" applyFill="1" applyBorder="1" applyAlignment="1">
      <alignment vertical="center"/>
      <protection/>
    </xf>
    <xf numFmtId="197" fontId="7" fillId="0" borderId="5" xfId="22" applyNumberFormat="1" applyFont="1" applyFill="1" applyBorder="1" applyAlignment="1">
      <alignment vertical="center"/>
      <protection/>
    </xf>
    <xf numFmtId="197" fontId="0" fillId="0" borderId="6" xfId="22" applyNumberFormat="1" applyFont="1" applyFill="1" applyBorder="1" applyAlignment="1">
      <alignment vertical="center"/>
      <protection/>
    </xf>
    <xf numFmtId="197" fontId="0" fillId="0" borderId="43" xfId="22" applyNumberFormat="1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vertical="center" wrapText="1"/>
    </xf>
    <xf numFmtId="0" fontId="0" fillId="0" borderId="29" xfId="22" applyFont="1" applyFill="1" applyBorder="1" applyAlignment="1">
      <alignment horizontal="left" vertical="center" wrapText="1"/>
      <protection/>
    </xf>
    <xf numFmtId="0" fontId="15" fillId="0" borderId="5" xfId="22" applyFont="1" applyFill="1" applyBorder="1" applyAlignment="1">
      <alignment vertical="center" wrapText="1"/>
      <protection/>
    </xf>
    <xf numFmtId="49" fontId="0" fillId="0" borderId="26" xfId="22" applyNumberFormat="1" applyFont="1" applyBorder="1" applyAlignment="1">
      <alignment vertical="center" wrapText="1"/>
      <protection/>
    </xf>
    <xf numFmtId="197" fontId="0" fillId="0" borderId="26" xfId="2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" fontId="27" fillId="0" borderId="3" xfId="23" applyNumberFormat="1" applyFont="1" applyBorder="1" applyAlignment="1">
      <alignment horizontal="center" vertical="center" wrapText="1"/>
      <protection/>
    </xf>
    <xf numFmtId="3" fontId="25" fillId="0" borderId="73" xfId="23" applyNumberFormat="1" applyFont="1" applyBorder="1" applyAlignment="1">
      <alignment horizontal="right" vertical="center" wrapText="1"/>
      <protection/>
    </xf>
    <xf numFmtId="3" fontId="25" fillId="0" borderId="25" xfId="23" applyNumberFormat="1" applyFont="1" applyBorder="1" applyAlignment="1">
      <alignment horizontal="right" vertical="center" wrapText="1"/>
      <protection/>
    </xf>
    <xf numFmtId="3" fontId="0" fillId="0" borderId="74" xfId="0" applyNumberFormat="1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2" fillId="0" borderId="76" xfId="20" applyFont="1" applyBorder="1" applyAlignment="1">
      <alignment vertical="center"/>
      <protection/>
    </xf>
    <xf numFmtId="0" fontId="2" fillId="0" borderId="77" xfId="20" applyFont="1" applyBorder="1" applyAlignment="1">
      <alignment vertical="center"/>
      <protection/>
    </xf>
    <xf numFmtId="0" fontId="2" fillId="0" borderId="78" xfId="20" applyFont="1" applyBorder="1" applyAlignment="1">
      <alignment vertical="center"/>
      <protection/>
    </xf>
    <xf numFmtId="0" fontId="2" fillId="0" borderId="79" xfId="20" applyFont="1" applyBorder="1" applyAlignment="1">
      <alignment vertical="center"/>
      <protection/>
    </xf>
    <xf numFmtId="3" fontId="25" fillId="0" borderId="80" xfId="23" applyNumberFormat="1" applyFont="1" applyBorder="1" applyAlignment="1">
      <alignment horizontal="right" vertical="center" wrapText="1"/>
      <protection/>
    </xf>
    <xf numFmtId="0" fontId="52" fillId="0" borderId="0" xfId="21" applyFont="1" applyAlignment="1">
      <alignment vertical="top" wrapText="1"/>
      <protection/>
    </xf>
    <xf numFmtId="0" fontId="2" fillId="0" borderId="81" xfId="20" applyFont="1" applyBorder="1" applyAlignment="1">
      <alignment vertical="center"/>
      <protection/>
    </xf>
    <xf numFmtId="0" fontId="2" fillId="0" borderId="25" xfId="20" applyFont="1" applyBorder="1" applyAlignment="1">
      <alignment vertical="center"/>
      <protection/>
    </xf>
    <xf numFmtId="0" fontId="0" fillId="0" borderId="65" xfId="0" applyFont="1" applyBorder="1" applyAlignment="1">
      <alignment vertical="center"/>
    </xf>
    <xf numFmtId="1" fontId="25" fillId="0" borderId="65" xfId="23" applyNumberFormat="1" applyFont="1" applyFill="1" applyBorder="1" applyAlignment="1">
      <alignment horizontal="center" vertical="center" wrapText="1"/>
      <protection/>
    </xf>
    <xf numFmtId="0" fontId="54" fillId="0" borderId="0" xfId="21" applyFont="1" applyAlignment="1">
      <alignment horizontal="center"/>
      <protection/>
    </xf>
    <xf numFmtId="0" fontId="54" fillId="0" borderId="0" xfId="21" applyFont="1" applyAlignment="1">
      <alignment horizontal="left"/>
      <protection/>
    </xf>
    <xf numFmtId="0" fontId="64" fillId="0" borderId="0" xfId="21" applyFont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86" xfId="0" applyBorder="1" applyAlignment="1">
      <alignment/>
    </xf>
    <xf numFmtId="0" fontId="0" fillId="0" borderId="68" xfId="0" applyBorder="1" applyAlignment="1">
      <alignment/>
    </xf>
    <xf numFmtId="0" fontId="0" fillId="0" borderId="8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0" fillId="0" borderId="85" xfId="0" applyBorder="1" applyAlignment="1">
      <alignment wrapText="1"/>
    </xf>
    <xf numFmtId="0" fontId="6" fillId="0" borderId="82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86" xfId="0" applyNumberFormat="1" applyBorder="1" applyAlignment="1">
      <alignment/>
    </xf>
    <xf numFmtId="3" fontId="0" fillId="0" borderId="68" xfId="0" applyNumberForma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3" fontId="0" fillId="0" borderId="90" xfId="0" applyNumberFormat="1" applyBorder="1" applyAlignment="1">
      <alignment/>
    </xf>
    <xf numFmtId="3" fontId="0" fillId="0" borderId="91" xfId="0" applyNumberFormat="1" applyBorder="1" applyAlignment="1">
      <alignment/>
    </xf>
    <xf numFmtId="0" fontId="2" fillId="0" borderId="0" xfId="19" applyFont="1">
      <alignment/>
      <protection/>
    </xf>
    <xf numFmtId="0" fontId="34" fillId="0" borderId="0" xfId="19" applyFont="1">
      <alignment/>
      <protection/>
    </xf>
    <xf numFmtId="0" fontId="35" fillId="0" borderId="73" xfId="19" applyFont="1" applyBorder="1" applyAlignment="1">
      <alignment horizontal="left" wrapText="1"/>
      <protection/>
    </xf>
    <xf numFmtId="0" fontId="1" fillId="0" borderId="92" xfId="19" applyFont="1" applyBorder="1" applyAlignment="1">
      <alignment horizontal="center" vertical="center" wrapText="1"/>
      <protection/>
    </xf>
    <xf numFmtId="0" fontId="1" fillId="0" borderId="93" xfId="19" applyFont="1" applyBorder="1" applyAlignment="1">
      <alignment horizontal="center" vertical="center" wrapText="1"/>
      <protection/>
    </xf>
    <xf numFmtId="0" fontId="1" fillId="0" borderId="94" xfId="19" applyFont="1" applyBorder="1" applyAlignment="1">
      <alignment horizontal="center" vertical="center" wrapText="1"/>
      <protection/>
    </xf>
    <xf numFmtId="0" fontId="1" fillId="0" borderId="95" xfId="19" applyFont="1" applyBorder="1" applyAlignment="1">
      <alignment horizontal="center" vertical="center" wrapText="1"/>
      <protection/>
    </xf>
    <xf numFmtId="0" fontId="6" fillId="0" borderId="96" xfId="19" applyFont="1" applyBorder="1" applyAlignment="1">
      <alignment horizontal="center" vertical="center" wrapText="1"/>
      <protection/>
    </xf>
    <xf numFmtId="0" fontId="1" fillId="0" borderId="97" xfId="19" applyFont="1" applyBorder="1" applyAlignment="1">
      <alignment horizontal="center" vertical="center" wrapText="1"/>
      <protection/>
    </xf>
    <xf numFmtId="0" fontId="6" fillId="0" borderId="98" xfId="19" applyFont="1" applyBorder="1" applyAlignment="1">
      <alignment horizontal="center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1" fillId="0" borderId="99" xfId="19" applyFont="1" applyBorder="1" applyAlignment="1">
      <alignment horizontal="center" vertical="center" wrapText="1"/>
      <protection/>
    </xf>
    <xf numFmtId="0" fontId="1" fillId="0" borderId="100" xfId="19" applyFont="1" applyBorder="1" applyAlignment="1">
      <alignment horizontal="center" vertical="center" wrapText="1"/>
      <protection/>
    </xf>
    <xf numFmtId="0" fontId="1" fillId="0" borderId="101" xfId="19" applyFont="1" applyBorder="1" applyAlignment="1">
      <alignment horizontal="center" vertical="center" wrapText="1"/>
      <protection/>
    </xf>
    <xf numFmtId="0" fontId="1" fillId="0" borderId="102" xfId="19" applyFont="1" applyBorder="1" applyAlignment="1">
      <alignment horizontal="center" vertical="center" wrapText="1"/>
      <protection/>
    </xf>
    <xf numFmtId="0" fontId="6" fillId="0" borderId="103" xfId="19" applyFont="1" applyBorder="1" applyAlignment="1">
      <alignment horizontal="center" vertical="center" wrapText="1"/>
      <protection/>
    </xf>
    <xf numFmtId="0" fontId="1" fillId="0" borderId="71" xfId="19" applyFont="1" applyBorder="1" applyAlignment="1">
      <alignment horizontal="center" vertical="center" wrapText="1"/>
      <protection/>
    </xf>
    <xf numFmtId="0" fontId="6" fillId="0" borderId="104" xfId="19" applyFont="1" applyBorder="1" applyAlignment="1">
      <alignment horizontal="center" vertical="center" wrapText="1"/>
      <protection/>
    </xf>
    <xf numFmtId="0" fontId="36" fillId="0" borderId="99" xfId="19" applyFont="1" applyBorder="1">
      <alignment/>
      <protection/>
    </xf>
    <xf numFmtId="0" fontId="36" fillId="0" borderId="100" xfId="19" applyFont="1" applyBorder="1">
      <alignment/>
      <protection/>
    </xf>
    <xf numFmtId="0" fontId="36" fillId="0" borderId="101" xfId="19" applyFont="1" applyBorder="1">
      <alignment/>
      <protection/>
    </xf>
    <xf numFmtId="3" fontId="37" fillId="0" borderId="102" xfId="19" applyNumberFormat="1" applyFont="1" applyBorder="1">
      <alignment/>
      <protection/>
    </xf>
    <xf numFmtId="3" fontId="38" fillId="0" borderId="103" xfId="19" applyNumberFormat="1" applyFont="1" applyBorder="1">
      <alignment/>
      <protection/>
    </xf>
    <xf numFmtId="3" fontId="37" fillId="0" borderId="105" xfId="19" applyNumberFormat="1" applyFont="1" applyBorder="1">
      <alignment/>
      <protection/>
    </xf>
    <xf numFmtId="3" fontId="37" fillId="0" borderId="104" xfId="19" applyNumberFormat="1" applyFont="1" applyBorder="1">
      <alignment/>
      <protection/>
    </xf>
    <xf numFmtId="0" fontId="39" fillId="0" borderId="0" xfId="19" applyFont="1">
      <alignment/>
      <protection/>
    </xf>
    <xf numFmtId="3" fontId="39" fillId="0" borderId="0" xfId="19" applyNumberFormat="1" applyFont="1">
      <alignment/>
      <protection/>
    </xf>
    <xf numFmtId="0" fontId="2" fillId="0" borderId="106" xfId="19" applyFont="1" applyBorder="1">
      <alignment/>
      <protection/>
    </xf>
    <xf numFmtId="0" fontId="0" fillId="0" borderId="107" xfId="19" applyFont="1" applyBorder="1">
      <alignment/>
      <protection/>
    </xf>
    <xf numFmtId="0" fontId="0" fillId="0" borderId="108" xfId="19" applyFont="1" applyBorder="1">
      <alignment/>
      <protection/>
    </xf>
    <xf numFmtId="3" fontId="40" fillId="0" borderId="109" xfId="19" applyNumberFormat="1" applyFont="1" applyBorder="1">
      <alignment/>
      <protection/>
    </xf>
    <xf numFmtId="3" fontId="37" fillId="0" borderId="110" xfId="19" applyNumberFormat="1" applyFont="1" applyBorder="1">
      <alignment/>
      <protection/>
    </xf>
    <xf numFmtId="3" fontId="40" fillId="0" borderId="111" xfId="19" applyNumberFormat="1" applyFont="1" applyBorder="1">
      <alignment/>
      <protection/>
    </xf>
    <xf numFmtId="3" fontId="37" fillId="0" borderId="112" xfId="19" applyNumberFormat="1" applyFont="1" applyBorder="1">
      <alignment/>
      <protection/>
    </xf>
    <xf numFmtId="0" fontId="16" fillId="0" borderId="0" xfId="19" applyFont="1">
      <alignment/>
      <protection/>
    </xf>
    <xf numFmtId="0" fontId="40" fillId="0" borderId="113" xfId="19" applyFont="1" applyBorder="1">
      <alignment/>
      <protection/>
    </xf>
    <xf numFmtId="0" fontId="0" fillId="0" borderId="114" xfId="19" applyFont="1" applyBorder="1">
      <alignment/>
      <protection/>
    </xf>
    <xf numFmtId="0" fontId="0" fillId="0" borderId="115" xfId="19" applyFont="1" applyBorder="1">
      <alignment/>
      <protection/>
    </xf>
    <xf numFmtId="3" fontId="40" fillId="0" borderId="116" xfId="19" applyNumberFormat="1" applyFont="1" applyBorder="1">
      <alignment/>
      <protection/>
    </xf>
    <xf numFmtId="3" fontId="37" fillId="0" borderId="117" xfId="19" applyNumberFormat="1" applyFont="1" applyBorder="1">
      <alignment/>
      <protection/>
    </xf>
    <xf numFmtId="3" fontId="40" fillId="0" borderId="118" xfId="19" applyNumberFormat="1" applyFont="1" applyBorder="1">
      <alignment/>
      <protection/>
    </xf>
    <xf numFmtId="0" fontId="2" fillId="0" borderId="113" xfId="19" applyFont="1" applyBorder="1">
      <alignment/>
      <protection/>
    </xf>
    <xf numFmtId="0" fontId="2" fillId="0" borderId="119" xfId="19" applyFont="1" applyBorder="1">
      <alignment/>
      <protection/>
    </xf>
    <xf numFmtId="0" fontId="0" fillId="0" borderId="120" xfId="19" applyFont="1" applyBorder="1" applyAlignment="1">
      <alignment wrapText="1"/>
      <protection/>
    </xf>
    <xf numFmtId="0" fontId="0" fillId="0" borderId="121" xfId="19" applyFont="1" applyBorder="1" applyAlignment="1">
      <alignment wrapText="1"/>
      <protection/>
    </xf>
    <xf numFmtId="3" fontId="40" fillId="0" borderId="122" xfId="19" applyNumberFormat="1" applyFont="1" applyBorder="1">
      <alignment/>
      <protection/>
    </xf>
    <xf numFmtId="3" fontId="37" fillId="0" borderId="123" xfId="19" applyNumberFormat="1" applyFont="1" applyBorder="1">
      <alignment/>
      <protection/>
    </xf>
    <xf numFmtId="3" fontId="40" fillId="0" borderId="124" xfId="19" applyNumberFormat="1" applyFont="1" applyBorder="1">
      <alignment/>
      <protection/>
    </xf>
    <xf numFmtId="0" fontId="36" fillId="0" borderId="0" xfId="19" applyFont="1">
      <alignment/>
      <protection/>
    </xf>
    <xf numFmtId="0" fontId="0" fillId="0" borderId="106" xfId="19" applyFont="1" applyBorder="1">
      <alignment/>
      <protection/>
    </xf>
    <xf numFmtId="3" fontId="40" fillId="0" borderId="111" xfId="19" applyNumberFormat="1" applyFont="1" applyFill="1" applyBorder="1">
      <alignment/>
      <protection/>
    </xf>
    <xf numFmtId="0" fontId="0" fillId="0" borderId="125" xfId="19" applyFont="1" applyBorder="1">
      <alignment/>
      <protection/>
    </xf>
    <xf numFmtId="3" fontId="37" fillId="0" borderId="126" xfId="19" applyNumberFormat="1" applyFont="1" applyBorder="1">
      <alignment/>
      <protection/>
    </xf>
    <xf numFmtId="3" fontId="37" fillId="0" borderId="127" xfId="19" applyNumberFormat="1" applyFont="1" applyBorder="1">
      <alignment/>
      <protection/>
    </xf>
    <xf numFmtId="3" fontId="40" fillId="0" borderId="128" xfId="19" applyNumberFormat="1" applyFont="1" applyBorder="1">
      <alignment/>
      <protection/>
    </xf>
    <xf numFmtId="3" fontId="40" fillId="0" borderId="129" xfId="19" applyNumberFormat="1" applyFont="1" applyBorder="1">
      <alignment/>
      <protection/>
    </xf>
    <xf numFmtId="3" fontId="40" fillId="0" borderId="130" xfId="19" applyNumberFormat="1" applyFont="1" applyBorder="1">
      <alignment/>
      <protection/>
    </xf>
    <xf numFmtId="0" fontId="39" fillId="0" borderId="71" xfId="19" applyFont="1" applyBorder="1">
      <alignment/>
      <protection/>
    </xf>
    <xf numFmtId="3" fontId="41" fillId="0" borderId="102" xfId="19" applyNumberFormat="1" applyFont="1" applyBorder="1">
      <alignment/>
      <protection/>
    </xf>
    <xf numFmtId="3" fontId="42" fillId="0" borderId="103" xfId="19" applyNumberFormat="1" applyFont="1" applyBorder="1">
      <alignment/>
      <protection/>
    </xf>
    <xf numFmtId="3" fontId="41" fillId="0" borderId="105" xfId="19" applyNumberFormat="1" applyFont="1" applyBorder="1">
      <alignment/>
      <protection/>
    </xf>
    <xf numFmtId="3" fontId="41" fillId="0" borderId="104" xfId="19" applyNumberFormat="1" applyFont="1" applyBorder="1">
      <alignment/>
      <protection/>
    </xf>
    <xf numFmtId="0" fontId="2" fillId="0" borderId="99" xfId="19" applyFont="1" applyBorder="1">
      <alignment/>
      <protection/>
    </xf>
    <xf numFmtId="0" fontId="5" fillId="0" borderId="100" xfId="19" applyFont="1" applyBorder="1">
      <alignment/>
      <protection/>
    </xf>
    <xf numFmtId="0" fontId="5" fillId="0" borderId="101" xfId="19" applyFont="1" applyBorder="1">
      <alignment/>
      <protection/>
    </xf>
    <xf numFmtId="3" fontId="34" fillId="0" borderId="102" xfId="19" applyNumberFormat="1" applyFont="1" applyBorder="1">
      <alignment/>
      <protection/>
    </xf>
    <xf numFmtId="3" fontId="41" fillId="0" borderId="103" xfId="19" applyNumberFormat="1" applyFont="1" applyBorder="1">
      <alignment/>
      <protection/>
    </xf>
    <xf numFmtId="3" fontId="34" fillId="0" borderId="71" xfId="19" applyNumberFormat="1" applyFont="1" applyBorder="1">
      <alignment/>
      <protection/>
    </xf>
    <xf numFmtId="3" fontId="43" fillId="0" borderId="102" xfId="19" applyNumberFormat="1" applyFont="1" applyBorder="1">
      <alignment/>
      <protection/>
    </xf>
    <xf numFmtId="3" fontId="36" fillId="0" borderId="103" xfId="19" applyNumberFormat="1" applyFont="1" applyBorder="1">
      <alignment/>
      <protection/>
    </xf>
    <xf numFmtId="3" fontId="43" fillId="0" borderId="105" xfId="19" applyNumberFormat="1" applyFont="1" applyBorder="1">
      <alignment/>
      <protection/>
    </xf>
    <xf numFmtId="3" fontId="43" fillId="0" borderId="104" xfId="19" applyNumberFormat="1" applyFont="1" applyBorder="1">
      <alignment/>
      <protection/>
    </xf>
    <xf numFmtId="0" fontId="0" fillId="0" borderId="131" xfId="19" applyFont="1" applyBorder="1">
      <alignment/>
      <protection/>
    </xf>
    <xf numFmtId="0" fontId="0" fillId="0" borderId="132" xfId="19" applyFont="1" applyBorder="1">
      <alignment/>
      <protection/>
    </xf>
    <xf numFmtId="0" fontId="0" fillId="0" borderId="133" xfId="19" applyFont="1" applyBorder="1">
      <alignment/>
      <protection/>
    </xf>
    <xf numFmtId="3" fontId="40" fillId="0" borderId="134" xfId="19" applyNumberFormat="1" applyFont="1" applyBorder="1">
      <alignment/>
      <protection/>
    </xf>
    <xf numFmtId="3" fontId="37" fillId="0" borderId="135" xfId="19" applyNumberFormat="1" applyFont="1" applyBorder="1">
      <alignment/>
      <protection/>
    </xf>
    <xf numFmtId="3" fontId="40" fillId="0" borderId="136" xfId="19" applyNumberFormat="1" applyFont="1" applyBorder="1">
      <alignment/>
      <protection/>
    </xf>
    <xf numFmtId="3" fontId="37" fillId="0" borderId="137" xfId="19" applyNumberFormat="1" applyFont="1" applyBorder="1">
      <alignment/>
      <protection/>
    </xf>
    <xf numFmtId="0" fontId="2" fillId="0" borderId="138" xfId="19" applyFont="1" applyFill="1" applyBorder="1">
      <alignment/>
      <protection/>
    </xf>
    <xf numFmtId="0" fontId="7" fillId="0" borderId="139" xfId="19" applyFont="1" applyFill="1" applyBorder="1">
      <alignment/>
      <protection/>
    </xf>
    <xf numFmtId="0" fontId="8" fillId="0" borderId="125" xfId="19" applyFont="1" applyFill="1" applyBorder="1" applyAlignment="1">
      <alignment horizontal="right"/>
      <protection/>
    </xf>
    <xf numFmtId="3" fontId="40" fillId="0" borderId="140" xfId="19" applyNumberFormat="1" applyFont="1" applyFill="1" applyBorder="1">
      <alignment/>
      <protection/>
    </xf>
    <xf numFmtId="3" fontId="37" fillId="0" borderId="141" xfId="19" applyNumberFormat="1" applyFont="1" applyFill="1" applyBorder="1">
      <alignment/>
      <protection/>
    </xf>
    <xf numFmtId="3" fontId="8" fillId="0" borderId="0" xfId="19" applyNumberFormat="1" applyFont="1" applyFill="1" applyBorder="1">
      <alignment/>
      <protection/>
    </xf>
    <xf numFmtId="3" fontId="37" fillId="0" borderId="142" xfId="19" applyNumberFormat="1" applyFont="1" applyFill="1" applyBorder="1">
      <alignment/>
      <protection/>
    </xf>
    <xf numFmtId="0" fontId="5" fillId="0" borderId="143" xfId="19" applyFont="1" applyBorder="1">
      <alignment/>
      <protection/>
    </xf>
    <xf numFmtId="0" fontId="5" fillId="0" borderId="144" xfId="19" applyFont="1" applyBorder="1">
      <alignment/>
      <protection/>
    </xf>
    <xf numFmtId="3" fontId="34" fillId="0" borderId="122" xfId="19" applyNumberFormat="1" applyFont="1" applyBorder="1">
      <alignment/>
      <protection/>
    </xf>
    <xf numFmtId="3" fontId="41" fillId="0" borderId="123" xfId="19" applyNumberFormat="1" applyFont="1" applyBorder="1">
      <alignment/>
      <protection/>
    </xf>
    <xf numFmtId="3" fontId="34" fillId="0" borderId="124" xfId="19" applyNumberFormat="1" applyFont="1" applyBorder="1">
      <alignment/>
      <protection/>
    </xf>
    <xf numFmtId="3" fontId="41" fillId="0" borderId="130" xfId="19" applyNumberFormat="1" applyFont="1" applyBorder="1">
      <alignment/>
      <protection/>
    </xf>
    <xf numFmtId="0" fontId="0" fillId="0" borderId="145" xfId="19" applyFont="1" applyBorder="1">
      <alignment/>
      <protection/>
    </xf>
    <xf numFmtId="0" fontId="0" fillId="0" borderId="73" xfId="19" applyFont="1" applyBorder="1">
      <alignment/>
      <protection/>
    </xf>
    <xf numFmtId="3" fontId="37" fillId="0" borderId="129" xfId="19" applyNumberFormat="1" applyFont="1" applyBorder="1">
      <alignment/>
      <protection/>
    </xf>
    <xf numFmtId="3" fontId="37" fillId="0" borderId="146" xfId="19" applyNumberFormat="1" applyFont="1" applyBorder="1">
      <alignment/>
      <protection/>
    </xf>
    <xf numFmtId="0" fontId="44" fillId="0" borderId="99" xfId="19" applyFont="1" applyBorder="1">
      <alignment/>
      <protection/>
    </xf>
    <xf numFmtId="0" fontId="35" fillId="0" borderId="71" xfId="19" applyFont="1" applyBorder="1" applyAlignment="1">
      <alignment horizontal="right"/>
      <protection/>
    </xf>
    <xf numFmtId="3" fontId="2" fillId="0" borderId="102" xfId="19" applyNumberFormat="1" applyFont="1" applyBorder="1">
      <alignment/>
      <protection/>
    </xf>
    <xf numFmtId="3" fontId="2" fillId="0" borderId="103" xfId="19" applyNumberFormat="1" applyFont="1" applyBorder="1">
      <alignment/>
      <protection/>
    </xf>
    <xf numFmtId="3" fontId="2" fillId="0" borderId="104" xfId="19" applyNumberFormat="1" applyFont="1" applyBorder="1">
      <alignment/>
      <protection/>
    </xf>
    <xf numFmtId="0" fontId="44" fillId="0" borderId="0" xfId="19" applyFont="1">
      <alignment/>
      <protection/>
    </xf>
    <xf numFmtId="0" fontId="44" fillId="0" borderId="0" xfId="19" applyFont="1" applyBorder="1">
      <alignment/>
      <protection/>
    </xf>
    <xf numFmtId="0" fontId="45" fillId="0" borderId="0" xfId="19" applyFont="1" applyBorder="1" applyAlignment="1">
      <alignment horizontal="right"/>
      <protection/>
    </xf>
    <xf numFmtId="3" fontId="16" fillId="0" borderId="0" xfId="19" applyNumberFormat="1" applyFont="1" applyBorder="1">
      <alignment/>
      <protection/>
    </xf>
    <xf numFmtId="3" fontId="46" fillId="0" borderId="0" xfId="19" applyNumberFormat="1" applyFont="1" applyBorder="1">
      <alignment/>
      <protection/>
    </xf>
    <xf numFmtId="3" fontId="47" fillId="0" borderId="0" xfId="19" applyNumberFormat="1" applyFont="1" applyBorder="1">
      <alignment/>
      <protection/>
    </xf>
    <xf numFmtId="0" fontId="48" fillId="0" borderId="0" xfId="19" applyFont="1">
      <alignment/>
      <protection/>
    </xf>
    <xf numFmtId="0" fontId="45" fillId="0" borderId="73" xfId="19" applyFont="1" applyBorder="1" applyAlignment="1">
      <alignment horizontal="left" wrapText="1"/>
      <protection/>
    </xf>
    <xf numFmtId="0" fontId="36" fillId="0" borderId="71" xfId="19" applyFont="1" applyBorder="1">
      <alignment/>
      <protection/>
    </xf>
    <xf numFmtId="0" fontId="0" fillId="0" borderId="113" xfId="19" applyFont="1" applyBorder="1">
      <alignment/>
      <protection/>
    </xf>
    <xf numFmtId="0" fontId="0" fillId="0" borderId="119" xfId="19" applyFont="1" applyBorder="1">
      <alignment/>
      <protection/>
    </xf>
    <xf numFmtId="0" fontId="0" fillId="0" borderId="143" xfId="19" applyFont="1" applyBorder="1">
      <alignment/>
      <protection/>
    </xf>
    <xf numFmtId="0" fontId="0" fillId="0" borderId="144" xfId="19" applyFont="1" applyBorder="1">
      <alignment/>
      <protection/>
    </xf>
    <xf numFmtId="3" fontId="37" fillId="0" borderId="130" xfId="19" applyNumberFormat="1" applyFont="1" applyBorder="1">
      <alignment/>
      <protection/>
    </xf>
    <xf numFmtId="0" fontId="36" fillId="0" borderId="145" xfId="19" applyFont="1" applyBorder="1">
      <alignment/>
      <protection/>
    </xf>
    <xf numFmtId="0" fontId="36" fillId="0" borderId="147" xfId="19" applyFont="1" applyBorder="1">
      <alignment/>
      <protection/>
    </xf>
    <xf numFmtId="0" fontId="36" fillId="0" borderId="148" xfId="19" applyFont="1" applyBorder="1">
      <alignment/>
      <protection/>
    </xf>
    <xf numFmtId="3" fontId="37" fillId="0" borderId="128" xfId="19" applyNumberFormat="1" applyFont="1" applyBorder="1">
      <alignment/>
      <protection/>
    </xf>
    <xf numFmtId="3" fontId="38" fillId="0" borderId="129" xfId="19" applyNumberFormat="1" applyFont="1" applyBorder="1">
      <alignment/>
      <protection/>
    </xf>
    <xf numFmtId="3" fontId="37" fillId="0" borderId="149" xfId="19" applyNumberFormat="1" applyFont="1" applyBorder="1">
      <alignment/>
      <protection/>
    </xf>
    <xf numFmtId="0" fontId="2" fillId="0" borderId="138" xfId="19" applyFont="1" applyBorder="1">
      <alignment/>
      <protection/>
    </xf>
    <xf numFmtId="0" fontId="0" fillId="0" borderId="100" xfId="19" applyFont="1" applyBorder="1">
      <alignment/>
      <protection/>
    </xf>
    <xf numFmtId="0" fontId="0" fillId="0" borderId="101" xfId="19" applyFont="1" applyBorder="1">
      <alignment/>
      <protection/>
    </xf>
    <xf numFmtId="3" fontId="40" fillId="0" borderId="140" xfId="19" applyNumberFormat="1" applyFont="1" applyBorder="1">
      <alignment/>
      <protection/>
    </xf>
    <xf numFmtId="3" fontId="37" fillId="0" borderId="141" xfId="19" applyNumberFormat="1" applyFont="1" applyBorder="1">
      <alignment/>
      <protection/>
    </xf>
    <xf numFmtId="3" fontId="40" fillId="0" borderId="0" xfId="19" applyNumberFormat="1" applyFont="1" applyBorder="1">
      <alignment/>
      <protection/>
    </xf>
    <xf numFmtId="3" fontId="37" fillId="0" borderId="142" xfId="19" applyNumberFormat="1" applyFont="1" applyBorder="1">
      <alignment/>
      <protection/>
    </xf>
    <xf numFmtId="3" fontId="49" fillId="0" borderId="103" xfId="19" applyNumberFormat="1" applyFont="1" applyBorder="1">
      <alignment/>
      <protection/>
    </xf>
    <xf numFmtId="3" fontId="2" fillId="0" borderId="105" xfId="19" applyNumberFormat="1" applyFont="1" applyBorder="1">
      <alignment/>
      <protection/>
    </xf>
    <xf numFmtId="0" fontId="45" fillId="0" borderId="0" xfId="19" applyFont="1" applyBorder="1" applyAlignment="1">
      <alignment horizontal="left" wrapText="1"/>
      <protection/>
    </xf>
    <xf numFmtId="0" fontId="16" fillId="0" borderId="0" xfId="19" applyFont="1" applyBorder="1">
      <alignment/>
      <protection/>
    </xf>
    <xf numFmtId="0" fontId="1" fillId="0" borderId="98" xfId="19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 wrapText="1"/>
      <protection/>
    </xf>
    <xf numFmtId="3" fontId="38" fillId="0" borderId="105" xfId="19" applyNumberFormat="1" applyFont="1" applyBorder="1">
      <alignment/>
      <protection/>
    </xf>
    <xf numFmtId="3" fontId="38" fillId="0" borderId="25" xfId="19" applyNumberFormat="1" applyFont="1" applyBorder="1">
      <alignment/>
      <protection/>
    </xf>
    <xf numFmtId="0" fontId="0" fillId="0" borderId="24" xfId="19" applyFont="1" applyBorder="1">
      <alignment/>
      <protection/>
    </xf>
    <xf numFmtId="0" fontId="7" fillId="0" borderId="25" xfId="19" applyFont="1" applyBorder="1">
      <alignment/>
      <protection/>
    </xf>
    <xf numFmtId="3" fontId="0" fillId="0" borderId="26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horizontal="right"/>
      <protection/>
    </xf>
    <xf numFmtId="0" fontId="36" fillId="0" borderId="105" xfId="19" applyFont="1" applyFill="1" applyBorder="1" applyAlignment="1">
      <alignment horizontal="left" wrapText="1"/>
      <protection/>
    </xf>
    <xf numFmtId="0" fontId="6" fillId="0" borderId="0" xfId="19" applyFont="1" applyBorder="1">
      <alignment/>
      <protection/>
    </xf>
    <xf numFmtId="0" fontId="6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>
      <alignment/>
      <protection/>
    </xf>
    <xf numFmtId="3" fontId="37" fillId="0" borderId="0" xfId="19" applyNumberFormat="1" applyFont="1" applyBorder="1">
      <alignment/>
      <protection/>
    </xf>
    <xf numFmtId="0" fontId="43" fillId="0" borderId="0" xfId="19" applyFont="1" applyBorder="1">
      <alignment/>
      <protection/>
    </xf>
    <xf numFmtId="0" fontId="43" fillId="0" borderId="0" xfId="19" applyFont="1">
      <alignment/>
      <protection/>
    </xf>
    <xf numFmtId="3" fontId="38" fillId="0" borderId="104" xfId="19" applyNumberFormat="1" applyFont="1" applyBorder="1">
      <alignment/>
      <protection/>
    </xf>
    <xf numFmtId="0" fontId="1" fillId="0" borderId="0" xfId="19" applyFont="1" applyBorder="1">
      <alignment/>
      <protection/>
    </xf>
    <xf numFmtId="3" fontId="7" fillId="0" borderId="0" xfId="19" applyNumberFormat="1" applyFont="1" applyBorder="1">
      <alignment/>
      <protection/>
    </xf>
    <xf numFmtId="3" fontId="6" fillId="0" borderId="0" xfId="19" applyNumberFormat="1" applyFont="1" applyBorder="1">
      <alignment/>
      <protection/>
    </xf>
    <xf numFmtId="3" fontId="36" fillId="0" borderId="0" xfId="19" applyNumberFormat="1" applyFont="1" applyBorder="1">
      <alignment/>
      <protection/>
    </xf>
    <xf numFmtId="3" fontId="43" fillId="0" borderId="0" xfId="19" applyNumberFormat="1" applyFont="1" applyBorder="1">
      <alignment/>
      <protection/>
    </xf>
    <xf numFmtId="0" fontId="2" fillId="0" borderId="150" xfId="19" applyFont="1" applyBorder="1">
      <alignment/>
      <protection/>
    </xf>
    <xf numFmtId="0" fontId="0" fillId="0" borderId="136" xfId="19" applyFont="1" applyBorder="1">
      <alignment/>
      <protection/>
    </xf>
    <xf numFmtId="3" fontId="40" fillId="0" borderId="151" xfId="19" applyNumberFormat="1" applyFont="1" applyBorder="1">
      <alignment/>
      <protection/>
    </xf>
    <xf numFmtId="3" fontId="40" fillId="0" borderId="152" xfId="19" applyNumberFormat="1" applyFont="1" applyBorder="1">
      <alignment/>
      <protection/>
    </xf>
    <xf numFmtId="3" fontId="40" fillId="0" borderId="112" xfId="19" applyNumberFormat="1" applyFont="1" applyBorder="1">
      <alignment/>
      <protection/>
    </xf>
    <xf numFmtId="0" fontId="2" fillId="0" borderId="0" xfId="19" applyFont="1" applyBorder="1">
      <alignment/>
      <protection/>
    </xf>
    <xf numFmtId="0" fontId="36" fillId="0" borderId="24" xfId="19" applyFont="1" applyBorder="1">
      <alignment/>
      <protection/>
    </xf>
    <xf numFmtId="3" fontId="38" fillId="0" borderId="0" xfId="19" applyNumberFormat="1" applyFont="1" applyBorder="1">
      <alignment/>
      <protection/>
    </xf>
    <xf numFmtId="0" fontId="36" fillId="0" borderId="0" xfId="19" applyFont="1" applyBorder="1">
      <alignment/>
      <protection/>
    </xf>
    <xf numFmtId="0" fontId="0" fillId="0" borderId="150" xfId="19" applyFont="1" applyBorder="1">
      <alignment/>
      <protection/>
    </xf>
    <xf numFmtId="3" fontId="40" fillId="0" borderId="153" xfId="19" applyNumberFormat="1" applyFont="1" applyBorder="1">
      <alignment/>
      <protection/>
    </xf>
    <xf numFmtId="0" fontId="0" fillId="0" borderId="154" xfId="19" applyFont="1" applyBorder="1">
      <alignment/>
      <protection/>
    </xf>
    <xf numFmtId="0" fontId="0" fillId="0" borderId="118" xfId="19" applyFont="1" applyBorder="1">
      <alignment/>
      <protection/>
    </xf>
    <xf numFmtId="3" fontId="40" fillId="0" borderId="155" xfId="19" applyNumberFormat="1" applyFont="1" applyBorder="1">
      <alignment/>
      <protection/>
    </xf>
    <xf numFmtId="3" fontId="40" fillId="0" borderId="156" xfId="19" applyNumberFormat="1" applyFont="1" applyBorder="1">
      <alignment/>
      <protection/>
    </xf>
    <xf numFmtId="0" fontId="0" fillId="0" borderId="124" xfId="19" applyFont="1" applyBorder="1">
      <alignment/>
      <protection/>
    </xf>
    <xf numFmtId="3" fontId="40" fillId="0" borderId="121" xfId="19" applyNumberFormat="1" applyFont="1" applyBorder="1">
      <alignment/>
      <protection/>
    </xf>
    <xf numFmtId="3" fontId="40" fillId="0" borderId="157" xfId="19" applyNumberFormat="1" applyFont="1" applyBorder="1">
      <alignment/>
      <protection/>
    </xf>
    <xf numFmtId="0" fontId="0" fillId="0" borderId="158" xfId="19" applyFont="1" applyBorder="1">
      <alignment/>
      <protection/>
    </xf>
    <xf numFmtId="0" fontId="0" fillId="0" borderId="111" xfId="19" applyFont="1" applyBorder="1">
      <alignment/>
      <protection/>
    </xf>
    <xf numFmtId="3" fontId="40" fillId="0" borderId="159" xfId="19" applyNumberFormat="1" applyFont="1" applyBorder="1">
      <alignment/>
      <protection/>
    </xf>
    <xf numFmtId="3" fontId="37" fillId="0" borderId="0" xfId="19" applyNumberFormat="1" applyFont="1" applyFill="1" applyBorder="1">
      <alignment/>
      <protection/>
    </xf>
    <xf numFmtId="0" fontId="0" fillId="0" borderId="61" xfId="19" applyFont="1" applyBorder="1">
      <alignment/>
      <protection/>
    </xf>
    <xf numFmtId="3" fontId="40" fillId="0" borderId="160" xfId="19" applyNumberFormat="1" applyFont="1" applyBorder="1">
      <alignment/>
      <protection/>
    </xf>
    <xf numFmtId="3" fontId="40" fillId="0" borderId="161" xfId="19" applyNumberFormat="1" applyFont="1" applyBorder="1">
      <alignment/>
      <protection/>
    </xf>
    <xf numFmtId="0" fontId="0" fillId="0" borderId="0" xfId="19" applyFont="1" applyBorder="1">
      <alignment/>
      <protection/>
    </xf>
    <xf numFmtId="3" fontId="40" fillId="0" borderId="162" xfId="19" applyNumberFormat="1" applyFont="1" applyBorder="1">
      <alignment/>
      <protection/>
    </xf>
    <xf numFmtId="3" fontId="40" fillId="0" borderId="80" xfId="19" applyNumberFormat="1" applyFont="1" applyBorder="1">
      <alignment/>
      <protection/>
    </xf>
    <xf numFmtId="0" fontId="0" fillId="0" borderId="33" xfId="19" applyFont="1" applyBorder="1">
      <alignment/>
      <protection/>
    </xf>
    <xf numFmtId="3" fontId="40" fillId="0" borderId="142" xfId="19" applyNumberFormat="1" applyFont="1" applyBorder="1">
      <alignment/>
      <protection/>
    </xf>
    <xf numFmtId="3" fontId="38" fillId="0" borderId="105" xfId="19" applyNumberFormat="1" applyFont="1" applyFill="1" applyBorder="1">
      <alignment/>
      <protection/>
    </xf>
    <xf numFmtId="3" fontId="38" fillId="0" borderId="104" xfId="19" applyNumberFormat="1" applyFont="1" applyFill="1" applyBorder="1">
      <alignment/>
      <protection/>
    </xf>
    <xf numFmtId="3" fontId="38" fillId="0" borderId="0" xfId="19" applyNumberFormat="1" applyFont="1" applyFill="1" applyBorder="1">
      <alignment/>
      <protection/>
    </xf>
    <xf numFmtId="0" fontId="36" fillId="0" borderId="0" xfId="19" applyFont="1" applyFill="1">
      <alignment/>
      <protection/>
    </xf>
    <xf numFmtId="0" fontId="0" fillId="0" borderId="33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3" fontId="40" fillId="0" borderId="162" xfId="19" applyNumberFormat="1" applyFont="1" applyFill="1" applyBorder="1">
      <alignment/>
      <protection/>
    </xf>
    <xf numFmtId="3" fontId="40" fillId="0" borderId="0" xfId="19" applyNumberFormat="1" applyFont="1" applyFill="1" applyBorder="1">
      <alignment/>
      <protection/>
    </xf>
    <xf numFmtId="0" fontId="2" fillId="0" borderId="0" xfId="19" applyFont="1" applyFill="1">
      <alignment/>
      <protection/>
    </xf>
    <xf numFmtId="0" fontId="0" fillId="0" borderId="26" xfId="19" applyFont="1" applyFill="1" applyBorder="1">
      <alignment/>
      <protection/>
    </xf>
    <xf numFmtId="3" fontId="40" fillId="0" borderId="163" xfId="19" applyNumberFormat="1" applyFont="1" applyFill="1" applyBorder="1">
      <alignment/>
      <protection/>
    </xf>
    <xf numFmtId="3" fontId="40" fillId="0" borderId="104" xfId="19" applyNumberFormat="1" applyFont="1" applyFill="1" applyBorder="1">
      <alignment/>
      <protection/>
    </xf>
    <xf numFmtId="0" fontId="2" fillId="0" borderId="33" xfId="19" applyFont="1" applyFill="1" applyBorder="1">
      <alignment/>
      <protection/>
    </xf>
    <xf numFmtId="3" fontId="42" fillId="0" borderId="0" xfId="19" applyNumberFormat="1" applyFont="1" applyFill="1" applyBorder="1">
      <alignment/>
      <protection/>
    </xf>
    <xf numFmtId="0" fontId="39" fillId="0" borderId="0" xfId="19" applyFont="1" applyFill="1">
      <alignment/>
      <protection/>
    </xf>
    <xf numFmtId="3" fontId="34" fillId="0" borderId="0" xfId="19" applyNumberFormat="1" applyFont="1" applyFill="1" applyBorder="1">
      <alignment/>
      <protection/>
    </xf>
    <xf numFmtId="3" fontId="41" fillId="0" borderId="0" xfId="19" applyNumberFormat="1" applyFont="1" applyFill="1" applyBorder="1">
      <alignment/>
      <protection/>
    </xf>
    <xf numFmtId="0" fontId="16" fillId="0" borderId="0" xfId="19" applyFont="1" applyFill="1">
      <alignment/>
      <protection/>
    </xf>
    <xf numFmtId="3" fontId="42" fillId="0" borderId="0" xfId="19" applyNumberFormat="1" applyFont="1" applyBorder="1">
      <alignment/>
      <protection/>
    </xf>
    <xf numFmtId="3" fontId="34" fillId="0" borderId="0" xfId="19" applyNumberFormat="1" applyFont="1" applyBorder="1">
      <alignment/>
      <protection/>
    </xf>
    <xf numFmtId="3" fontId="41" fillId="0" borderId="0" xfId="19" applyNumberFormat="1" applyFont="1" applyBorder="1">
      <alignment/>
      <protection/>
    </xf>
    <xf numFmtId="3" fontId="40" fillId="0" borderId="127" xfId="19" applyNumberFormat="1" applyFont="1" applyBorder="1">
      <alignment/>
      <protection/>
    </xf>
    <xf numFmtId="0" fontId="2" fillId="0" borderId="118" xfId="19" applyFont="1" applyBorder="1">
      <alignment/>
      <protection/>
    </xf>
    <xf numFmtId="0" fontId="30" fillId="0" borderId="0" xfId="19" applyFont="1" applyBorder="1" applyAlignment="1">
      <alignment horizontal="center" vertical="center" wrapText="1"/>
      <protection/>
    </xf>
    <xf numFmtId="0" fontId="32" fillId="0" borderId="0" xfId="19" applyFont="1" applyBorder="1" applyAlignment="1">
      <alignment horizontal="center" vertical="center" wrapText="1"/>
      <protection/>
    </xf>
    <xf numFmtId="0" fontId="30" fillId="0" borderId="0" xfId="19" applyFont="1" applyAlignment="1">
      <alignment horizontal="center" vertical="center" wrapText="1"/>
      <protection/>
    </xf>
    <xf numFmtId="0" fontId="0" fillId="0" borderId="136" xfId="19" applyFont="1" applyBorder="1" applyAlignment="1">
      <alignment wrapText="1"/>
      <protection/>
    </xf>
    <xf numFmtId="3" fontId="40" fillId="0" borderId="137" xfId="19" applyNumberFormat="1" applyFont="1" applyBorder="1">
      <alignment/>
      <protection/>
    </xf>
    <xf numFmtId="0" fontId="0" fillId="0" borderId="164" xfId="19" applyFont="1" applyBorder="1">
      <alignment/>
      <protection/>
    </xf>
    <xf numFmtId="0" fontId="0" fillId="0" borderId="124" xfId="19" applyFont="1" applyBorder="1" applyAlignment="1">
      <alignment wrapText="1"/>
      <protection/>
    </xf>
    <xf numFmtId="0" fontId="0" fillId="0" borderId="71" xfId="19" applyFont="1" applyBorder="1">
      <alignment/>
      <protection/>
    </xf>
    <xf numFmtId="3" fontId="40" fillId="0" borderId="105" xfId="19" applyNumberFormat="1" applyFont="1" applyBorder="1">
      <alignment/>
      <protection/>
    </xf>
    <xf numFmtId="3" fontId="40" fillId="0" borderId="104" xfId="19" applyNumberFormat="1" applyFont="1" applyBorder="1">
      <alignment/>
      <protection/>
    </xf>
    <xf numFmtId="0" fontId="35" fillId="0" borderId="99" xfId="19" applyFont="1" applyBorder="1">
      <alignment/>
      <protection/>
    </xf>
    <xf numFmtId="3" fontId="9" fillId="0" borderId="105" xfId="19" applyNumberFormat="1" applyFont="1" applyBorder="1">
      <alignment/>
      <protection/>
    </xf>
    <xf numFmtId="3" fontId="31" fillId="0" borderId="0" xfId="19" applyNumberFormat="1" applyFont="1" applyBorder="1">
      <alignment/>
      <protection/>
    </xf>
    <xf numFmtId="0" fontId="47" fillId="0" borderId="0" xfId="19" applyFont="1">
      <alignment/>
      <protection/>
    </xf>
    <xf numFmtId="0" fontId="34" fillId="0" borderId="0" xfId="19" applyFont="1" applyBorder="1">
      <alignment/>
      <protection/>
    </xf>
    <xf numFmtId="0" fontId="41" fillId="0" borderId="0" xfId="19" applyFont="1" applyBorder="1">
      <alignment/>
      <protection/>
    </xf>
    <xf numFmtId="0" fontId="41" fillId="0" borderId="0" xfId="19" applyFont="1">
      <alignment/>
      <protection/>
    </xf>
    <xf numFmtId="0" fontId="34" fillId="0" borderId="0" xfId="19" applyFont="1" applyAlignment="1">
      <alignment horizontal="center"/>
      <protection/>
    </xf>
    <xf numFmtId="0" fontId="34" fillId="0" borderId="0" xfId="19" applyFont="1" applyFill="1">
      <alignment/>
      <protection/>
    </xf>
    <xf numFmtId="0" fontId="34" fillId="0" borderId="0" xfId="19" applyFont="1" applyFill="1" applyAlignment="1">
      <alignment horizontal="center"/>
      <protection/>
    </xf>
    <xf numFmtId="0" fontId="51" fillId="0" borderId="99" xfId="19" applyFont="1" applyFill="1" applyBorder="1" applyAlignment="1">
      <alignment horizontal="center" vertical="center"/>
      <protection/>
    </xf>
    <xf numFmtId="0" fontId="51" fillId="0" borderId="105" xfId="19" applyFont="1" applyFill="1" applyBorder="1" applyAlignment="1">
      <alignment horizontal="center" vertical="center"/>
      <protection/>
    </xf>
    <xf numFmtId="0" fontId="51" fillId="0" borderId="163" xfId="19" applyFont="1" applyFill="1" applyBorder="1" applyAlignment="1">
      <alignment horizontal="center" vertical="center"/>
      <protection/>
    </xf>
    <xf numFmtId="3" fontId="51" fillId="0" borderId="104" xfId="19" applyNumberFormat="1" applyFont="1" applyFill="1" applyBorder="1" applyAlignment="1">
      <alignment horizontal="center" vertical="center" wrapText="1"/>
      <protection/>
    </xf>
    <xf numFmtId="0" fontId="34" fillId="0" borderId="0" xfId="19" applyFont="1" applyAlignment="1">
      <alignment vertical="center"/>
      <protection/>
    </xf>
    <xf numFmtId="0" fontId="40" fillId="0" borderId="106" xfId="19" applyFont="1" applyFill="1" applyBorder="1" applyAlignment="1">
      <alignment horizontal="center" vertical="center"/>
      <protection/>
    </xf>
    <xf numFmtId="0" fontId="40" fillId="0" borderId="152" xfId="19" applyFont="1" applyFill="1" applyBorder="1" applyAlignment="1">
      <alignment horizontal="center" vertical="center"/>
      <protection/>
    </xf>
    <xf numFmtId="0" fontId="40" fillId="0" borderId="165" xfId="19" applyFont="1" applyFill="1" applyBorder="1" applyAlignment="1">
      <alignment vertical="center" wrapText="1"/>
      <protection/>
    </xf>
    <xf numFmtId="3" fontId="40" fillId="0" borderId="112" xfId="19" applyNumberFormat="1" applyFont="1" applyFill="1" applyBorder="1" applyAlignment="1">
      <alignment vertical="center"/>
      <protection/>
    </xf>
    <xf numFmtId="0" fontId="51" fillId="0" borderId="0" xfId="19" applyFont="1" applyAlignment="1">
      <alignment vertical="center"/>
      <protection/>
    </xf>
    <xf numFmtId="0" fontId="40" fillId="0" borderId="0" xfId="19" applyFont="1" applyAlignment="1">
      <alignment vertical="center"/>
      <protection/>
    </xf>
    <xf numFmtId="0" fontId="40" fillId="0" borderId="113" xfId="19" applyFont="1" applyFill="1" applyBorder="1" applyAlignment="1">
      <alignment horizontal="center" vertical="center"/>
      <protection/>
    </xf>
    <xf numFmtId="0" fontId="40" fillId="0" borderId="155" xfId="19" applyFont="1" applyFill="1" applyBorder="1" applyAlignment="1">
      <alignment horizontal="center" vertical="center"/>
      <protection/>
    </xf>
    <xf numFmtId="0" fontId="40" fillId="0" borderId="166" xfId="19" applyFont="1" applyFill="1" applyBorder="1" applyAlignment="1">
      <alignment vertical="center" wrapText="1"/>
      <protection/>
    </xf>
    <xf numFmtId="3" fontId="40" fillId="0" borderId="127" xfId="19" applyNumberFormat="1" applyFont="1" applyFill="1" applyBorder="1" applyAlignment="1">
      <alignment vertical="center"/>
      <protection/>
    </xf>
    <xf numFmtId="0" fontId="40" fillId="0" borderId="166" xfId="19" applyFont="1" applyFill="1" applyBorder="1" applyAlignment="1">
      <alignment vertical="center"/>
      <protection/>
    </xf>
    <xf numFmtId="0" fontId="40" fillId="0" borderId="165" xfId="19" applyFont="1" applyFill="1" applyBorder="1" applyAlignment="1">
      <alignment vertical="center"/>
      <protection/>
    </xf>
    <xf numFmtId="0" fontId="40" fillId="0" borderId="26" xfId="19" applyFont="1" applyFill="1" applyBorder="1" applyAlignment="1">
      <alignment horizontal="center"/>
      <protection/>
    </xf>
    <xf numFmtId="0" fontId="51" fillId="0" borderId="26" xfId="19" applyFont="1" applyFill="1" applyBorder="1">
      <alignment/>
      <protection/>
    </xf>
    <xf numFmtId="3" fontId="51" fillId="0" borderId="26" xfId="19" applyNumberFormat="1" applyFont="1" applyFill="1" applyBorder="1">
      <alignment/>
      <protection/>
    </xf>
    <xf numFmtId="0" fontId="40" fillId="0" borderId="0" xfId="19" applyFont="1">
      <alignment/>
      <protection/>
    </xf>
    <xf numFmtId="0" fontId="40" fillId="0" borderId="0" xfId="19" applyFont="1" applyFill="1" applyAlignment="1">
      <alignment horizontal="center"/>
      <protection/>
    </xf>
    <xf numFmtId="0" fontId="40" fillId="0" borderId="0" xfId="19" applyFont="1" applyFill="1">
      <alignment/>
      <protection/>
    </xf>
    <xf numFmtId="3" fontId="40" fillId="0" borderId="137" xfId="19" applyNumberFormat="1" applyFont="1" applyFill="1" applyBorder="1" applyAlignment="1">
      <alignment vertical="center"/>
      <protection/>
    </xf>
    <xf numFmtId="0" fontId="40" fillId="0" borderId="166" xfId="19" applyFont="1" applyFill="1" applyBorder="1" applyAlignment="1">
      <alignment horizontal="center" vertical="center"/>
      <protection/>
    </xf>
    <xf numFmtId="0" fontId="40" fillId="0" borderId="166" xfId="19" applyFont="1" applyFill="1" applyBorder="1" applyAlignment="1">
      <alignment horizontal="left" vertical="center"/>
      <protection/>
    </xf>
    <xf numFmtId="3" fontId="40" fillId="0" borderId="112" xfId="19" applyNumberFormat="1" applyFont="1" applyFill="1" applyBorder="1" applyAlignment="1">
      <alignment horizontal="right" vertical="center" wrapText="1"/>
      <protection/>
    </xf>
    <xf numFmtId="3" fontId="40" fillId="0" borderId="127" xfId="19" applyNumberFormat="1" applyFont="1" applyFill="1" applyBorder="1" applyAlignment="1">
      <alignment horizontal="right" vertical="center" wrapText="1"/>
      <protection/>
    </xf>
    <xf numFmtId="0" fontId="40" fillId="0" borderId="113" xfId="19" applyFont="1" applyBorder="1" applyAlignment="1">
      <alignment vertical="center"/>
      <protection/>
    </xf>
    <xf numFmtId="0" fontId="40" fillId="0" borderId="166" xfId="19" applyFont="1" applyBorder="1" applyAlignment="1">
      <alignment vertical="center"/>
      <protection/>
    </xf>
    <xf numFmtId="0" fontId="50" fillId="0" borderId="113" xfId="19" applyFont="1" applyFill="1" applyBorder="1" applyAlignment="1">
      <alignment horizontal="center" vertical="center"/>
      <protection/>
    </xf>
    <xf numFmtId="0" fontId="34" fillId="0" borderId="166" xfId="19" applyFont="1" applyFill="1" applyBorder="1" applyAlignment="1">
      <alignment horizontal="center" vertical="center"/>
      <protection/>
    </xf>
    <xf numFmtId="0" fontId="34" fillId="0" borderId="166" xfId="19" applyFont="1" applyFill="1" applyBorder="1" applyAlignment="1">
      <alignment vertical="center"/>
      <protection/>
    </xf>
    <xf numFmtId="3" fontId="34" fillId="0" borderId="127" xfId="19" applyNumberFormat="1" applyFont="1" applyFill="1" applyBorder="1" applyAlignment="1">
      <alignment vertical="center"/>
      <protection/>
    </xf>
    <xf numFmtId="0" fontId="50" fillId="0" borderId="0" xfId="19" applyFont="1" applyAlignment="1">
      <alignment vertical="center"/>
      <protection/>
    </xf>
    <xf numFmtId="0" fontId="40" fillId="0" borderId="119" xfId="19" applyFont="1" applyFill="1" applyBorder="1" applyAlignment="1">
      <alignment horizontal="center" vertical="center"/>
      <protection/>
    </xf>
    <xf numFmtId="0" fontId="40" fillId="0" borderId="120" xfId="19" applyFont="1" applyFill="1" applyBorder="1" applyAlignment="1">
      <alignment horizontal="center" vertical="center"/>
      <protection/>
    </xf>
    <xf numFmtId="0" fontId="40" fillId="0" borderId="120" xfId="19" applyFont="1" applyFill="1" applyBorder="1" applyAlignment="1">
      <alignment vertical="center"/>
      <protection/>
    </xf>
    <xf numFmtId="3" fontId="40" fillId="0" borderId="130" xfId="19" applyNumberFormat="1" applyFont="1" applyFill="1" applyBorder="1" applyAlignment="1">
      <alignment vertical="center"/>
      <protection/>
    </xf>
    <xf numFmtId="0" fontId="51" fillId="0" borderId="113" xfId="19" applyFont="1" applyFill="1" applyBorder="1" applyAlignment="1">
      <alignment horizontal="center" vertical="center"/>
      <protection/>
    </xf>
    <xf numFmtId="0" fontId="40" fillId="0" borderId="0" xfId="19" applyFont="1" applyFill="1" applyBorder="1" applyAlignment="1">
      <alignment horizontal="center"/>
      <protection/>
    </xf>
    <xf numFmtId="0" fontId="51" fillId="0" borderId="0" xfId="19" applyFont="1" applyFill="1" applyBorder="1">
      <alignment/>
      <protection/>
    </xf>
    <xf numFmtId="3" fontId="51" fillId="0" borderId="0" xfId="19" applyNumberFormat="1" applyFont="1" applyFill="1" applyBorder="1">
      <alignment/>
      <protection/>
    </xf>
    <xf numFmtId="0" fontId="40" fillId="0" borderId="131" xfId="19" applyFont="1" applyBorder="1" applyAlignment="1">
      <alignment horizontal="center" vertical="center"/>
      <protection/>
    </xf>
    <xf numFmtId="0" fontId="40" fillId="0" borderId="167" xfId="19" applyFont="1" applyBorder="1" applyAlignment="1">
      <alignment horizontal="center" vertical="center"/>
      <protection/>
    </xf>
    <xf numFmtId="0" fontId="40" fillId="0" borderId="167" xfId="19" applyFont="1" applyBorder="1" applyAlignment="1">
      <alignment vertical="center" wrapText="1"/>
      <protection/>
    </xf>
    <xf numFmtId="0" fontId="40" fillId="0" borderId="106" xfId="19" applyFont="1" applyBorder="1" applyAlignment="1">
      <alignment horizontal="center" vertical="center"/>
      <protection/>
    </xf>
    <xf numFmtId="0" fontId="40" fillId="0" borderId="165" xfId="19" applyFont="1" applyBorder="1" applyAlignment="1">
      <alignment horizontal="center" vertical="center"/>
      <protection/>
    </xf>
    <xf numFmtId="0" fontId="40" fillId="0" borderId="166" xfId="19" applyFont="1" applyBorder="1" applyAlignment="1">
      <alignment vertical="center" wrapText="1"/>
      <protection/>
    </xf>
    <xf numFmtId="0" fontId="40" fillId="0" borderId="168" xfId="19" applyFont="1" applyBorder="1" applyAlignment="1">
      <alignment horizontal="center" vertical="center"/>
      <protection/>
    </xf>
    <xf numFmtId="0" fontId="40" fillId="0" borderId="169" xfId="19" applyFont="1" applyBorder="1" applyAlignment="1">
      <alignment horizontal="center" vertical="center"/>
      <protection/>
    </xf>
    <xf numFmtId="0" fontId="40" fillId="0" borderId="113" xfId="19" applyFont="1" applyBorder="1" applyAlignment="1">
      <alignment horizontal="center" vertical="center"/>
      <protection/>
    </xf>
    <xf numFmtId="0" fontId="40" fillId="0" borderId="166" xfId="19" applyFont="1" applyBorder="1" applyAlignment="1">
      <alignment horizontal="center" vertical="center"/>
      <protection/>
    </xf>
    <xf numFmtId="0" fontId="40" fillId="0" borderId="138" xfId="19" applyFont="1" applyBorder="1" applyAlignment="1">
      <alignment horizontal="center" vertical="center"/>
      <protection/>
    </xf>
    <xf numFmtId="0" fontId="40" fillId="0" borderId="169" xfId="19" applyFont="1" applyBorder="1" applyAlignment="1">
      <alignment vertical="center" wrapText="1"/>
      <protection/>
    </xf>
    <xf numFmtId="3" fontId="40" fillId="0" borderId="170" xfId="19" applyNumberFormat="1" applyFont="1" applyFill="1" applyBorder="1" applyAlignment="1">
      <alignment vertical="center"/>
      <protection/>
    </xf>
    <xf numFmtId="0" fontId="40" fillId="0" borderId="166" xfId="19" applyFont="1" applyBorder="1" applyAlignment="1">
      <alignment wrapText="1"/>
      <protection/>
    </xf>
    <xf numFmtId="0" fontId="40" fillId="0" borderId="119" xfId="19" applyFont="1" applyBorder="1" applyAlignment="1">
      <alignment horizontal="center" vertical="center"/>
      <protection/>
    </xf>
    <xf numFmtId="0" fontId="40" fillId="0" borderId="120" xfId="19" applyFont="1" applyBorder="1" applyAlignment="1">
      <alignment horizontal="center" vertical="center"/>
      <protection/>
    </xf>
    <xf numFmtId="0" fontId="40" fillId="0" borderId="120" xfId="19" applyFont="1" applyBorder="1" applyAlignment="1">
      <alignment vertical="center" wrapText="1"/>
      <protection/>
    </xf>
    <xf numFmtId="0" fontId="40" fillId="0" borderId="26" xfId="19" applyFont="1" applyFill="1" applyBorder="1" applyAlignment="1">
      <alignment horizontal="center" vertical="center"/>
      <protection/>
    </xf>
    <xf numFmtId="0" fontId="51" fillId="0" borderId="26" xfId="19" applyFont="1" applyFill="1" applyBorder="1" applyAlignment="1">
      <alignment vertical="center"/>
      <protection/>
    </xf>
    <xf numFmtId="3" fontId="51" fillId="0" borderId="26" xfId="19" applyNumberFormat="1" applyFont="1" applyFill="1" applyBorder="1" applyAlignment="1">
      <alignment vertical="center"/>
      <protection/>
    </xf>
    <xf numFmtId="0" fontId="51" fillId="0" borderId="0" xfId="19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3" fillId="0" borderId="0" xfId="21" applyFont="1" applyAlignment="1">
      <alignment/>
      <protection/>
    </xf>
    <xf numFmtId="0" fontId="53" fillId="0" borderId="0" xfId="21" applyFont="1" applyAlignment="1">
      <alignment horizontal="right"/>
      <protection/>
    </xf>
    <xf numFmtId="0" fontId="2" fillId="0" borderId="0" xfId="21" applyFont="1">
      <alignment/>
      <protection/>
    </xf>
    <xf numFmtId="0" fontId="56" fillId="0" borderId="0" xfId="21" applyFont="1" applyAlignment="1">
      <alignment horizontal="right"/>
      <protection/>
    </xf>
    <xf numFmtId="0" fontId="54" fillId="0" borderId="0" xfId="21" applyFont="1">
      <alignment/>
      <protection/>
    </xf>
    <xf numFmtId="0" fontId="52" fillId="0" borderId="0" xfId="21" applyFont="1" applyAlignment="1">
      <alignment/>
      <protection/>
    </xf>
    <xf numFmtId="0" fontId="54" fillId="0" borderId="0" xfId="21" applyFont="1" applyAlignment="1">
      <alignment horizontal="left" indent="4"/>
      <protection/>
    </xf>
    <xf numFmtId="3" fontId="54" fillId="0" borderId="0" xfId="21" applyNumberFormat="1" applyFont="1">
      <alignment/>
      <protection/>
    </xf>
    <xf numFmtId="0" fontId="57" fillId="0" borderId="0" xfId="21" applyFont="1" applyAlignment="1">
      <alignment horizontal="right"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59" fillId="0" borderId="0" xfId="21" applyFont="1" applyAlignment="1">
      <alignment vertical="center"/>
      <protection/>
    </xf>
    <xf numFmtId="0" fontId="60" fillId="0" borderId="0" xfId="21" applyFont="1" applyAlignment="1">
      <alignment horizontal="left" vertical="center" indent="4"/>
      <protection/>
    </xf>
    <xf numFmtId="3" fontId="58" fillId="0" borderId="0" xfId="21" applyNumberFormat="1" applyFont="1" applyAlignment="1">
      <alignment horizontal="right" wrapText="1"/>
      <protection/>
    </xf>
    <xf numFmtId="3" fontId="58" fillId="0" borderId="0" xfId="21" applyNumberFormat="1" applyFont="1" applyAlignment="1">
      <alignment vertical="center"/>
      <protection/>
    </xf>
    <xf numFmtId="3" fontId="59" fillId="0" borderId="0" xfId="21" applyNumberFormat="1" applyFont="1" applyAlignment="1">
      <alignment vertical="center"/>
      <protection/>
    </xf>
    <xf numFmtId="0" fontId="61" fillId="0" borderId="0" xfId="21" applyFont="1">
      <alignment/>
      <protection/>
    </xf>
    <xf numFmtId="0" fontId="62" fillId="0" borderId="0" xfId="21" applyFont="1">
      <alignment/>
      <protection/>
    </xf>
    <xf numFmtId="0" fontId="62" fillId="0" borderId="0" xfId="21" applyFont="1" applyAlignment="1">
      <alignment/>
      <protection/>
    </xf>
    <xf numFmtId="0" fontId="16" fillId="0" borderId="0" xfId="21" applyFont="1">
      <alignment/>
      <protection/>
    </xf>
    <xf numFmtId="0" fontId="63" fillId="0" borderId="0" xfId="21" applyFont="1">
      <alignment/>
      <protection/>
    </xf>
    <xf numFmtId="0" fontId="52" fillId="0" borderId="0" xfId="21" applyFont="1" applyAlignment="1">
      <alignment vertical="center" wrapText="1"/>
      <protection/>
    </xf>
    <xf numFmtId="0" fontId="64" fillId="0" borderId="0" xfId="21" applyFont="1" applyAlignment="1">
      <alignment horizontal="center" vertical="center" wrapText="1"/>
      <protection/>
    </xf>
    <xf numFmtId="0" fontId="53" fillId="0" borderId="0" xfId="21" applyFont="1" applyAlignment="1">
      <alignment vertical="center"/>
      <protection/>
    </xf>
    <xf numFmtId="0" fontId="52" fillId="0" borderId="0" xfId="21" applyFont="1" applyAlignment="1">
      <alignment wrapText="1"/>
      <protection/>
    </xf>
    <xf numFmtId="0" fontId="52" fillId="0" borderId="0" xfId="21" applyFont="1" applyAlignment="1" quotePrefix="1">
      <alignment horizontal="center" wrapText="1"/>
      <protection/>
    </xf>
    <xf numFmtId="0" fontId="64" fillId="0" borderId="0" xfId="21" applyFont="1" applyAlignment="1">
      <alignment/>
      <protection/>
    </xf>
    <xf numFmtId="3" fontId="52" fillId="0" borderId="0" xfId="21" applyNumberFormat="1" applyFont="1" applyAlignment="1">
      <alignment horizontal="right" wrapText="1"/>
      <protection/>
    </xf>
    <xf numFmtId="0" fontId="54" fillId="0" borderId="0" xfId="21" applyFont="1" applyAlignment="1">
      <alignment/>
      <protection/>
    </xf>
    <xf numFmtId="0" fontId="65" fillId="0" borderId="0" xfId="21" applyFont="1" applyAlignment="1">
      <alignment/>
      <protection/>
    </xf>
    <xf numFmtId="3" fontId="54" fillId="0" borderId="0" xfId="21" applyNumberFormat="1" applyFont="1" applyAlignment="1">
      <alignment horizontal="right" wrapText="1"/>
      <protection/>
    </xf>
    <xf numFmtId="0" fontId="66" fillId="0" borderId="0" xfId="21" applyFont="1">
      <alignment/>
      <protection/>
    </xf>
    <xf numFmtId="0" fontId="54" fillId="0" borderId="0" xfId="21" applyFont="1" applyAlignment="1">
      <alignment horizontal="right"/>
      <protection/>
    </xf>
    <xf numFmtId="3" fontId="52" fillId="0" borderId="0" xfId="21" applyNumberFormat="1" applyFont="1" applyAlignment="1">
      <alignment horizontal="right" vertical="top" wrapText="1"/>
      <protection/>
    </xf>
    <xf numFmtId="0" fontId="68" fillId="0" borderId="0" xfId="21" applyFont="1" applyAlignment="1">
      <alignment horizontal="right"/>
      <protection/>
    </xf>
    <xf numFmtId="0" fontId="69" fillId="0" borderId="0" xfId="21" applyFont="1">
      <alignment/>
      <protection/>
    </xf>
    <xf numFmtId="3" fontId="54" fillId="0" borderId="0" xfId="21" applyNumberFormat="1" applyFont="1" applyAlignment="1">
      <alignment horizontal="right"/>
      <protection/>
    </xf>
    <xf numFmtId="0" fontId="57" fillId="0" borderId="0" xfId="21" applyFont="1" applyAlignment="1">
      <alignment horizontal="left" vertical="center"/>
      <protection/>
    </xf>
    <xf numFmtId="3" fontId="59" fillId="0" borderId="0" xfId="21" applyNumberFormat="1" applyFont="1" applyAlignment="1">
      <alignment horizontal="right" vertical="center"/>
      <protection/>
    </xf>
    <xf numFmtId="0" fontId="70" fillId="0" borderId="0" xfId="21" applyFont="1">
      <alignment/>
      <protection/>
    </xf>
    <xf numFmtId="0" fontId="64" fillId="0" borderId="0" xfId="21" applyFont="1">
      <alignment/>
      <protection/>
    </xf>
    <xf numFmtId="0" fontId="44" fillId="0" borderId="0" xfId="21" applyFont="1">
      <alignment/>
      <protection/>
    </xf>
    <xf numFmtId="0" fontId="71" fillId="0" borderId="0" xfId="21" applyFont="1" applyAlignment="1">
      <alignment horizontal="center" vertical="top" wrapText="1"/>
      <protection/>
    </xf>
    <xf numFmtId="3" fontId="64" fillId="0" borderId="0" xfId="21" applyNumberFormat="1" applyFont="1" applyAlignment="1">
      <alignment horizontal="right" vertical="top" wrapText="1"/>
      <protection/>
    </xf>
    <xf numFmtId="3" fontId="64" fillId="0" borderId="0" xfId="21" applyNumberFormat="1" applyFont="1" applyAlignment="1">
      <alignment horizontal="right" wrapText="1"/>
      <protection/>
    </xf>
    <xf numFmtId="0" fontId="68" fillId="0" borderId="0" xfId="21" applyFont="1" applyAlignment="1">
      <alignment horizontal="center" vertical="top" wrapText="1"/>
      <protection/>
    </xf>
    <xf numFmtId="0" fontId="61" fillId="0" borderId="0" xfId="21" applyFont="1" applyAlignment="1">
      <alignment vertical="top"/>
      <protection/>
    </xf>
    <xf numFmtId="3" fontId="61" fillId="0" borderId="0" xfId="21" applyNumberFormat="1" applyFont="1" applyAlignment="1">
      <alignment horizontal="right" vertical="top" wrapText="1"/>
      <protection/>
    </xf>
    <xf numFmtId="0" fontId="57" fillId="0" borderId="0" xfId="21" applyFont="1" applyAlignment="1">
      <alignment horizontal="right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59" fillId="0" borderId="0" xfId="21" applyFont="1" applyAlignment="1">
      <alignment/>
      <protection/>
    </xf>
    <xf numFmtId="0" fontId="59" fillId="0" borderId="0" xfId="21" applyFont="1">
      <alignment/>
      <protection/>
    </xf>
    <xf numFmtId="3" fontId="59" fillId="0" borderId="0" xfId="21" applyNumberFormat="1" applyFont="1" applyAlignment="1">
      <alignment horizontal="right"/>
      <protection/>
    </xf>
    <xf numFmtId="0" fontId="57" fillId="0" borderId="0" xfId="21" applyFont="1" applyAlignment="1">
      <alignment horizontal="left"/>
      <protection/>
    </xf>
    <xf numFmtId="0" fontId="53" fillId="0" borderId="0" xfId="21" applyFont="1" applyAlignment="1">
      <alignment horizontal="left"/>
      <protection/>
    </xf>
    <xf numFmtId="0" fontId="52" fillId="0" borderId="0" xfId="21" applyFont="1" applyAlignment="1">
      <alignment horizontal="center" vertical="center" wrapText="1"/>
      <protection/>
    </xf>
    <xf numFmtId="0" fontId="53" fillId="0" borderId="0" xfId="21" applyFont="1" applyAlignment="1">
      <alignment horizontal="center" vertical="center"/>
      <protection/>
    </xf>
    <xf numFmtId="0" fontId="64" fillId="0" borderId="0" xfId="21" applyFont="1" applyAlignment="1">
      <alignment horizontal="center" wrapText="1"/>
      <protection/>
    </xf>
    <xf numFmtId="0" fontId="70" fillId="0" borderId="0" xfId="21" applyFont="1" applyAlignment="1">
      <alignment/>
      <protection/>
    </xf>
    <xf numFmtId="3" fontId="72" fillId="0" borderId="0" xfId="21" applyNumberFormat="1" applyFont="1" applyAlignment="1">
      <alignment horizontal="right" wrapText="1"/>
      <protection/>
    </xf>
    <xf numFmtId="0" fontId="52" fillId="0" borderId="0" xfId="21" applyFont="1" applyAlignment="1">
      <alignment horizontal="right"/>
      <protection/>
    </xf>
    <xf numFmtId="0" fontId="64" fillId="0" borderId="0" xfId="21" applyFont="1" applyAlignment="1">
      <alignment vertical="center"/>
      <protection/>
    </xf>
    <xf numFmtId="3" fontId="52" fillId="0" borderId="0" xfId="21" applyNumberFormat="1" applyFont="1" applyAlignment="1">
      <alignment horizontal="right" vertical="center" wrapText="1"/>
      <protection/>
    </xf>
    <xf numFmtId="0" fontId="70" fillId="0" borderId="0" xfId="21" applyFont="1" applyAlignment="1">
      <alignment vertical="center"/>
      <protection/>
    </xf>
    <xf numFmtId="0" fontId="52" fillId="0" borderId="0" xfId="21" applyFont="1" applyAlignment="1">
      <alignment vertical="center"/>
      <protection/>
    </xf>
    <xf numFmtId="3" fontId="55" fillId="0" borderId="0" xfId="21" applyNumberFormat="1" applyFont="1" applyAlignment="1">
      <alignment horizontal="right"/>
      <protection/>
    </xf>
    <xf numFmtId="3" fontId="59" fillId="0" borderId="0" xfId="21" applyNumberFormat="1" applyFont="1">
      <alignment/>
      <protection/>
    </xf>
    <xf numFmtId="0" fontId="54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54" fillId="0" borderId="0" xfId="21" applyFont="1" applyAlignment="1">
      <alignment horizontal="center" vertical="top" wrapText="1"/>
      <protection/>
    </xf>
    <xf numFmtId="3" fontId="61" fillId="0" borderId="0" xfId="21" applyNumberFormat="1" applyFont="1" applyAlignment="1">
      <alignment horizontal="right" wrapText="1"/>
      <protection/>
    </xf>
    <xf numFmtId="0" fontId="73" fillId="0" borderId="0" xfId="21" applyFont="1">
      <alignment/>
      <protection/>
    </xf>
    <xf numFmtId="0" fontId="55" fillId="0" borderId="0" xfId="21" applyFont="1" applyAlignment="1">
      <alignment horizontal="right"/>
      <protection/>
    </xf>
    <xf numFmtId="3" fontId="72" fillId="0" borderId="0" xfId="21" applyNumberFormat="1" applyFont="1" applyAlignment="1">
      <alignment horizontal="right" vertical="top" wrapText="1"/>
      <protection/>
    </xf>
    <xf numFmtId="0" fontId="74" fillId="0" borderId="0" xfId="21" applyFont="1">
      <alignment/>
      <protection/>
    </xf>
    <xf numFmtId="0" fontId="64" fillId="0" borderId="0" xfId="21" applyFont="1" applyAlignment="1">
      <alignment vertical="top" wrapText="1"/>
      <protection/>
    </xf>
    <xf numFmtId="0" fontId="64" fillId="0" borderId="0" xfId="21" applyFont="1" applyAlignment="1" quotePrefix="1">
      <alignment horizontal="center" wrapText="1"/>
      <protection/>
    </xf>
    <xf numFmtId="0" fontId="70" fillId="0" borderId="0" xfId="21" applyFont="1" applyAlignment="1">
      <alignment vertical="top"/>
      <protection/>
    </xf>
    <xf numFmtId="0" fontId="65" fillId="0" borderId="0" xfId="21" applyFont="1" applyAlignment="1">
      <alignment vertical="top"/>
      <protection/>
    </xf>
    <xf numFmtId="0" fontId="75" fillId="0" borderId="0" xfId="21" applyFont="1">
      <alignment/>
      <protection/>
    </xf>
    <xf numFmtId="0" fontId="76" fillId="0" borderId="0" xfId="21" applyFont="1">
      <alignment/>
      <protection/>
    </xf>
    <xf numFmtId="0" fontId="64" fillId="0" borderId="0" xfId="21" applyFont="1" applyAlignment="1">
      <alignment horizontal="center" vertical="top" wrapText="1"/>
      <protection/>
    </xf>
    <xf numFmtId="0" fontId="64" fillId="0" borderId="0" xfId="21" applyFont="1" applyAlignment="1">
      <alignment vertical="top"/>
      <protection/>
    </xf>
    <xf numFmtId="0" fontId="64" fillId="0" borderId="0" xfId="21" applyFont="1" applyAlignment="1">
      <alignment horizontal="right" vertical="top" wrapText="1"/>
      <protection/>
    </xf>
    <xf numFmtId="0" fontId="61" fillId="0" borderId="0" xfId="21" applyFont="1" applyAlignment="1">
      <alignment vertical="top" wrapText="1"/>
      <protection/>
    </xf>
    <xf numFmtId="0" fontId="77" fillId="0" borderId="0" xfId="21" applyFont="1" applyAlignment="1">
      <alignment vertical="top" wrapText="1"/>
      <protection/>
    </xf>
    <xf numFmtId="0" fontId="77" fillId="0" borderId="0" xfId="21" applyFont="1" applyAlignment="1">
      <alignment vertical="top"/>
      <protection/>
    </xf>
    <xf numFmtId="3" fontId="77" fillId="0" borderId="0" xfId="21" applyNumberFormat="1" applyFont="1" applyAlignment="1">
      <alignment horizontal="right" vertical="top" wrapText="1"/>
      <protection/>
    </xf>
    <xf numFmtId="3" fontId="72" fillId="0" borderId="0" xfId="21" applyNumberFormat="1" applyFont="1" applyAlignment="1">
      <alignment horizontal="right"/>
      <protection/>
    </xf>
    <xf numFmtId="0" fontId="64" fillId="0" borderId="0" xfId="21" applyFont="1" applyAlignment="1">
      <alignment horizontal="left" vertical="top" indent="1"/>
      <protection/>
    </xf>
    <xf numFmtId="3" fontId="64" fillId="0" borderId="0" xfId="21" applyNumberFormat="1" applyFont="1" applyAlignment="1">
      <alignment horizontal="right" vertical="center" wrapText="1"/>
      <protection/>
    </xf>
    <xf numFmtId="0" fontId="0" fillId="0" borderId="171" xfId="0" applyBorder="1" applyAlignment="1">
      <alignment horizontal="left" vertical="top" wrapText="1"/>
    </xf>
    <xf numFmtId="0" fontId="0" fillId="0" borderId="172" xfId="0" applyBorder="1" applyAlignment="1">
      <alignment horizontal="left" vertical="top" wrapText="1"/>
    </xf>
    <xf numFmtId="0" fontId="78" fillId="0" borderId="12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6" borderId="173" xfId="0" applyFill="1" applyBorder="1" applyAlignment="1">
      <alignment/>
    </xf>
    <xf numFmtId="0" fontId="0" fillId="0" borderId="18" xfId="0" applyBorder="1" applyAlignment="1">
      <alignment/>
    </xf>
    <xf numFmtId="0" fontId="0" fillId="0" borderId="53" xfId="0" applyBorder="1" applyAlignment="1">
      <alignment/>
    </xf>
    <xf numFmtId="0" fontId="0" fillId="0" borderId="174" xfId="0" applyBorder="1" applyAlignment="1">
      <alignment/>
    </xf>
    <xf numFmtId="0" fontId="51" fillId="0" borderId="175" xfId="0" applyFont="1" applyBorder="1" applyAlignment="1">
      <alignment horizontal="left" vertical="top" wrapText="1"/>
    </xf>
    <xf numFmtId="0" fontId="51" fillId="0" borderId="176" xfId="0" applyFont="1" applyBorder="1" applyAlignment="1">
      <alignment horizontal="left" vertical="top" wrapText="1"/>
    </xf>
    <xf numFmtId="0" fontId="51" fillId="0" borderId="44" xfId="0" applyFont="1" applyBorder="1" applyAlignment="1">
      <alignment horizontal="left" vertical="top" wrapText="1"/>
    </xf>
    <xf numFmtId="0" fontId="79" fillId="0" borderId="19" xfId="0" applyFont="1" applyBorder="1" applyAlignment="1">
      <alignment horizontal="centerContinuous" vertical="top" wrapText="1"/>
    </xf>
    <xf numFmtId="0" fontId="79" fillId="0" borderId="44" xfId="0" applyFont="1" applyBorder="1" applyAlignment="1">
      <alignment horizontal="centerContinuous" vertical="top" wrapText="1"/>
    </xf>
    <xf numFmtId="0" fontId="51" fillId="6" borderId="177" xfId="0" applyFont="1" applyFill="1" applyBorder="1" applyAlignment="1">
      <alignment horizontal="center" vertical="center" wrapText="1"/>
    </xf>
    <xf numFmtId="0" fontId="79" fillId="0" borderId="23" xfId="0" applyFont="1" applyBorder="1" applyAlignment="1">
      <alignment horizontal="centerContinuous" vertical="top" wrapText="1"/>
    </xf>
    <xf numFmtId="0" fontId="79" fillId="0" borderId="48" xfId="0" applyFont="1" applyBorder="1" applyAlignment="1">
      <alignment horizontal="centerContinuous" vertical="top" wrapText="1"/>
    </xf>
    <xf numFmtId="0" fontId="79" fillId="0" borderId="17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0" fontId="79" fillId="6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" fillId="0" borderId="179" xfId="0" applyNumberFormat="1" applyFont="1" applyBorder="1" applyAlignment="1">
      <alignment horizontal="left" vertical="top" wrapText="1"/>
    </xf>
    <xf numFmtId="3" fontId="79" fillId="0" borderId="82" xfId="0" applyNumberFormat="1" applyFont="1" applyBorder="1" applyAlignment="1">
      <alignment horizontal="left" vertical="top" wrapText="1"/>
    </xf>
    <xf numFmtId="3" fontId="79" fillId="0" borderId="26" xfId="0" applyNumberFormat="1" applyFont="1" applyBorder="1" applyAlignment="1">
      <alignment horizontal="left" vertical="top" wrapText="1"/>
    </xf>
    <xf numFmtId="3" fontId="79" fillId="0" borderId="26" xfId="0" applyNumberFormat="1" applyFont="1" applyBorder="1" applyAlignment="1">
      <alignment/>
    </xf>
    <xf numFmtId="3" fontId="79" fillId="6" borderId="180" xfId="0" applyNumberFormat="1" applyFont="1" applyFill="1" applyBorder="1" applyAlignment="1">
      <alignment/>
    </xf>
    <xf numFmtId="10" fontId="79" fillId="0" borderId="181" xfId="0" applyNumberFormat="1" applyFont="1" applyFill="1" applyBorder="1" applyAlignment="1">
      <alignment/>
    </xf>
    <xf numFmtId="3" fontId="1" fillId="0" borderId="182" xfId="0" applyNumberFormat="1" applyFont="1" applyBorder="1" applyAlignment="1">
      <alignment horizontal="left" vertical="top" wrapText="1"/>
    </xf>
    <xf numFmtId="3" fontId="80" fillId="7" borderId="8" xfId="0" applyNumberFormat="1" applyFont="1" applyFill="1" applyBorder="1" applyAlignment="1">
      <alignment horizontal="left"/>
    </xf>
    <xf numFmtId="3" fontId="80" fillId="7" borderId="34" xfId="0" applyNumberFormat="1" applyFont="1" applyFill="1" applyBorder="1" applyAlignment="1">
      <alignment horizontal="left"/>
    </xf>
    <xf numFmtId="3" fontId="80" fillId="7" borderId="34" xfId="0" applyNumberFormat="1" applyFont="1" applyFill="1" applyBorder="1" applyAlignment="1">
      <alignment/>
    </xf>
    <xf numFmtId="3" fontId="80" fillId="6" borderId="10" xfId="0" applyNumberFormat="1" applyFont="1" applyFill="1" applyBorder="1" applyAlignment="1">
      <alignment/>
    </xf>
    <xf numFmtId="10" fontId="80" fillId="7" borderId="11" xfId="0" applyNumberFormat="1" applyFont="1" applyFill="1" applyBorder="1" applyAlignment="1">
      <alignment/>
    </xf>
    <xf numFmtId="3" fontId="1" fillId="6" borderId="8" xfId="0" applyNumberFormat="1" applyFont="1" applyFill="1" applyBorder="1" applyAlignment="1">
      <alignment horizontal="left"/>
    </xf>
    <xf numFmtId="3" fontId="1" fillId="6" borderId="35" xfId="0" applyNumberFormat="1" applyFont="1" applyFill="1" applyBorder="1" applyAlignment="1">
      <alignment horizontal="left"/>
    </xf>
    <xf numFmtId="3" fontId="1" fillId="6" borderId="34" xfId="0" applyNumberFormat="1" applyFont="1" applyFill="1" applyBorder="1" applyAlignment="1">
      <alignment horizontal="left"/>
    </xf>
    <xf numFmtId="3" fontId="1" fillId="6" borderId="34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10" fontId="1" fillId="6" borderId="11" xfId="0" applyNumberFormat="1" applyFont="1" applyFill="1" applyBorder="1" applyAlignment="1">
      <alignment/>
    </xf>
    <xf numFmtId="3" fontId="79" fillId="0" borderId="85" xfId="0" applyNumberFormat="1" applyFont="1" applyBorder="1" applyAlignment="1">
      <alignment horizontal="left" vertical="top" wrapText="1"/>
    </xf>
    <xf numFmtId="3" fontId="1" fillId="0" borderId="175" xfId="0" applyNumberFormat="1" applyFont="1" applyBorder="1" applyAlignment="1">
      <alignment horizontal="left" vertical="top" wrapText="1"/>
    </xf>
    <xf numFmtId="3" fontId="1" fillId="0" borderId="183" xfId="0" applyNumberFormat="1" applyFont="1" applyBorder="1" applyAlignment="1">
      <alignment horizontal="left" vertical="top" wrapText="1"/>
    </xf>
    <xf numFmtId="3" fontId="1" fillId="0" borderId="44" xfId="0" applyNumberFormat="1" applyFont="1" applyBorder="1" applyAlignment="1">
      <alignment horizontal="left" vertical="top" wrapText="1"/>
    </xf>
    <xf numFmtId="3" fontId="1" fillId="0" borderId="44" xfId="0" applyNumberFormat="1" applyFont="1" applyBorder="1" applyAlignment="1">
      <alignment/>
    </xf>
    <xf numFmtId="3" fontId="1" fillId="6" borderId="177" xfId="0" applyNumberFormat="1" applyFont="1" applyFill="1" applyBorder="1" applyAlignment="1">
      <alignment/>
    </xf>
    <xf numFmtId="10" fontId="1" fillId="0" borderId="181" xfId="0" applyNumberFormat="1" applyFont="1" applyFill="1" applyBorder="1" applyAlignment="1">
      <alignment/>
    </xf>
    <xf numFmtId="0" fontId="35" fillId="0" borderId="175" xfId="0" applyFont="1" applyBorder="1" applyAlignment="1">
      <alignment horizontal="left" vertical="top" wrapText="1"/>
    </xf>
    <xf numFmtId="0" fontId="35" fillId="0" borderId="176" xfId="0" applyFont="1" applyBorder="1" applyAlignment="1">
      <alignment horizontal="left" vertical="top" wrapText="1"/>
    </xf>
    <xf numFmtId="0" fontId="35" fillId="0" borderId="44" xfId="0" applyFont="1" applyBorder="1" applyAlignment="1">
      <alignment horizontal="left" vertical="top" wrapText="1"/>
    </xf>
    <xf numFmtId="0" fontId="15" fillId="0" borderId="5" xfId="22" applyFont="1" applyBorder="1" applyAlignment="1">
      <alignment vertical="center"/>
      <protection/>
    </xf>
    <xf numFmtId="0" fontId="0" fillId="0" borderId="5" xfId="22" applyFont="1" applyBorder="1" applyAlignment="1">
      <alignment vertical="center" wrapText="1"/>
      <protection/>
    </xf>
    <xf numFmtId="0" fontId="0" fillId="0" borderId="29" xfId="22" applyFont="1" applyBorder="1" applyAlignment="1">
      <alignment vertical="center" wrapText="1"/>
      <protection/>
    </xf>
    <xf numFmtId="0" fontId="0" fillId="0" borderId="2" xfId="22" applyFont="1" applyBorder="1" applyAlignment="1">
      <alignment vertical="center" wrapText="1"/>
      <protection/>
    </xf>
    <xf numFmtId="0" fontId="21" fillId="0" borderId="5" xfId="22" applyFont="1" applyBorder="1" applyAlignment="1">
      <alignment vertical="center" wrapText="1"/>
      <protection/>
    </xf>
    <xf numFmtId="0" fontId="21" fillId="0" borderId="2" xfId="22" applyFont="1" applyBorder="1" applyAlignment="1">
      <alignment vertical="center" wrapText="1"/>
      <protection/>
    </xf>
    <xf numFmtId="0" fontId="9" fillId="0" borderId="0" xfId="22" applyFont="1" applyAlignment="1">
      <alignment horizontal="center" vertical="center"/>
      <protection/>
    </xf>
    <xf numFmtId="0" fontId="0" fillId="0" borderId="18" xfId="22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1" fillId="0" borderId="35" xfId="22" applyFont="1" applyBorder="1" applyAlignment="1">
      <alignment vertical="center" wrapText="1"/>
      <protection/>
    </xf>
    <xf numFmtId="0" fontId="1" fillId="0" borderId="55" xfId="22" applyFont="1" applyBorder="1" applyAlignment="1">
      <alignment vertical="center" wrapText="1"/>
      <protection/>
    </xf>
    <xf numFmtId="0" fontId="1" fillId="0" borderId="24" xfId="22" applyFont="1" applyBorder="1" applyAlignment="1">
      <alignment vertical="center"/>
      <protection/>
    </xf>
    <xf numFmtId="0" fontId="1" fillId="0" borderId="25" xfId="22" applyFont="1" applyBorder="1" applyAlignment="1">
      <alignment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vertical="center"/>
      <protection/>
    </xf>
    <xf numFmtId="197" fontId="0" fillId="0" borderId="39" xfId="22" applyNumberFormat="1" applyFont="1" applyBorder="1" applyAlignment="1">
      <alignment horizontal="center" vertical="center"/>
      <protection/>
    </xf>
    <xf numFmtId="197" fontId="0" fillId="0" borderId="37" xfId="22" applyNumberFormat="1" applyFont="1" applyBorder="1" applyAlignment="1">
      <alignment horizontal="center" vertical="center"/>
      <protection/>
    </xf>
    <xf numFmtId="197" fontId="0" fillId="0" borderId="184" xfId="22" applyNumberFormat="1" applyFont="1" applyBorder="1" applyAlignment="1">
      <alignment horizontal="center" vertical="center"/>
      <protection/>
    </xf>
    <xf numFmtId="197" fontId="0" fillId="0" borderId="53" xfId="22" applyNumberFormat="1" applyFont="1" applyBorder="1" applyAlignment="1">
      <alignment horizontal="center" vertical="center" wrapText="1"/>
      <protection/>
    </xf>
    <xf numFmtId="197" fontId="0" fillId="0" borderId="2" xfId="22" applyNumberFormat="1" applyFont="1" applyBorder="1" applyAlignment="1">
      <alignment horizontal="center" vertical="center" wrapText="1"/>
      <protection/>
    </xf>
    <xf numFmtId="197" fontId="0" fillId="0" borderId="2" xfId="22" applyNumberFormat="1" applyFont="1" applyBorder="1" applyAlignment="1">
      <alignment horizontal="center" vertical="center"/>
      <protection/>
    </xf>
    <xf numFmtId="0" fontId="0" fillId="0" borderId="53" xfId="22" applyFont="1" applyBorder="1" applyAlignment="1">
      <alignment horizontal="center" vertical="center" wrapText="1"/>
      <protection/>
    </xf>
    <xf numFmtId="197" fontId="15" fillId="0" borderId="5" xfId="22" applyNumberFormat="1" applyFont="1" applyBorder="1" applyAlignment="1">
      <alignment vertical="center"/>
      <protection/>
    </xf>
    <xf numFmtId="0" fontId="0" fillId="0" borderId="48" xfId="0" applyFont="1" applyBorder="1" applyAlignment="1">
      <alignment vertical="center"/>
    </xf>
    <xf numFmtId="0" fontId="1" fillId="0" borderId="0" xfId="22" applyFont="1" applyAlignment="1">
      <alignment vertical="center" wrapText="1"/>
      <protection/>
    </xf>
    <xf numFmtId="0" fontId="1" fillId="0" borderId="0" xfId="0" applyFont="1" applyAlignment="1">
      <alignment wrapText="1"/>
    </xf>
    <xf numFmtId="0" fontId="1" fillId="0" borderId="35" xfId="22" applyFont="1" applyBorder="1" applyAlignment="1">
      <alignment vertical="center"/>
      <protection/>
    </xf>
    <xf numFmtId="0" fontId="0" fillId="0" borderId="55" xfId="0" applyFont="1" applyBorder="1" applyAlignment="1">
      <alignment vertical="center"/>
    </xf>
    <xf numFmtId="0" fontId="9" fillId="0" borderId="0" xfId="22" applyFont="1" applyAlignment="1">
      <alignment horizontal="center" vertical="center" wrapText="1"/>
      <protection/>
    </xf>
    <xf numFmtId="0" fontId="11" fillId="0" borderId="15" xfId="22" applyFont="1" applyBorder="1" applyAlignment="1">
      <alignment horizontal="center" vertical="center"/>
      <protection/>
    </xf>
    <xf numFmtId="0" fontId="1" fillId="0" borderId="0" xfId="22" applyFont="1" applyAlignment="1">
      <alignment vertical="center" wrapText="1"/>
      <protection/>
    </xf>
    <xf numFmtId="0" fontId="0" fillId="0" borderId="0" xfId="0" applyFont="1" applyAlignment="1">
      <alignment wrapText="1"/>
    </xf>
    <xf numFmtId="0" fontId="1" fillId="0" borderId="26" xfId="22" applyFont="1" applyBorder="1" applyAlignment="1">
      <alignment vertical="center"/>
      <protection/>
    </xf>
    <xf numFmtId="0" fontId="54" fillId="0" borderId="0" xfId="21" applyFont="1" applyAlignment="1">
      <alignment horizontal="center"/>
      <protection/>
    </xf>
    <xf numFmtId="0" fontId="64" fillId="0" borderId="0" xfId="21" applyFont="1" applyAlignment="1">
      <alignment horizontal="left" vertical="center" wrapText="1" indent="1"/>
      <protection/>
    </xf>
    <xf numFmtId="0" fontId="55" fillId="0" borderId="0" xfId="21" applyFont="1" applyAlignment="1">
      <alignment horizontal="center" wrapText="1"/>
      <protection/>
    </xf>
    <xf numFmtId="0" fontId="52" fillId="0" borderId="0" xfId="21" applyFont="1" applyAlignment="1">
      <alignment vertical="top" wrapText="1"/>
      <protection/>
    </xf>
    <xf numFmtId="0" fontId="64" fillId="0" borderId="0" xfId="21" applyFont="1" applyAlignment="1">
      <alignment horizontal="left" vertical="top" wrapText="1" indent="1"/>
      <protection/>
    </xf>
    <xf numFmtId="0" fontId="64" fillId="0" borderId="0" xfId="21" applyFont="1" applyAlignment="1">
      <alignment horizontal="center" vertical="top"/>
      <protection/>
    </xf>
    <xf numFmtId="0" fontId="64" fillId="0" borderId="0" xfId="21" applyFont="1" applyAlignment="1">
      <alignment horizontal="center"/>
      <protection/>
    </xf>
    <xf numFmtId="0" fontId="11" fillId="0" borderId="0" xfId="22" applyFont="1" applyAlignment="1">
      <alignment horizontal="center" vertical="center"/>
      <protection/>
    </xf>
    <xf numFmtId="0" fontId="13" fillId="0" borderId="0" xfId="0" applyFont="1" applyAlignment="1">
      <alignment/>
    </xf>
    <xf numFmtId="0" fontId="0" fillId="0" borderId="26" xfId="22" applyFont="1" applyBorder="1" applyAlignment="1">
      <alignment vertical="center" wrapText="1"/>
      <protection/>
    </xf>
    <xf numFmtId="0" fontId="0" fillId="0" borderId="5" xfId="22" applyFont="1" applyBorder="1" applyAlignment="1">
      <alignment horizontal="left" vertical="center" wrapText="1"/>
      <protection/>
    </xf>
    <xf numFmtId="0" fontId="0" fillId="0" borderId="29" xfId="22" applyFont="1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64" fillId="0" borderId="0" xfId="21" applyFont="1" applyAlignment="1">
      <alignment horizontal="center" vertical="center"/>
      <protection/>
    </xf>
    <xf numFmtId="0" fontId="64" fillId="0" borderId="0" xfId="21" applyFont="1" applyAlignment="1">
      <alignment horizontal="left" vertical="top" wrapText="1"/>
      <protection/>
    </xf>
    <xf numFmtId="0" fontId="53" fillId="0" borderId="0" xfId="21" applyFont="1" applyAlignment="1">
      <alignment horizontal="left" vertical="center" wrapText="1"/>
      <protection/>
    </xf>
    <xf numFmtId="0" fontId="64" fillId="0" borderId="0" xfId="21" applyFont="1" applyAlignment="1">
      <alignment vertical="center" wrapText="1"/>
      <protection/>
    </xf>
    <xf numFmtId="0" fontId="54" fillId="0" borderId="0" xfId="21" applyFont="1" applyAlignment="1">
      <alignment wrapText="1"/>
      <protection/>
    </xf>
    <xf numFmtId="0" fontId="54" fillId="0" borderId="0" xfId="21" applyFont="1" applyAlignment="1">
      <alignment horizontal="left"/>
      <protection/>
    </xf>
    <xf numFmtId="0" fontId="53" fillId="0" borderId="0" xfId="21" applyFont="1" applyAlignment="1">
      <alignment vertical="center" wrapText="1"/>
      <protection/>
    </xf>
    <xf numFmtId="0" fontId="35" fillId="0" borderId="185" xfId="0" applyFont="1" applyBorder="1" applyAlignment="1">
      <alignment horizontal="center" vertical="center" wrapText="1"/>
    </xf>
    <xf numFmtId="0" fontId="1" fillId="0" borderId="100" xfId="19" applyFont="1" applyBorder="1" applyAlignment="1">
      <alignment horizontal="center" vertical="center" wrapText="1"/>
      <protection/>
    </xf>
    <xf numFmtId="0" fontId="1" fillId="0" borderId="105" xfId="19" applyFont="1" applyBorder="1" applyAlignment="1">
      <alignment horizontal="center" vertical="center" wrapText="1"/>
      <protection/>
    </xf>
    <xf numFmtId="0" fontId="36" fillId="0" borderId="24" xfId="19" applyFont="1" applyBorder="1" applyAlignment="1">
      <alignment wrapText="1"/>
      <protection/>
    </xf>
    <xf numFmtId="0" fontId="36" fillId="0" borderId="71" xfId="19" applyFont="1" applyBorder="1" applyAlignment="1">
      <alignment wrapText="1"/>
      <protection/>
    </xf>
    <xf numFmtId="0" fontId="36" fillId="0" borderId="24" xfId="19" applyFont="1" applyFill="1" applyBorder="1" applyAlignment="1">
      <alignment horizontal="left" wrapText="1"/>
      <protection/>
    </xf>
    <xf numFmtId="0" fontId="36" fillId="0" borderId="71" xfId="19" applyFont="1" applyFill="1" applyBorder="1" applyAlignment="1">
      <alignment horizontal="left" wrapText="1"/>
      <protection/>
    </xf>
    <xf numFmtId="0" fontId="36" fillId="0" borderId="105" xfId="19" applyFont="1" applyFill="1" applyBorder="1" applyAlignment="1">
      <alignment horizontal="left" wrapText="1"/>
      <protection/>
    </xf>
    <xf numFmtId="0" fontId="36" fillId="0" borderId="24" xfId="19" applyFont="1" applyBorder="1" applyAlignment="1">
      <alignment horizontal="left"/>
      <protection/>
    </xf>
    <xf numFmtId="0" fontId="36" fillId="0" borderId="71" xfId="19" applyFont="1" applyBorder="1" applyAlignment="1">
      <alignment horizontal="left"/>
      <protection/>
    </xf>
    <xf numFmtId="0" fontId="36" fillId="0" borderId="105" xfId="19" applyFont="1" applyBorder="1" applyAlignment="1">
      <alignment horizontal="left"/>
      <protection/>
    </xf>
    <xf numFmtId="0" fontId="36" fillId="0" borderId="24" xfId="19" applyFont="1" applyBorder="1" applyAlignment="1">
      <alignment horizontal="left" wrapText="1"/>
      <protection/>
    </xf>
    <xf numFmtId="0" fontId="36" fillId="0" borderId="71" xfId="19" applyFont="1" applyBorder="1" applyAlignment="1">
      <alignment horizontal="left" wrapText="1"/>
      <protection/>
    </xf>
    <xf numFmtId="0" fontId="36" fillId="0" borderId="105" xfId="19" applyFont="1" applyBorder="1" applyAlignment="1">
      <alignment horizontal="left" wrapText="1"/>
      <protection/>
    </xf>
    <xf numFmtId="0" fontId="35" fillId="0" borderId="0" xfId="19" applyFont="1" applyBorder="1" applyAlignment="1">
      <alignment horizontal="left" wrapText="1"/>
      <protection/>
    </xf>
    <xf numFmtId="0" fontId="36" fillId="0" borderId="101" xfId="19" applyFont="1" applyBorder="1" applyAlignment="1">
      <alignment horizontal="left" wrapText="1"/>
      <protection/>
    </xf>
    <xf numFmtId="0" fontId="35" fillId="0" borderId="42" xfId="19" applyFont="1" applyBorder="1" applyAlignment="1">
      <alignment horizontal="left" wrapText="1"/>
      <protection/>
    </xf>
    <xf numFmtId="0" fontId="0" fillId="0" borderId="143" xfId="19" applyFont="1" applyBorder="1" applyAlignment="1">
      <alignment horizontal="left" wrapText="1"/>
      <protection/>
    </xf>
    <xf numFmtId="0" fontId="0" fillId="0" borderId="144" xfId="19" applyFont="1" applyBorder="1" applyAlignment="1">
      <alignment horizontal="left" wrapText="1"/>
      <protection/>
    </xf>
    <xf numFmtId="0" fontId="40" fillId="0" borderId="169" xfId="19" applyFont="1" applyBorder="1" applyAlignment="1">
      <alignment horizontal="center" vertical="top"/>
      <protection/>
    </xf>
    <xf numFmtId="0" fontId="40" fillId="0" borderId="186" xfId="19" applyFont="1" applyBorder="1" applyAlignment="1">
      <alignment horizontal="center" vertical="top"/>
      <protection/>
    </xf>
    <xf numFmtId="0" fontId="40" fillId="0" borderId="165" xfId="19" applyFont="1" applyBorder="1" applyAlignment="1">
      <alignment horizontal="center" vertical="top"/>
      <protection/>
    </xf>
    <xf numFmtId="0" fontId="51" fillId="0" borderId="0" xfId="19" applyFont="1" applyFill="1" applyAlignment="1">
      <alignment horizontal="center"/>
      <protection/>
    </xf>
    <xf numFmtId="0" fontId="51" fillId="0" borderId="0" xfId="19" applyFont="1" applyFill="1" applyAlignment="1">
      <alignment horizontal="center" wrapText="1"/>
      <protection/>
    </xf>
    <xf numFmtId="0" fontId="67" fillId="0" borderId="0" xfId="21" applyFont="1" applyAlignment="1">
      <alignment horizontal="left" vertical="center" wrapText="1"/>
      <protection/>
    </xf>
    <xf numFmtId="0" fontId="64" fillId="0" borderId="0" xfId="21" applyFont="1" applyAlignment="1">
      <alignment horizontal="left" vertical="center" wrapText="1"/>
      <protection/>
    </xf>
    <xf numFmtId="0" fontId="55" fillId="0" borderId="0" xfId="21" applyFont="1" applyAlignment="1">
      <alignment horizontal="center"/>
      <protection/>
    </xf>
    <xf numFmtId="0" fontId="0" fillId="0" borderId="29" xfId="22" applyFont="1" applyBorder="1" applyAlignment="1">
      <alignment vertical="center"/>
      <protection/>
    </xf>
    <xf numFmtId="0" fontId="15" fillId="0" borderId="5" xfId="22" applyFont="1" applyBorder="1" applyAlignment="1">
      <alignment vertical="center" wrapText="1"/>
      <protection/>
    </xf>
    <xf numFmtId="0" fontId="15" fillId="0" borderId="2" xfId="22" applyFont="1" applyBorder="1" applyAlignment="1">
      <alignment vertical="center" wrapText="1"/>
      <protection/>
    </xf>
    <xf numFmtId="0" fontId="0" fillId="0" borderId="2" xfId="0" applyFont="1" applyBorder="1" applyAlignment="1">
      <alignment/>
    </xf>
    <xf numFmtId="0" fontId="1" fillId="0" borderId="3" xfId="22" applyFont="1" applyBorder="1" applyAlignment="1">
      <alignment vertical="center"/>
      <protection/>
    </xf>
    <xf numFmtId="0" fontId="1" fillId="0" borderId="73" xfId="22" applyFont="1" applyBorder="1" applyAlignment="1">
      <alignment vertical="center"/>
      <protection/>
    </xf>
    <xf numFmtId="0" fontId="1" fillId="0" borderId="187" xfId="22" applyFont="1" applyBorder="1" applyAlignment="1">
      <alignment vertical="center"/>
      <protection/>
    </xf>
    <xf numFmtId="0" fontId="21" fillId="0" borderId="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7" fillId="0" borderId="24" xfId="22" applyFont="1" applyBorder="1" applyAlignment="1">
      <alignment vertical="center"/>
      <protection/>
    </xf>
    <xf numFmtId="0" fontId="7" fillId="0" borderId="25" xfId="22" applyFont="1" applyBorder="1" applyAlignment="1">
      <alignment vertical="center"/>
      <protection/>
    </xf>
    <xf numFmtId="197" fontId="0" fillId="0" borderId="5" xfId="22" applyNumberFormat="1" applyFont="1" applyBorder="1" applyAlignment="1">
      <alignment vertical="center"/>
      <protection/>
    </xf>
    <xf numFmtId="0" fontId="0" fillId="0" borderId="2" xfId="0" applyFont="1" applyBorder="1" applyAlignment="1">
      <alignment vertical="center" wrapText="1"/>
    </xf>
    <xf numFmtId="197" fontId="15" fillId="0" borderId="43" xfId="22" applyNumberFormat="1" applyFont="1" applyBorder="1" applyAlignment="1">
      <alignment vertical="center"/>
      <protection/>
    </xf>
    <xf numFmtId="0" fontId="0" fillId="0" borderId="50" xfId="0" applyFont="1" applyBorder="1" applyAlignment="1">
      <alignment vertical="center"/>
    </xf>
    <xf numFmtId="0" fontId="15" fillId="0" borderId="5" xfId="22" applyFont="1" applyBorder="1" applyAlignment="1">
      <alignment vertical="center" wrapText="1"/>
      <protection/>
    </xf>
    <xf numFmtId="0" fontId="0" fillId="0" borderId="48" xfId="0" applyFont="1" applyBorder="1" applyAlignment="1">
      <alignment vertical="center" wrapText="1"/>
    </xf>
    <xf numFmtId="0" fontId="15" fillId="0" borderId="5" xfId="18" applyFont="1" applyBorder="1" applyAlignment="1">
      <alignment vertical="center" wrapText="1"/>
      <protection/>
    </xf>
    <xf numFmtId="0" fontId="0" fillId="0" borderId="48" xfId="0" applyFont="1" applyBorder="1" applyAlignment="1">
      <alignment/>
    </xf>
    <xf numFmtId="197" fontId="0" fillId="0" borderId="29" xfId="22" applyNumberFormat="1" applyFont="1" applyBorder="1" applyAlignment="1">
      <alignment vertical="center"/>
      <protection/>
    </xf>
    <xf numFmtId="197" fontId="0" fillId="0" borderId="2" xfId="22" applyNumberFormat="1" applyFont="1" applyBorder="1" applyAlignment="1">
      <alignment vertical="center"/>
      <protection/>
    </xf>
    <xf numFmtId="197" fontId="0" fillId="0" borderId="41" xfId="22" applyNumberFormat="1" applyFont="1" applyBorder="1" applyAlignment="1">
      <alignment vertical="center"/>
      <protection/>
    </xf>
    <xf numFmtId="197" fontId="0" fillId="0" borderId="51" xfId="22" applyNumberFormat="1" applyFont="1" applyBorder="1" applyAlignment="1">
      <alignment vertical="center"/>
      <protection/>
    </xf>
    <xf numFmtId="0" fontId="14" fillId="0" borderId="15" xfId="22" applyFont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13" fillId="0" borderId="15" xfId="22" applyFont="1" applyBorder="1" applyAlignment="1">
      <alignment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197" fontId="0" fillId="0" borderId="2" xfId="22" applyNumberFormat="1" applyFont="1" applyBorder="1" applyAlignment="1">
      <alignment vertical="center"/>
      <protection/>
    </xf>
    <xf numFmtId="197" fontId="0" fillId="0" borderId="43" xfId="22" applyNumberFormat="1" applyFont="1" applyBorder="1" applyAlignment="1">
      <alignment vertical="center"/>
      <protection/>
    </xf>
    <xf numFmtId="197" fontId="0" fillId="0" borderId="51" xfId="22" applyNumberFormat="1" applyFont="1" applyBorder="1" applyAlignment="1">
      <alignment vertical="center"/>
      <protection/>
    </xf>
    <xf numFmtId="0" fontId="9" fillId="0" borderId="15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vertical="center"/>
      <protection/>
    </xf>
    <xf numFmtId="197" fontId="0" fillId="0" borderId="43" xfId="22" applyNumberFormat="1" applyFont="1" applyBorder="1" applyAlignment="1">
      <alignment vertical="center"/>
      <protection/>
    </xf>
    <xf numFmtId="197" fontId="0" fillId="0" borderId="5" xfId="22" applyNumberFormat="1" applyFont="1" applyBorder="1" applyAlignment="1">
      <alignment vertical="center"/>
      <protection/>
    </xf>
    <xf numFmtId="0" fontId="1" fillId="0" borderId="15" xfId="22" applyFont="1" applyBorder="1" applyAlignment="1">
      <alignment horizontal="center" vertical="center"/>
      <protection/>
    </xf>
    <xf numFmtId="0" fontId="7" fillId="0" borderId="0" xfId="22" applyFont="1" applyAlignment="1">
      <alignment vertical="center" wrapText="1"/>
      <protection/>
    </xf>
    <xf numFmtId="0" fontId="0" fillId="0" borderId="2" xfId="0" applyFont="1" applyBorder="1" applyAlignment="1">
      <alignment vertical="center"/>
    </xf>
    <xf numFmtId="3" fontId="0" fillId="0" borderId="43" xfId="22" applyNumberFormat="1" applyFont="1" applyBorder="1" applyAlignment="1">
      <alignment vertical="center"/>
      <protection/>
    </xf>
    <xf numFmtId="3" fontId="0" fillId="0" borderId="51" xfId="22" applyNumberFormat="1" applyFont="1" applyBorder="1" applyAlignment="1">
      <alignment vertical="center"/>
      <protection/>
    </xf>
    <xf numFmtId="3" fontId="26" fillId="0" borderId="6" xfId="23" applyNumberFormat="1" applyFont="1" applyFill="1" applyBorder="1" applyAlignment="1">
      <alignment horizontal="right" vertical="center" wrapText="1"/>
      <protection/>
    </xf>
    <xf numFmtId="3" fontId="26" fillId="0" borderId="188" xfId="23" applyNumberFormat="1" applyFont="1" applyFill="1" applyBorder="1" applyAlignment="1">
      <alignment horizontal="right" vertical="center" wrapText="1"/>
      <protection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0" fontId="25" fillId="0" borderId="5" xfId="23" applyFont="1" applyBorder="1" applyAlignment="1">
      <alignment horizontal="center" vertical="center" wrapText="1"/>
      <protection/>
    </xf>
    <xf numFmtId="0" fontId="25" fillId="0" borderId="2" xfId="23" applyFont="1" applyBorder="1" applyAlignment="1">
      <alignment horizontal="center" vertical="center" wrapText="1"/>
      <protection/>
    </xf>
    <xf numFmtId="0" fontId="28" fillId="0" borderId="0" xfId="23" applyFont="1" applyAlignment="1">
      <alignment horizontal="center" vertical="center"/>
      <protection/>
    </xf>
    <xf numFmtId="0" fontId="29" fillId="0" borderId="5" xfId="23" applyFont="1" applyBorder="1" applyAlignment="1">
      <alignment horizontal="center" vertical="center" wrapText="1"/>
      <protection/>
    </xf>
    <xf numFmtId="0" fontId="29" fillId="0" borderId="2" xfId="23" applyFont="1" applyBorder="1" applyAlignment="1">
      <alignment horizontal="center" vertical="center" wrapText="1"/>
      <protection/>
    </xf>
    <xf numFmtId="0" fontId="29" fillId="0" borderId="6" xfId="23" applyFont="1" applyBorder="1" applyAlignment="1">
      <alignment horizontal="center" vertical="center" wrapText="1"/>
      <protection/>
    </xf>
    <xf numFmtId="0" fontId="29" fillId="0" borderId="3" xfId="23" applyFont="1" applyBorder="1" applyAlignment="1">
      <alignment horizontal="center" vertical="center" wrapText="1"/>
      <protection/>
    </xf>
    <xf numFmtId="0" fontId="29" fillId="0" borderId="24" xfId="23" applyFont="1" applyBorder="1" applyAlignment="1">
      <alignment horizontal="center" vertical="center" wrapText="1"/>
      <protection/>
    </xf>
    <xf numFmtId="0" fontId="29" fillId="0" borderId="71" xfId="23" applyFont="1" applyBorder="1" applyAlignment="1">
      <alignment horizontal="center" vertical="center" wrapText="1"/>
      <protection/>
    </xf>
    <xf numFmtId="0" fontId="29" fillId="0" borderId="25" xfId="23" applyFont="1" applyBorder="1" applyAlignment="1">
      <alignment horizontal="center" vertical="center" wrapText="1"/>
      <protection/>
    </xf>
    <xf numFmtId="0" fontId="29" fillId="0" borderId="26" xfId="23" applyFont="1" applyBorder="1" applyAlignment="1">
      <alignment horizontal="center" vertical="center" wrapText="1"/>
      <protection/>
    </xf>
    <xf numFmtId="1" fontId="25" fillId="0" borderId="32" xfId="23" applyNumberFormat="1" applyFont="1" applyFill="1" applyBorder="1" applyAlignment="1">
      <alignment horizontal="center" vertical="center" wrapText="1"/>
      <protection/>
    </xf>
    <xf numFmtId="1" fontId="25" fillId="0" borderId="29" xfId="23" applyNumberFormat="1" applyFont="1" applyFill="1" applyBorder="1" applyAlignment="1">
      <alignment horizontal="center" vertical="center" wrapText="1"/>
      <protection/>
    </xf>
    <xf numFmtId="1" fontId="25" fillId="0" borderId="30" xfId="23" applyNumberFormat="1" applyFont="1" applyFill="1" applyBorder="1" applyAlignment="1">
      <alignment horizontal="center" vertical="center" wrapText="1"/>
      <protection/>
    </xf>
    <xf numFmtId="1" fontId="25" fillId="0" borderId="5" xfId="23" applyNumberFormat="1" applyFont="1" applyFill="1" applyBorder="1" applyAlignment="1">
      <alignment horizontal="left" vertical="center" wrapText="1"/>
      <protection/>
    </xf>
    <xf numFmtId="1" fontId="25" fillId="0" borderId="29" xfId="23" applyNumberFormat="1" applyFont="1" applyFill="1" applyBorder="1" applyAlignment="1">
      <alignment horizontal="left" vertical="center" wrapText="1"/>
      <protection/>
    </xf>
    <xf numFmtId="1" fontId="25" fillId="0" borderId="30" xfId="23" applyNumberFormat="1" applyFont="1" applyFill="1" applyBorder="1" applyAlignment="1">
      <alignment horizontal="left" vertical="center" wrapText="1"/>
      <protection/>
    </xf>
    <xf numFmtId="1" fontId="25" fillId="0" borderId="5" xfId="23" applyNumberFormat="1" applyFont="1" applyFill="1" applyBorder="1" applyAlignment="1">
      <alignment horizontal="center" vertical="center" wrapText="1"/>
      <protection/>
    </xf>
    <xf numFmtId="1" fontId="25" fillId="0" borderId="32" xfId="23" applyNumberFormat="1" applyFont="1" applyBorder="1" applyAlignment="1">
      <alignment horizontal="center" vertical="center" wrapText="1"/>
      <protection/>
    </xf>
    <xf numFmtId="1" fontId="25" fillId="0" borderId="29" xfId="23" applyNumberFormat="1" applyFont="1" applyBorder="1" applyAlignment="1">
      <alignment horizontal="center" vertical="center" wrapText="1"/>
      <protection/>
    </xf>
    <xf numFmtId="1" fontId="25" fillId="0" borderId="30" xfId="23" applyNumberFormat="1" applyFont="1" applyBorder="1" applyAlignment="1">
      <alignment horizontal="center" vertical="center" wrapText="1"/>
      <protection/>
    </xf>
    <xf numFmtId="2" fontId="25" fillId="0" borderId="32" xfId="23" applyNumberFormat="1" applyFont="1" applyFill="1" applyBorder="1" applyAlignment="1">
      <alignment horizontal="left" vertical="center" wrapText="1"/>
      <protection/>
    </xf>
    <xf numFmtId="2" fontId="25" fillId="0" borderId="29" xfId="23" applyNumberFormat="1" applyFont="1" applyFill="1" applyBorder="1" applyAlignment="1">
      <alignment horizontal="left" vertical="center" wrapText="1"/>
      <protection/>
    </xf>
    <xf numFmtId="2" fontId="25" fillId="0" borderId="30" xfId="23" applyNumberFormat="1" applyFont="1" applyFill="1" applyBorder="1" applyAlignment="1">
      <alignment horizontal="left" vertical="center" wrapText="1"/>
      <protection/>
    </xf>
    <xf numFmtId="1" fontId="25" fillId="0" borderId="32" xfId="23" applyNumberFormat="1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0" fillId="0" borderId="30" xfId="0" applyFont="1" applyBorder="1" applyAlignment="1">
      <alignment horizontal="justify" vertical="center"/>
    </xf>
    <xf numFmtId="2" fontId="25" fillId="0" borderId="32" xfId="23" applyNumberFormat="1" applyFont="1" applyBorder="1" applyAlignment="1">
      <alignment horizontal="left" vertical="center" wrapText="1"/>
      <protection/>
    </xf>
    <xf numFmtId="2" fontId="25" fillId="0" borderId="29" xfId="23" applyNumberFormat="1" applyFont="1" applyBorder="1" applyAlignment="1">
      <alignment horizontal="left" vertical="center" wrapText="1"/>
      <protection/>
    </xf>
    <xf numFmtId="2" fontId="25" fillId="0" borderId="30" xfId="23" applyNumberFormat="1" applyFont="1" applyBorder="1" applyAlignment="1">
      <alignment horizontal="left" vertical="center" wrapText="1"/>
      <protection/>
    </xf>
    <xf numFmtId="1" fontId="18" fillId="2" borderId="30" xfId="23" applyNumberFormat="1" applyFont="1" applyFill="1" applyBorder="1" applyAlignment="1">
      <alignment horizontal="center" vertical="center" wrapText="1"/>
      <protection/>
    </xf>
    <xf numFmtId="1" fontId="18" fillId="2" borderId="31" xfId="23" applyNumberFormat="1" applyFont="1" applyFill="1" applyBorder="1" applyAlignment="1">
      <alignment horizontal="center" vertical="center" wrapText="1"/>
      <protection/>
    </xf>
    <xf numFmtId="2" fontId="18" fillId="2" borderId="30" xfId="23" applyNumberFormat="1" applyFont="1" applyFill="1" applyBorder="1" applyAlignment="1">
      <alignment horizontal="left" vertical="center" wrapText="1"/>
      <protection/>
    </xf>
    <xf numFmtId="2" fontId="18" fillId="2" borderId="31" xfId="23" applyNumberFormat="1" applyFont="1" applyFill="1" applyBorder="1" applyAlignment="1">
      <alignment horizontal="left" vertical="center" wrapText="1"/>
      <protection/>
    </xf>
    <xf numFmtId="1" fontId="18" fillId="2" borderId="29" xfId="23" applyNumberFormat="1" applyFont="1" applyFill="1" applyBorder="1" applyAlignment="1">
      <alignment horizontal="center" vertical="center" wrapText="1"/>
      <protection/>
    </xf>
    <xf numFmtId="1" fontId="18" fillId="0" borderId="31" xfId="23" applyNumberFormat="1" applyFont="1" applyBorder="1" applyAlignment="1">
      <alignment horizontal="center" vertical="center" wrapText="1"/>
      <protection/>
    </xf>
    <xf numFmtId="2" fontId="18" fillId="0" borderId="31" xfId="23" applyNumberFormat="1" applyFont="1" applyBorder="1" applyAlignment="1">
      <alignment horizontal="left" vertical="center" wrapText="1"/>
      <protection/>
    </xf>
    <xf numFmtId="1" fontId="18" fillId="3" borderId="30" xfId="23" applyNumberFormat="1" applyFont="1" applyFill="1" applyBorder="1" applyAlignment="1">
      <alignment horizontal="center" vertical="center" wrapText="1"/>
      <protection/>
    </xf>
    <xf numFmtId="1" fontId="18" fillId="3" borderId="31" xfId="23" applyNumberFormat="1" applyFont="1" applyFill="1" applyBorder="1" applyAlignment="1">
      <alignment horizontal="center" vertical="center" wrapText="1"/>
      <protection/>
    </xf>
    <xf numFmtId="2" fontId="19" fillId="2" borderId="31" xfId="23" applyNumberFormat="1" applyFont="1" applyFill="1" applyBorder="1" applyAlignment="1">
      <alignment horizontal="left" vertical="center" wrapText="1"/>
      <protection/>
    </xf>
    <xf numFmtId="1" fontId="18" fillId="0" borderId="30" xfId="23" applyNumberFormat="1" applyFont="1" applyBorder="1" applyAlignment="1">
      <alignment horizontal="center" vertical="center" wrapText="1"/>
      <protection/>
    </xf>
    <xf numFmtId="1" fontId="18" fillId="0" borderId="32" xfId="23" applyNumberFormat="1" applyFont="1" applyBorder="1" applyAlignment="1">
      <alignment horizontal="center" vertical="center" wrapText="1"/>
      <protection/>
    </xf>
    <xf numFmtId="2" fontId="18" fillId="3" borderId="32" xfId="23" applyNumberFormat="1" applyFont="1" applyFill="1" applyBorder="1" applyAlignment="1">
      <alignment horizontal="left" vertical="center" wrapText="1"/>
      <protection/>
    </xf>
    <xf numFmtId="2" fontId="18" fillId="3" borderId="29" xfId="23" applyNumberFormat="1" applyFont="1" applyFill="1" applyBorder="1" applyAlignment="1">
      <alignment horizontal="left" vertical="center" wrapText="1"/>
      <protection/>
    </xf>
    <xf numFmtId="2" fontId="18" fillId="3" borderId="30" xfId="23" applyNumberFormat="1" applyFont="1" applyFill="1" applyBorder="1" applyAlignment="1">
      <alignment horizontal="left" vertical="center" wrapText="1"/>
      <protection/>
    </xf>
    <xf numFmtId="1" fontId="18" fillId="3" borderId="32" xfId="23" applyNumberFormat="1" applyFont="1" applyFill="1" applyBorder="1" applyAlignment="1">
      <alignment horizontal="center" vertical="center" wrapText="1"/>
      <protection/>
    </xf>
    <xf numFmtId="1" fontId="18" fillId="3" borderId="29" xfId="23" applyNumberFormat="1" applyFont="1" applyFill="1" applyBorder="1" applyAlignment="1">
      <alignment horizontal="center" vertical="center" wrapText="1"/>
      <protection/>
    </xf>
    <xf numFmtId="2" fontId="18" fillId="3" borderId="31" xfId="23" applyNumberFormat="1" applyFont="1" applyFill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justify" vertical="center"/>
    </xf>
    <xf numFmtId="0" fontId="0" fillId="0" borderId="29" xfId="0" applyFont="1" applyFill="1" applyBorder="1" applyAlignment="1">
      <alignment horizontal="justify" vertical="center"/>
    </xf>
    <xf numFmtId="0" fontId="0" fillId="0" borderId="30" xfId="0" applyFont="1" applyFill="1" applyBorder="1" applyAlignment="1">
      <alignment horizontal="justify" vertical="center"/>
    </xf>
    <xf numFmtId="2" fontId="19" fillId="0" borderId="32" xfId="23" applyNumberFormat="1" applyFont="1" applyBorder="1" applyAlignment="1">
      <alignment horizontal="left" vertical="center" wrapText="1"/>
      <protection/>
    </xf>
    <xf numFmtId="2" fontId="19" fillId="0" borderId="30" xfId="23" applyNumberFormat="1" applyFont="1" applyBorder="1" applyAlignment="1">
      <alignment horizontal="left" vertical="center" wrapText="1"/>
      <protection/>
    </xf>
    <xf numFmtId="1" fontId="18" fillId="0" borderId="29" xfId="23" applyNumberFormat="1" applyFont="1" applyBorder="1" applyAlignment="1">
      <alignment horizontal="center" vertical="center" wrapText="1"/>
      <protection/>
    </xf>
    <xf numFmtId="2" fontId="18" fillId="2" borderId="29" xfId="23" applyNumberFormat="1" applyFont="1" applyFill="1" applyBorder="1" applyAlignment="1">
      <alignment horizontal="left" vertical="center" wrapText="1"/>
      <protection/>
    </xf>
    <xf numFmtId="0" fontId="0" fillId="0" borderId="189" xfId="0" applyFont="1" applyBorder="1" applyAlignment="1">
      <alignment vertical="center"/>
    </xf>
    <xf numFmtId="0" fontId="0" fillId="0" borderId="190" xfId="0" applyFont="1" applyBorder="1" applyAlignment="1">
      <alignment vertical="center"/>
    </xf>
    <xf numFmtId="0" fontId="0" fillId="0" borderId="191" xfId="0" applyFont="1" applyBorder="1" applyAlignment="1">
      <alignment vertical="center"/>
    </xf>
    <xf numFmtId="0" fontId="0" fillId="0" borderId="5" xfId="20" applyFont="1" applyBorder="1" applyAlignment="1">
      <alignment horizontal="center" vertical="center"/>
      <protection/>
    </xf>
    <xf numFmtId="0" fontId="0" fillId="0" borderId="29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192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3" xfId="0" applyFont="1" applyBorder="1" applyAlignment="1">
      <alignment horizontal="center" vertical="center"/>
    </xf>
    <xf numFmtId="0" fontId="0" fillId="0" borderId="194" xfId="0" applyFont="1" applyBorder="1" applyAlignment="1">
      <alignment horizontal="center" vertical="center"/>
    </xf>
    <xf numFmtId="0" fontId="0" fillId="0" borderId="19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2" xfId="20" applyFont="1" applyBorder="1" applyAlignment="1">
      <alignment horizontal="center" vertical="center"/>
      <protection/>
    </xf>
    <xf numFmtId="3" fontId="25" fillId="0" borderId="5" xfId="23" applyNumberFormat="1" applyFont="1" applyFill="1" applyBorder="1" applyAlignment="1">
      <alignment horizontal="center" vertical="center" wrapText="1"/>
      <protection/>
    </xf>
    <xf numFmtId="3" fontId="25" fillId="0" borderId="29" xfId="23" applyNumberFormat="1" applyFont="1" applyFill="1" applyBorder="1" applyAlignment="1">
      <alignment horizontal="center" vertical="center" wrapText="1"/>
      <protection/>
    </xf>
    <xf numFmtId="3" fontId="25" fillId="0" borderId="30" xfId="23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25" fillId="0" borderId="5" xfId="23" applyNumberFormat="1" applyFont="1" applyFill="1" applyBorder="1" applyAlignment="1">
      <alignment horizontal="right" vertical="center" wrapText="1"/>
      <protection/>
    </xf>
    <xf numFmtId="3" fontId="25" fillId="0" borderId="30" xfId="23" applyNumberFormat="1" applyFont="1" applyFill="1" applyBorder="1" applyAlignment="1">
      <alignment horizontal="right" vertical="center" wrapText="1"/>
      <protection/>
    </xf>
    <xf numFmtId="3" fontId="25" fillId="0" borderId="5" xfId="23" applyNumberFormat="1" applyFont="1" applyBorder="1" applyAlignment="1">
      <alignment horizontal="right" vertical="center" wrapText="1"/>
      <protection/>
    </xf>
    <xf numFmtId="3" fontId="25" fillId="0" borderId="30" xfId="23" applyNumberFormat="1" applyFont="1" applyBorder="1" applyAlignment="1">
      <alignment horizontal="right" vertical="center" wrapText="1"/>
      <protection/>
    </xf>
    <xf numFmtId="1" fontId="25" fillId="0" borderId="5" xfId="23" applyNumberFormat="1" applyFont="1" applyBorder="1" applyAlignment="1">
      <alignment horizontal="center" vertical="center" wrapText="1"/>
      <protection/>
    </xf>
    <xf numFmtId="3" fontId="26" fillId="0" borderId="5" xfId="23" applyNumberFormat="1" applyFont="1" applyFill="1" applyBorder="1" applyAlignment="1">
      <alignment horizontal="right" vertical="center" wrapText="1"/>
      <protection/>
    </xf>
    <xf numFmtId="3" fontId="26" fillId="0" borderId="30" xfId="23" applyNumberFormat="1" applyFont="1" applyFill="1" applyBorder="1" applyAlignment="1">
      <alignment horizontal="right" vertical="center" wrapText="1"/>
      <protection/>
    </xf>
    <xf numFmtId="0" fontId="0" fillId="0" borderId="196" xfId="0" applyFont="1" applyBorder="1" applyAlignment="1">
      <alignment horizontal="center" vertical="center"/>
    </xf>
    <xf numFmtId="0" fontId="0" fillId="0" borderId="190" xfId="0" applyFont="1" applyBorder="1" applyAlignment="1">
      <alignment horizontal="center" vertical="center"/>
    </xf>
    <xf numFmtId="0" fontId="0" fillId="0" borderId="191" xfId="0" applyFont="1" applyBorder="1" applyAlignment="1">
      <alignment horizontal="center" vertical="center"/>
    </xf>
    <xf numFmtId="49" fontId="15" fillId="0" borderId="196" xfId="0" applyNumberFormat="1" applyFont="1" applyBorder="1" applyAlignment="1">
      <alignment horizontal="center" vertical="center" wrapText="1"/>
    </xf>
    <xf numFmtId="49" fontId="15" fillId="0" borderId="191" xfId="0" applyNumberFormat="1" applyFont="1" applyBorder="1" applyAlignment="1">
      <alignment horizontal="center" vertical="center" wrapText="1"/>
    </xf>
    <xf numFmtId="3" fontId="25" fillId="0" borderId="29" xfId="23" applyNumberFormat="1" applyFont="1" applyFill="1" applyBorder="1" applyAlignment="1">
      <alignment horizontal="right" vertical="center" wrapText="1"/>
      <protection/>
    </xf>
    <xf numFmtId="0" fontId="0" fillId="0" borderId="197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7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188" xfId="0" applyNumberFormat="1" applyFont="1" applyBorder="1" applyAlignment="1">
      <alignment horizontal="center" vertical="center" wrapText="1"/>
    </xf>
    <xf numFmtId="3" fontId="26" fillId="0" borderId="26" xfId="23" applyNumberFormat="1" applyFont="1" applyFill="1" applyBorder="1" applyAlignment="1">
      <alignment horizontal="right" vertical="center" wrapText="1"/>
      <protection/>
    </xf>
    <xf numFmtId="3" fontId="26" fillId="0" borderId="27" xfId="23" applyNumberFormat="1" applyFont="1" applyFill="1" applyBorder="1" applyAlignment="1">
      <alignment horizontal="right" vertical="center" wrapText="1"/>
      <protection/>
    </xf>
  </cellXfs>
  <cellStyles count="14">
    <cellStyle name="Normal" xfId="0"/>
    <cellStyle name="Comma" xfId="15"/>
    <cellStyle name="Comma [0]" xfId="16"/>
    <cellStyle name="Hyperlink" xfId="17"/>
    <cellStyle name="Normalny_16PL2001" xfId="18"/>
    <cellStyle name="Normalny_B_2006" xfId="19"/>
    <cellStyle name="Normalny_formularze2006" xfId="20"/>
    <cellStyle name="Normalny_fundusze 2006 " xfId="21"/>
    <cellStyle name="Normalny_inwest03_05" xfId="22"/>
    <cellStyle name="Normalny_RZ3" xfId="23"/>
    <cellStyle name="Followed Hyperlink" xfId="24"/>
    <cellStyle name="Percent" xfId="25"/>
    <cellStyle name="Currency" xfId="26"/>
    <cellStyle name="Currency [0]" xfId="27"/>
  </cellStyles>
  <dxfs count="14">
    <dxf>
      <alignment vertical="center" wrapText="1" readingOrder="0"/>
      <border/>
    </dxf>
    <dxf>
      <alignment vertical="center" wrapText="1"/>
      <border/>
    </dxf>
    <dxf>
      <alignment vertical="center" wrapText="1" readingOrder="1"/>
      <border/>
    </dxf>
    <dxf>
      <alignment vertical="center" wrapText="1" readingOrder="2"/>
      <border/>
    </dxf>
    <dxf>
      <alignment horizontal="center" readingOrder="0"/>
      <border/>
    </dxf>
    <dxf>
      <alignment horizontal="center" readingOrder="2"/>
      <border/>
    </dxf>
    <dxf>
      <alignment horizontal="center" readingOrder="1"/>
      <border/>
    </dxf>
    <dxf>
      <alignment horizontal="center"/>
      <border/>
    </dxf>
    <dxf>
      <alignment wrapText="1" readingOrder="0"/>
      <border/>
    </dxf>
    <dxf>
      <alignment wrapText="1" readingOrder="0"/>
      <border/>
    </dxf>
    <dxf>
      <font>
        <i/>
      </font>
      <border/>
    </dxf>
    <dxf>
      <font>
        <b/>
      </font>
      <border/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Kom?rka organizacyjna">
      <sharedItems containsMixedTypes="0"/>
    </cacheField>
    <cacheField name="Jednostka realizująca">
      <sharedItems containsMixedTypes="0" count="141">
        <s v="Wydział Księgowości Urzędu Miasta"/>
        <s v="Wydział Gospodarki Komunalnej"/>
        <s v="Wydział Ochrony Środowiska i Rolnictwa"/>
        <s v="Zarząd Komunikacji Miejskiej"/>
        <s v="Wydział Nadzoru Właścicielskiego"/>
        <s v="Wydział Dróg"/>
        <s v="Wydział Inżynierii Ruchu"/>
        <s v="RD Działki Leśne"/>
        <s v="RD Wzg. Św. Maksymiliana"/>
        <s v="Wydział Inwestycji"/>
        <s v="Wydział Polityki Gospodarczej i Nieruchomości"/>
        <s v="Wydział Dróg i Komunikacji"/>
        <s v="RD Babie Doły"/>
        <s v="RD Dąbrowa"/>
        <s v="RD Grabówek"/>
        <s v="RD Kamienna Góra"/>
        <s v="RD Leszczynki"/>
        <s v="RD Obłuże"/>
        <s v="RD Oksywie"/>
        <s v="RD Orłowo"/>
        <s v="RD Pogórze"/>
        <s v="RD Redłowo"/>
        <s v="RD Witom.-Leśniczówka"/>
        <s v="RD Karwiny"/>
        <s v="RD Pustki Cisowskie"/>
        <s v="RD Witom.- Radiostacja"/>
        <s v="Biuro Prezydenta"/>
        <s v="Wydział Dochodów"/>
        <s v="Wydział Integracji Europejskiej"/>
        <s v="Biuro Rozwoju Miasta"/>
        <s v="ABK 3"/>
        <s v="ABK 4"/>
        <s v="Wydział Budynków"/>
        <s v="Miejski Inspektorat Nadzoru Budowlanego"/>
        <s v="Zarząd Cmentarzy Komunalnych"/>
        <s v="Gdyńskie Centrum Innowacji"/>
        <s v="Gdyński Ośrodek Sportu i Rekreacji"/>
        <s v="RD Chylonia"/>
        <s v="RD Cisowa"/>
        <s v="Miejska Komenda Policji"/>
        <s v="RD Śródmieście"/>
        <s v="Miejska Komenda Straży Pożarnej "/>
        <s v="RD Chwarzno - Wiczlino"/>
        <s v="Wydział Budżetu"/>
        <s v="Wydział Edukacji"/>
        <s v="SP 21"/>
        <s v="SP 47"/>
        <s v="RD Wielki Kack"/>
        <s v="SP 10"/>
        <s v="SP 13"/>
        <s v="SP 26"/>
        <s v="SP 31"/>
        <s v="SP 33"/>
        <s v="SP 34"/>
        <s v="SP 40"/>
        <s v="SP 48"/>
        <s v="SP 6"/>
        <s v="SP 18"/>
        <s v="SP 29"/>
        <s v="SP 43"/>
        <s v="SP 45"/>
        <s v="SP 24"/>
        <s v="Biuro Rady Miasta"/>
        <s v="PS 16"/>
        <s v="PS 22"/>
        <s v="PS 27"/>
        <s v="PS 35"/>
        <s v="PS 42"/>
        <s v="PS 50"/>
        <s v="PS 43"/>
        <s v="PS 36"/>
        <s v="PS 23"/>
        <s v="PS 30"/>
        <s v="PS 31"/>
        <s v="PS 5"/>
        <s v="PS 52"/>
        <s v="PS 6"/>
        <s v="Gimnazjum nr 1"/>
        <s v="Gimnazjum nr 11"/>
        <s v="Gimnazjum nr 3"/>
        <s v="Gimnazjum nr 4"/>
        <s v="Gimnazjum nr 8"/>
        <s v="I LO"/>
        <s v="Kolegium Miejskie"/>
        <s v="VIII LO"/>
        <s v="X LO"/>
        <s v="XIII LO"/>
        <s v="VI LO"/>
        <s v="ZS Hotelarsko - Gastronomicznych"/>
        <s v="ZS Administracyjno - Ekonomicznych"/>
        <s v="ZS Chłodniczych"/>
        <s v="ZS Usługowych"/>
        <s v="ZS Budownictwa Okrętowego"/>
        <s v="Szkoła Muzyczna"/>
        <s v="ZS Mechanicznych"/>
        <s v="Gimnazjum nr 10"/>
        <s v="III LO"/>
        <s v="IX LO"/>
        <s v="Młodzieżowy Dom Kultury"/>
        <s v="Ośrodek Szkolno - Wychowawczy nr 1"/>
        <s v="Ośrodek Szkolno - Wychowawczy nr 2"/>
        <s v="SP 11"/>
        <s v="SP 17"/>
        <s v="SP 2"/>
        <s v="SP 20"/>
        <s v="SP 36"/>
        <s v="SP 42"/>
        <s v="SP 44"/>
        <s v="SP 8"/>
        <s v="VII LO"/>
        <s v="ZS Budowlanych"/>
        <s v="ZSZ nr 1"/>
        <s v="Gimnazjum nr 14"/>
        <s v="Gimnazjum nr 6"/>
        <s v="II LO"/>
        <s v="Wydział Zdrowia"/>
        <s v="Miejski Ośrodek Pomocy Społecznej"/>
        <s v="Ognisko wychowawcze"/>
        <s v="Dom Pomocy Społecznej ul. Legionów"/>
        <s v="Dom Dziecka"/>
        <s v="Rodzinny Dom Dziecka nr 1"/>
        <s v="Rodzinny Dom Dziecka nr 2"/>
        <s v="Rodzinny Dom Dziecka nr 3"/>
        <s v="Rodzinny Dom Dziecka nr 4"/>
        <s v="Rodzinny Dom Dziecka nr 5"/>
        <s v="Rodzinny Dom Dziecka nr 6"/>
        <s v="Powiatowy Urząd Pracy"/>
        <s v="Referat ds. Osób Niepełnosprawnych"/>
        <s v="Rodzinny Dom Dziecka nr 7"/>
        <s v="Wydział Spraw Społecznych"/>
        <s v="Żłobek Niezapominajka"/>
        <s v="Centrum Aktywności Seniora"/>
        <s v="Poradnia Psychologiczno - Pedagogiczna nr 2"/>
        <s v="RD Mały Kack"/>
        <s v="Teatr Miejski"/>
        <s v="Wydział Kultury, Rekreacji i Sportu"/>
        <s v="Centrum Kultury"/>
        <s v="Miejska Biblioteka Publiczna"/>
        <s v="Muzeum Miasta Gdyni"/>
        <s v="Wydział Urbanistyki"/>
        <s v="Hala Widowiskowo - Sportowa"/>
      </sharedItems>
    </cacheField>
    <cacheField name="Nazwa zadania">
      <sharedItems containsMixedTypes="0"/>
    </cacheField>
    <cacheField name="Rodzaj zadania">
      <sharedItems containsMixedTypes="0" count="5">
        <s v="Zadania własne gminy"/>
        <s v="Zadania własne powiatu"/>
        <s v="Zadania własne gminy - rady dzielnic"/>
        <s v="Zadania zlecone powiatu"/>
        <s v="Zadania zlecone gminy"/>
      </sharedItems>
    </cacheField>
    <cacheField name="Dział">
      <sharedItems containsMixedTypes="0" count="21">
        <s v="010 ROLNICTWO I ŁOWIECTWO"/>
        <s v="020 LEŚNICTWO"/>
        <s v="600 TRANSPORT I ŁĄCZNOŚĆ"/>
        <s v="630 TURYSTYKA"/>
        <s v="700 GOSPODARKA MIESZKANIOWA"/>
        <s v="710 DZIAŁALNOŚĆ USŁUGOWA"/>
        <s v="750 ADMINISTRACJA PUBLICZNA"/>
        <s v="751 URZĘDY NACZELNYCH ORGANÓW WŁADZY PAŃSTWOWEJ, KONTROLI I OCHRONY PRAWA ORAZ SĄDOWNICTWA"/>
        <s v="754 BEZPIECZEŃSTWO PUBLICZNE I OCHRONA PRZECIWPOŻAROWA"/>
        <s v="756 DOCHODY OD OSÓB PRAWNYCH, OD OSÓB FIZYCZNYCH I OD INNYCH JEDNOSTEK NIE POSIADAJĄCYCH OSOBOWOŚCI PRAWNEJ ORAZ WYDATKI ZWIĄZANE Z ICH POBOREM"/>
        <s v="757 OBSŁUGA DŁUGU PUBLICZNEGO"/>
        <s v="758 RÓŻNE ROZLICZENIA"/>
        <s v="801 OŚWIATA I WYCHOWANIE"/>
        <s v="803 SZKOLNICTWO WYŻSZE"/>
        <s v="851 OCHRONA ZDROWIA"/>
        <s v="852 POMOC SPOŁECZNA"/>
        <s v="853 POZOSTAŁE ZADANIA W ZAKRESIE POLITYKI SPOŁECZNEJ"/>
        <s v="854 EDUKACYJNA OPIEKA WYCHOWAWCZA"/>
        <s v="900 GOSPODARKA KOMUNALNA I OCHRONA ŚRODOWISKA"/>
        <s v="921 KULTURA I OCHRONA DZIEDZICTWA NARODOWEGO"/>
        <s v="926 KULTURA FIZYCZNA I SPORT"/>
      </sharedItems>
    </cacheField>
    <cacheField name="Rozdział">
      <sharedItems containsMixedTypes="0" count="111">
        <s v="01022 Zwalczanie chorób zakaźnych zwierząt oraz badania monitoringowe pozostałości chemicznych i biologicznych w tkankach zwierząt i produktach pochodzenia zwierzęcego"/>
        <s v="01030 Izby rolnicze"/>
        <s v="01095 Pozostała działalność"/>
        <s v="02001 Gospodarka leśna"/>
        <s v="02002 Nadzór nad gospodarką leśną"/>
        <s v="60004 Lokalny transport zbiorowy"/>
        <s v="60015 Drogi publiczne w miastach na prawach powiatu"/>
        <s v="60016 Drogi publiczne gminne"/>
        <s v="60095 Pozostała działalność"/>
        <s v="63003 Zadania w zakresie upowszechniania turystyki"/>
        <s v="63095 Pozostała działalność"/>
        <s v="70001 Zakłady gospodarki mieszkaniowej"/>
        <s v="70005 Gospodarka gruntami i nieruchomościami"/>
        <s v="70021 Towarzystwa Budownictwa Społecznego"/>
        <s v="70095 Pozostała działalność"/>
        <s v="71004 Plany zagospodarowania przestrzennego"/>
        <s v="71013 Prace geodezyjne i kartograficzne (nieinwestycyjne)"/>
        <s v="71014 Opracowania geodezyjne i kartograficzne"/>
        <s v="71015 Nadzór budowlany"/>
        <s v="71035 Cmentarze"/>
        <s v="71095 Pozostała działalność"/>
        <s v="75011 Urzędy wojewódzkie"/>
        <s v="75022 Rady gmin (miast i miast na prawach powiatu)"/>
        <s v="75023 Urzędy gmin (miast i miast na prawach powiatu)"/>
        <s v="75045 Komisje poborowe"/>
        <s v="75075 Promocja jednostek samorządu terytorialnego"/>
        <s v="75095 Pozostała działalność"/>
        <s v="75101 Urzędy naczelnych organów władzy państwowej, kontroli i ochrony prawa"/>
        <s v="75404 Komendy wojewódzkie Policji"/>
        <s v="75411 Komendy powiatowe Państwowej Straży Pożarnej"/>
        <s v="75412 Ochotnicze straże pożarne"/>
        <s v="75414 Obrona cywilna"/>
        <s v="75416 Straż Miejska"/>
        <s v="75495 Pozostała działalność"/>
        <s v="75647 Pobór podatków, opłat i niepodatkowych należności budżetowych"/>
        <s v="75702 Obsługa papierów wartościowych, kredytów i pożyczek jednostek samorządu terytorialnego"/>
        <s v="75818 Rezerwy ogólne i celowe"/>
        <s v="75832 Część równoważąca subwencji ogólnej dla powiatów"/>
        <s v="80101 Szkoły podstawowe"/>
        <s v="80102 Szkoły podstawowe specjalne"/>
        <s v="80103 Oddziały przedszkolne w szkołach podstawowych"/>
        <s v="80104 Przedszkola"/>
        <s v="80110 Gimnazja"/>
        <s v="80111 Gimnazja specjalne"/>
        <s v="80113 Dowożenie uczniów do szkół"/>
        <s v="80120 Licea ogólnokształcące"/>
        <s v="80121 Licea ogólnokształcące specjalne"/>
        <s v="80123 Licea profilowane"/>
        <s v="80130 Szkoły zawodowe"/>
        <s v="80132 Szkoły artystyczne"/>
        <s v="80134 Szkoły zawodowe specjalne"/>
        <s v="80140 Centra kształcenia ustawicznego i praktycznego oraz ośrodki dokształcania zawodowego"/>
        <s v="80141 Zakłady kształcenia nauczycieli"/>
        <s v="80146 Dokształcanie i doskonalenie nauczycieli"/>
        <s v="80195 Pozostała działalność"/>
        <s v="80197 Gospodarstwa pomocnicze"/>
        <s v="80309 Pomoc materialna dla studentów"/>
        <s v="85111 Szpitale ogólne"/>
        <s v="85121 Lecznictwo ambulatoryjne"/>
        <s v="85141 Ratownictwo medyczne"/>
        <s v="85149 Programy polityki zdrowotnej"/>
        <s v="85153 Zwalczanie narkomanii"/>
        <s v="85154 Przeciwdziałanie alkoholizmowi"/>
        <s v="85156 Składki na ubezpieczenia zdrowotne oraz świadczenia dla osób nie objętych obowiązkiem ubezpieczenia zdrowotnego"/>
        <s v="85158 Izby wytrzeźwień"/>
        <s v="85195 Pozostała działalność"/>
        <s v="85201 Placówki opiekuńczo - wychowawcze"/>
        <s v="85202 Domy pomocy społecznej"/>
        <s v="85203 Ośrodki wsparcia"/>
        <s v="85204 Rodziny zastępcze"/>
        <s v="85212 Świadczenia rodzinne, zaliczka alimentacyjna oraz składki na ubezpieczenia emerytalne i rentowe z ubezpieczenia społecznego"/>
        <s v="85213 Składki na ubezpieczenie zdrowotne opłacane za osoby pobierające niektóre świadczenia z pomocy społecznej oraz niektóre świadczenia rodzinne"/>
        <s v="85214 Zasiłki i pomoc w naturze oraz składki na ubezpieczenia emerytalne i rentowe"/>
        <s v="85215 Dodatki mieszkaniowe"/>
        <s v="85219 Ośrodki pomocy społecznej"/>
        <s v="85220 Jednostki specjalistycznego poradnictwa, mieszkania chronione i ośrodki interwencji kryzysowej"/>
        <s v="85226 Ośrodki adopcyjno - opiekuńcze"/>
        <s v="85228 usługi opiekuńcze i specjalistyczne usługi opiekuńcze"/>
        <s v="85295 Pozostała działalność"/>
        <s v="85305 Żłobki"/>
        <s v="85311 Rehabilitacja zawodowa i społeczna osób niepełnosprawnych"/>
        <s v="85321 Zespoły do spraw orzekania o niepełnosprawności"/>
        <s v="85333 Powiatowe urzędy pracy"/>
        <s v="85395 Pozostała działalność"/>
        <s v="85401 Świetlice szkolne"/>
        <s v="85403 Specjalne ośrodki szkolno - wychowawcze"/>
        <s v="85406 Poradnie psychologiczno - pedagogiczne, w tym poradnie specjalistyczne"/>
        <s v="85407 Placówki wychowania pozaszkolnego"/>
        <s v="85410 Internaty i bursy szkolne"/>
        <s v="85412 Kolonie i obozy oraz inne formy wypoczynku dzieci i młodzieży szkolnej, a także szkolenia młodzieży"/>
        <s v="85415 Pomoc materialna dla uczniów"/>
        <s v="85417 Szkolne schroniska młodzieżowe"/>
        <s v="85419 Ośrodki rewalidacyjno - wychowawcze"/>
        <s v="85446 Dokształcanie i doskonalenie nauczycieli"/>
        <s v="85495 Pozostała działalność"/>
        <s v="90001 Gospodarka ściekowa i ochrona wód"/>
        <s v="90003 Oczyszczanie miast i wsi"/>
        <s v="90004 Utrzymanie zieleni w miastach i gminach"/>
        <s v="90013 Schroniska dla zwierząt"/>
        <s v="90015 Oświetlenie ulic, placów i dróg"/>
        <s v="90095 Pozostała działalność"/>
        <s v="92105 Pozostałe zadania w zakresie kultury"/>
        <s v="92106 Teatry"/>
        <s v="92109 Domy i ośrodki kultury, świetlice i kluby"/>
        <s v="92116 Biblioteki"/>
        <s v="92118 Muzea"/>
        <s v="92120 Ochrona zabytków i opieka nad zabytkami"/>
        <s v="92195 Pozostała działalność"/>
        <s v="92601 Obiekty sportowe"/>
        <s v="92605 Zadania w zakresie kultury fizycznej i sportu"/>
        <s v="92695 Pozostała działalność"/>
      </sharedItems>
    </cacheField>
    <cacheField name="Paragraf">
      <sharedItems containsMixedTypes="0" count="121">
        <s v="4300 zakup usług pozostałych"/>
        <s v="2850 wpłaty gmin na rzecz izb rolniczych w wysokości 2% uzyskanych wpływów z podatku rolnego"/>
        <s v="4110 składki na ubezpieczenia społeczne"/>
        <s v="4120 składki na Fundusz Pracy"/>
        <s v="4170 wynagrodzenia bezosobowe"/>
        <s v="3020 wydatki osobowe niezaliczone do wynagrodzeń"/>
        <s v="4010 wynagrodzenia osobowe pracowników"/>
        <s v="4040 dodatkowe wynagrodzenie roczne"/>
        <s v="4140 wpłaty na Państwowy Fundusz Rehabilitacji Osób Niepełnosprawnych"/>
        <s v="4210 zakup materiałów i wyposażenia"/>
        <s v="4260 zakup energii"/>
        <s v="4270 zakup usług remontowych"/>
        <s v="4280 zakup usług zdrowotnych"/>
        <s v="4350 zakup usług dostępu do sieci Internet"/>
        <s v="4410 podróże służbowe krajowe"/>
        <s v="4420 podróże służbowe zagraniczne"/>
        <s v="4430 różne opłaty i składki"/>
        <s v="4440 odpisy na zakładowy fundusz świadczeń socjalnych"/>
        <s v="4520 opłaty na rzecz budżetów jednostek samorządu terytorialnego"/>
        <s v="4530 podatek od towarów i usług (VAT)"/>
        <s v="4580 pozostałe odsetki"/>
        <s v="4610 koszty postępowania sądowego i prokuratorskiego"/>
        <s v="6010 wydatki na zakup i objęcie akcji, wniesienie wkładów do spółek prawa handlowego oraz na fundusz statutowy banków państwowych i innych instytucji finansowych"/>
        <s v="6050 wydatki inwestycyjne jednostek budżetowych"/>
        <s v="6060 wydatki na zakupy inwestycyjne jednostek budżetowych"/>
        <s v="4590 kary i odszkodowania wypłacane na rzecz osób fizycznych"/>
        <s v="6058 wydatki inwestycyjne jednostek budżetowych"/>
        <s v="6059 wydatki inwestycyjne jednostek budżetowych"/>
        <s v="3050 zasądzone renty"/>
        <s v="4018 wynagrodzenia osobowe pracowników"/>
        <s v="4019 wynagrodzenia osobowe pracowników"/>
        <s v="4118 składki na ubezpieczenia społeczne"/>
        <s v="4119 składki na ubezpieczenia społeczne"/>
        <s v="4128 składki na Fundusz Pracy"/>
        <s v="4129 składki na Fundusz Pracy"/>
        <s v="4178 wynagrodzenia bezosobowe"/>
        <s v="4179 wynagrodzenia bezosobowe"/>
        <s v="4302 zakup usług pozostałych"/>
        <s v="4308 zakup usług pozostałych"/>
        <s v="4309 zakup usług pozostałych"/>
        <s v="4418 podróże służbowe krajowe"/>
        <s v="4419 podróże służbowe krajowe"/>
        <s v="4428 podróże służbowe zagraniczne"/>
        <s v="4429 podróże służbowe zagraniczne"/>
        <s v="3040 nagrody o charakterze szczególnym niezaliczone do wynagrodzeń"/>
        <s v="6052 wydatki inwestycyjne jednostek budżetowych"/>
        <s v="2650 dotacja przedmiotowa z budżetu dla zakładu budżetowego"/>
        <s v="4510 opłaty na rzecz budżetu państwa"/>
        <s v="4600 kary i odszkodowania wypłacane na rzecz osób prawnych i innych jednostek organizacyjnych"/>
        <s v="7010 rozliczenia z bankami"/>
        <s v="4211 zakup materiałów i wyposażenia"/>
        <s v="4301 zakup usług pozostałych"/>
        <s v="4421 podróże służbowe zagraniczne"/>
        <s v="2810 dotacja celowa z budżetu na finansowanie lub dofinansowanie zadań zleconych do realizacji fundacjom"/>
        <s v="2820 dotacja celowa z budżetu na finansowanie lub dofinansowanie zadań zleconych do realizacji stowarzyszeniom"/>
        <s v="4218 zakup materiałów i wyposażenia"/>
        <s v="4219 zakup materiałów i wyposażenia"/>
        <s v="6051 wydatki inwestycyjne jednostek budżetowych"/>
        <s v="6068 wydatki na zakupy inwestycyjne jednostek budżetowych"/>
        <s v="6069 wydatki na zakupy inwestycyjne jednostek budżetowych"/>
        <s v="3030 różne wydatki na rzecz osób fizycznych"/>
        <s v="4540 składki do organizacji międzynarodowych"/>
        <s v="3000 wpłaty jednostek na fundusz celowy"/>
        <s v="3070 wydatki osobowe niezaliczone do uposażeń wypłacane żołnierzom i funkcjonariuszom"/>
        <s v="4050 uposażenia żołnierzy zawodowych i nadterminowych oraz funkcjonariuszy"/>
        <s v="4060 pozostałe należności żołnierzy zawodowych i nadterminowych oraz funkcjonariuszy"/>
        <s v="4070 dodatkowe uposażenie roczne dla żołnierzy zawodowych oraz nagrody roczne dla funkcjonariuszy"/>
        <s v="4080 uposażenia i świadczenia pieniężne wypłacane przez okres roku żołnierzom i funkcjonariuszom zwolnionym ze służby"/>
        <s v="4180 równoważniki pieniężne i ekwiwalenty dla żołnierzy i funkcjonariuszy"/>
        <s v="4480 podatek od nieruchomości"/>
        <s v="4230 zakup leków i materiałów medycznych"/>
        <s v="4100 wynagrodzenia agencyjno - prowizyjne"/>
        <s v="8070 odsetki i dyskonto od krajowych skarbowych papierów wartościowych oraz od krajowych pożyczek i kredytów"/>
        <s v="8110 odsetki od samorządowych papierów wartościowych"/>
        <s v="4810 rezerwy-celowa na podwyżki wynagrodzeń"/>
        <s v="4810 rezerwy-celowa na realizację zadań przez podmioty prowadzące działalność pożytku publicznego"/>
        <s v="4810 rezerwy-celowa na realizację zadań w ramach konkursu &quot;Bezpieczna dzielnica&quot;"/>
        <s v="4810 rezerwy-celowa na udział miasta w projektach dofinansowanych przez UE"/>
        <s v="4810 rezerwy-ogólna"/>
        <s v="2930 wpłaty jednostek samorządu terytorialnego do budżetu państwa"/>
        <s v="2540 dotacja podmiotowa z budżetu dla niepublicznej jednostki systemu oświaty"/>
        <s v="2590 dotacje podmiotowe z budżetu dla publicznej jednostki systemu oświaty prowadzonej przez osobę prawną inną niż j.s.t. oraz przez osobę fizyczną"/>
        <s v="2910 zwrot dotacji wykorzystanych niezgodnie z przeznaczeniem lub pobranych w nadmiernej wysokości"/>
        <s v="3260 inne formy pomocy dla uczniów"/>
        <s v="4217 zakup materiałów i wyposażenia"/>
        <s v="4240 zakup pomocy naukowych, dydaktycznych i książek"/>
        <s v="4307 zakup usług pozostałych"/>
        <s v="4427 podróże służbowe zagraniczne"/>
        <s v="4560 odsetki od dotacji wykorzystanych niezgodnie z przeznaczeniem lub pobranych w nadmiernej wysokości"/>
        <s v="2310 dotacje celowe przekazane gminie na zadania bieżące realizowane na podstawie porozumień (umów) między j.s.t."/>
        <s v="2510 dotacja podmiotowa z budżetu dla zakładu budżetowego"/>
        <s v="4417 podróże służbowe krajowe"/>
        <s v="6210 dotacje celowe z budżetu na finansowanie lub dofinansowanie kosztów realizacji inwestycji i zakupów inwestycyjnych zakładów budżetowych"/>
        <s v="4247 zakup pomocy naukowych, dydaktycznych i książek"/>
        <s v="2660 dotacja przedmiotowa z budżetu dla gospodarstwa pomocniczego"/>
        <s v="3250 stypendia różne"/>
        <s v="6300 wydatki na pomoc finansową udzielaną między jednostkami samorządu terytorialnego na dofinansowanie własnych zadań inwestycyjnych i zakupów inwestycyjnych"/>
        <s v="6309 wydatki na pomoc finansową udzielaną między jednostkami samorządu terytorialnego na dofinansowanie własnych zadań inwestycyjnych i zakupów inwestycyjnych"/>
        <s v="2560 dotacja podmiotowa z budżetu dla samodzielnego publicznego zakładu opieki zdrowotnej utworzonego przez jednostkę samorządu terytorialnego"/>
        <s v="2830 dotacja celowa z budżetu na finansowanie lub dofinansowanie zadań zleconych do realizacji pozostałym jednostkom nie zaliczanym do sektora finansów publicznych"/>
        <s v="3110 świadczenia społeczne"/>
        <s v="4220 zakup środków żywności"/>
        <s v="4130 składki na ubezpieczenie zdrowotne"/>
        <s v="2320 dotacje celowe przekazane dla powiatu na zadania bieżące realizowane na podstawie porozumień (umów) między j.s.t"/>
        <s v="4330 zakup usług przez jednostki samorządu terytorialnego od innych jednostek samorządu terytorialnego"/>
        <s v="2678 dotacja celowa z budżetu dla jednostek niezaliczanych do sektora finansów publicznych realizujących projekty finansowane z udziałem środków z budżetu Unii Europejskiej"/>
        <s v="2828 dotacja celowa z budżetu na finansowanie lub dofinansowanie zadań zleconych do realizacji stowarzyszeniom"/>
        <s v="4268 zakup energii"/>
        <s v="4358 zakup usług dostępu do sieci Internet"/>
        <s v="4438 różne opłaty i składki"/>
        <s v="4539 podatek od towarów i usług (VAT)"/>
        <s v="3240 stypendia dla uczniów"/>
        <s v="3248 stypendia dla uczniów"/>
        <s v="3249 stypendia dla uczniów"/>
        <s v="2480 dotacja podmiotowa z budżetu dla samorządowej instytucji kultury"/>
        <s v="2710 wydatki na pomoc finansową udzielaną między jednostkami samorządu terytorialnego na dofinansowanie własnych zadań bieżących"/>
        <s v="6220 dotacje celowe z budżetu na finansowanie lub dofinansowanie kosztów realizacji inwestycji i zakupów inwestycyjnych innych jednostek sektora finansów publicznych"/>
        <s v="2720 dotacje celowe z budżetu na finansowanie lub dofinansowanie prac remontowych i konserwatorskich obiektów zabytkowych przekazane jednostkom niezaliczanym do sektora finansów publicznych"/>
        <s v="4448 odpisy na zakładowy fundusz świadczeń socjalnych"/>
        <s v="4449 odpisy na zakładowy fundusz świadczeń socjalnych"/>
        <s v="4950 różnice kursowe"/>
      </sharedItems>
    </cacheField>
    <cacheField name="Kwota przed zmianą">
      <sharedItems containsMixedTypes="1" containsNumber="1" containsInteger="1"/>
    </cacheField>
    <cacheField name="Zmiana">
      <sharedItems containsMixedTypes="1" containsNumber="1" containsInteger="1"/>
    </cacheField>
    <cacheField name="Kwota po zmiani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Zmiany planu" cacheId="1" applyNumberFormats="0" applyBorderFormats="0" applyFontFormats="0" applyPatternFormats="0" applyAlignmentFormats="0" applyWidthHeightFormats="0" dataCaption="Dane" showMissing="1" preserveFormatting="1" itemPrintTitles="1" compactData="0" updatedVersion="2" indent="0" showMemberPropertyTips="1">
  <location ref="A3:AA135" firstHeaderRow="1" firstDataRow="3" firstDataCol="3"/>
  <pivotFields count="10">
    <pivotField compact="0" outline="0" subtotalTop="0" showAll="0"/>
    <pivotField axis="axisCol" compact="0" outline="0" subtotalTop="0" showAll="0">
      <items count="142">
        <item x="30"/>
        <item x="31"/>
        <item x="26"/>
        <item x="62"/>
        <item x="29"/>
        <item x="131"/>
        <item x="136"/>
        <item x="119"/>
        <item x="118"/>
        <item x="36"/>
        <item x="35"/>
        <item x="77"/>
        <item x="95"/>
        <item x="78"/>
        <item x="112"/>
        <item x="79"/>
        <item x="80"/>
        <item x="113"/>
        <item x="81"/>
        <item x="140"/>
        <item x="82"/>
        <item x="114"/>
        <item x="96"/>
        <item x="97"/>
        <item x="83"/>
        <item x="137"/>
        <item x="39"/>
        <item x="41"/>
        <item x="33"/>
        <item x="116"/>
        <item x="98"/>
        <item x="138"/>
        <item x="117"/>
        <item x="99"/>
        <item x="100"/>
        <item x="132"/>
        <item x="126"/>
        <item x="63"/>
        <item x="64"/>
        <item x="71"/>
        <item x="65"/>
        <item x="72"/>
        <item x="73"/>
        <item x="66"/>
        <item x="70"/>
        <item x="67"/>
        <item x="69"/>
        <item x="74"/>
        <item x="68"/>
        <item x="75"/>
        <item x="76"/>
        <item x="12"/>
        <item x="42"/>
        <item x="37"/>
        <item x="38"/>
        <item x="13"/>
        <item x="7"/>
        <item x="14"/>
        <item x="15"/>
        <item x="23"/>
        <item x="16"/>
        <item x="133"/>
        <item x="17"/>
        <item x="18"/>
        <item x="19"/>
        <item x="20"/>
        <item x="24"/>
        <item x="21"/>
        <item x="40"/>
        <item x="47"/>
        <item x="25"/>
        <item x="22"/>
        <item x="8"/>
        <item x="127"/>
        <item x="120"/>
        <item x="121"/>
        <item x="122"/>
        <item x="123"/>
        <item x="124"/>
        <item x="125"/>
        <item x="128"/>
        <item x="48"/>
        <item x="101"/>
        <item x="49"/>
        <item x="102"/>
        <item x="57"/>
        <item x="103"/>
        <item x="104"/>
        <item x="45"/>
        <item x="61"/>
        <item x="50"/>
        <item x="58"/>
        <item x="51"/>
        <item x="52"/>
        <item x="53"/>
        <item x="105"/>
        <item x="54"/>
        <item x="106"/>
        <item x="59"/>
        <item x="107"/>
        <item x="60"/>
        <item x="46"/>
        <item x="55"/>
        <item x="56"/>
        <item x="108"/>
        <item x="93"/>
        <item x="134"/>
        <item x="87"/>
        <item x="109"/>
        <item x="84"/>
        <item x="32"/>
        <item x="43"/>
        <item x="27"/>
        <item x="5"/>
        <item x="11"/>
        <item x="44"/>
        <item x="1"/>
        <item x="28"/>
        <item x="9"/>
        <item x="6"/>
        <item x="0"/>
        <item x="135"/>
        <item x="4"/>
        <item x="2"/>
        <item x="10"/>
        <item x="129"/>
        <item x="139"/>
        <item x="115"/>
        <item x="85"/>
        <item x="86"/>
        <item x="34"/>
        <item x="3"/>
        <item x="89"/>
        <item x="110"/>
        <item x="92"/>
        <item x="90"/>
        <item x="88"/>
        <item x="94"/>
        <item x="91"/>
        <item x="111"/>
        <item x="130"/>
        <item t="default"/>
      </items>
    </pivotField>
    <pivotField compact="0" outline="0" subtotalTop="0" showAll="0"/>
    <pivotField axis="axisCol" compact="0" outline="0" subtotalTop="0" showAll="0">
      <items count="6">
        <item h="1" x="0"/>
        <item x="2"/>
        <item h="1" x="1"/>
        <item h="1" x="4"/>
        <item h="1" x="3"/>
        <item t="default"/>
      </items>
    </pivotField>
    <pivotField axis="axisRow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compact="0" outline="0" subtotalTop="0" showAll="0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t="default"/>
      </items>
    </pivotField>
    <pivotField axis="axisRow" compact="0" outline="0" subtotalTop="0" showAll="0">
      <items count="122">
        <item x="89"/>
        <item x="103"/>
        <item x="114"/>
        <item x="90"/>
        <item x="80"/>
        <item x="98"/>
        <item x="81"/>
        <item x="46"/>
        <item x="94"/>
        <item x="105"/>
        <item x="115"/>
        <item x="117"/>
        <item x="53"/>
        <item x="54"/>
        <item x="106"/>
        <item x="99"/>
        <item x="1"/>
        <item x="82"/>
        <item x="79"/>
        <item x="62"/>
        <item x="5"/>
        <item x="60"/>
        <item x="44"/>
        <item x="28"/>
        <item x="63"/>
        <item x="100"/>
        <item x="111"/>
        <item x="112"/>
        <item x="113"/>
        <item x="95"/>
        <item x="83"/>
        <item x="6"/>
        <item x="29"/>
        <item x="30"/>
        <item x="7"/>
        <item x="64"/>
        <item x="65"/>
        <item x="66"/>
        <item x="67"/>
        <item x="71"/>
        <item x="2"/>
        <item x="31"/>
        <item x="32"/>
        <item x="3"/>
        <item x="33"/>
        <item x="34"/>
        <item x="102"/>
        <item x="8"/>
        <item x="4"/>
        <item x="35"/>
        <item x="36"/>
        <item x="68"/>
        <item x="9"/>
        <item x="50"/>
        <item x="84"/>
        <item x="55"/>
        <item x="56"/>
        <item x="101"/>
        <item x="70"/>
        <item x="85"/>
        <item x="93"/>
        <item x="10"/>
        <item x="107"/>
        <item x="11"/>
        <item x="12"/>
        <item x="0"/>
        <item x="51"/>
        <item x="37"/>
        <item x="86"/>
        <item x="38"/>
        <item x="39"/>
        <item x="104"/>
        <item x="13"/>
        <item x="108"/>
        <item x="14"/>
        <item x="91"/>
        <item x="40"/>
        <item x="41"/>
        <item x="15"/>
        <item x="52"/>
        <item x="87"/>
        <item x="42"/>
        <item x="43"/>
        <item x="16"/>
        <item x="109"/>
        <item x="17"/>
        <item x="118"/>
        <item x="119"/>
        <item x="69"/>
        <item x="47"/>
        <item x="18"/>
        <item x="19"/>
        <item x="110"/>
        <item x="61"/>
        <item x="88"/>
        <item x="20"/>
        <item x="25"/>
        <item x="48"/>
        <item x="21"/>
        <item x="74"/>
        <item x="75"/>
        <item x="76"/>
        <item x="77"/>
        <item x="78"/>
        <item x="120"/>
        <item x="22"/>
        <item x="23"/>
        <item x="57"/>
        <item x="45"/>
        <item x="26"/>
        <item x="27"/>
        <item x="24"/>
        <item x="58"/>
        <item x="59"/>
        <item x="92"/>
        <item x="116"/>
        <item x="96"/>
        <item x="97"/>
        <item x="49"/>
        <item x="72"/>
        <item x="7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4"/>
    <field x="5"/>
    <field x="6"/>
  </rowFields>
  <rowItems count="130">
    <i>
      <x v="2"/>
      <x v="6"/>
      <x v="65"/>
    </i>
    <i t="default" r="1">
      <x v="6"/>
    </i>
    <i r="1">
      <x v="7"/>
      <x v="65"/>
    </i>
    <i r="2">
      <x v="106"/>
    </i>
    <i t="default" r="1">
      <x v="7"/>
    </i>
    <i t="default">
      <x v="2"/>
    </i>
    <i>
      <x v="3"/>
      <x v="9"/>
      <x v="65"/>
    </i>
    <i t="default" r="1">
      <x v="9"/>
    </i>
    <i t="default">
      <x v="3"/>
    </i>
    <i>
      <x v="4"/>
      <x v="12"/>
      <x v="63"/>
    </i>
    <i r="2">
      <x v="65"/>
    </i>
    <i t="default" r="1">
      <x v="12"/>
    </i>
    <i t="default">
      <x v="4"/>
    </i>
    <i>
      <x v="6"/>
      <x v="26"/>
      <x v="63"/>
    </i>
    <i r="2">
      <x v="65"/>
    </i>
    <i t="default" r="1">
      <x v="26"/>
    </i>
    <i t="default">
      <x v="6"/>
    </i>
    <i>
      <x v="8"/>
      <x v="28"/>
      <x v="19"/>
    </i>
    <i t="default" r="1">
      <x v="28"/>
    </i>
    <i r="1">
      <x v="30"/>
      <x v="52"/>
    </i>
    <i t="default" r="1">
      <x v="30"/>
    </i>
    <i r="1">
      <x v="33"/>
      <x v="63"/>
    </i>
    <i r="2">
      <x v="111"/>
    </i>
    <i t="default" r="1">
      <x v="33"/>
    </i>
    <i t="default">
      <x v="8"/>
    </i>
    <i>
      <x v="12"/>
      <x v="38"/>
      <x v="40"/>
    </i>
    <i r="2">
      <x v="43"/>
    </i>
    <i r="2">
      <x v="48"/>
    </i>
    <i r="2">
      <x v="52"/>
    </i>
    <i r="2">
      <x v="59"/>
    </i>
    <i r="2">
      <x v="63"/>
    </i>
    <i r="2">
      <x v="106"/>
    </i>
    <i t="default" r="1">
      <x v="38"/>
    </i>
    <i r="1">
      <x v="41"/>
      <x v="3"/>
    </i>
    <i t="default" r="1">
      <x v="41"/>
    </i>
    <i r="1">
      <x v="42"/>
      <x v="52"/>
    </i>
    <i r="2">
      <x v="59"/>
    </i>
    <i r="2">
      <x v="63"/>
    </i>
    <i r="2">
      <x v="65"/>
    </i>
    <i r="2">
      <x v="111"/>
    </i>
    <i t="default" r="1">
      <x v="42"/>
    </i>
    <i r="1">
      <x v="45"/>
      <x v="52"/>
    </i>
    <i r="2">
      <x v="59"/>
    </i>
    <i r="2">
      <x v="65"/>
    </i>
    <i t="default" r="1">
      <x v="45"/>
    </i>
    <i r="1">
      <x v="48"/>
      <x v="52"/>
    </i>
    <i r="2">
      <x v="59"/>
    </i>
    <i r="2">
      <x v="63"/>
    </i>
    <i r="2">
      <x v="65"/>
    </i>
    <i t="default" r="1">
      <x v="48"/>
    </i>
    <i r="1">
      <x v="54"/>
      <x v="40"/>
    </i>
    <i r="2">
      <x v="43"/>
    </i>
    <i r="2">
      <x v="48"/>
    </i>
    <i r="2">
      <x v="52"/>
    </i>
    <i r="2">
      <x v="63"/>
    </i>
    <i r="2">
      <x v="65"/>
    </i>
    <i r="2">
      <x v="83"/>
    </i>
    <i t="default" r="1">
      <x v="54"/>
    </i>
    <i t="default">
      <x v="12"/>
    </i>
    <i>
      <x v="14"/>
      <x v="62"/>
      <x v="65"/>
    </i>
    <i t="default" r="1">
      <x v="62"/>
    </i>
    <i r="1">
      <x v="65"/>
      <x v="13"/>
    </i>
    <i r="2">
      <x v="52"/>
    </i>
    <i r="2">
      <x v="65"/>
    </i>
    <i t="default" r="1">
      <x v="65"/>
    </i>
    <i t="default">
      <x v="14"/>
    </i>
    <i>
      <x v="15"/>
      <x v="66"/>
      <x v="52"/>
    </i>
    <i r="2">
      <x v="57"/>
    </i>
    <i t="default" r="1">
      <x v="66"/>
    </i>
    <i r="1">
      <x v="67"/>
      <x v="52"/>
    </i>
    <i r="2">
      <x v="57"/>
    </i>
    <i r="2">
      <x v="65"/>
    </i>
    <i t="default" r="1">
      <x v="67"/>
    </i>
    <i r="1">
      <x v="68"/>
      <x v="52"/>
    </i>
    <i t="default" r="1">
      <x v="68"/>
    </i>
    <i r="1">
      <x v="72"/>
      <x v="25"/>
    </i>
    <i t="default" r="1">
      <x v="72"/>
    </i>
    <i r="1">
      <x v="78"/>
      <x v="52"/>
    </i>
    <i r="2">
      <x v="65"/>
    </i>
    <i t="default" r="1">
      <x v="78"/>
    </i>
    <i t="default">
      <x v="15"/>
    </i>
    <i>
      <x v="16"/>
      <x v="83"/>
      <x v="52"/>
    </i>
    <i r="2">
      <x v="65"/>
    </i>
    <i t="default" r="1">
      <x v="83"/>
    </i>
    <i t="default">
      <x v="16"/>
    </i>
    <i>
      <x v="17"/>
      <x v="84"/>
      <x v="57"/>
    </i>
    <i r="2">
      <x v="65"/>
    </i>
    <i t="default" r="1">
      <x v="84"/>
    </i>
    <i r="1">
      <x v="86"/>
      <x v="59"/>
    </i>
    <i t="default" r="1">
      <x v="86"/>
    </i>
    <i r="1">
      <x v="87"/>
      <x v="48"/>
    </i>
    <i r="2">
      <x v="52"/>
    </i>
    <i t="default" r="1">
      <x v="87"/>
    </i>
    <i r="1">
      <x v="89"/>
      <x v="65"/>
    </i>
    <i t="default" r="1">
      <x v="89"/>
    </i>
    <i t="default">
      <x v="17"/>
    </i>
    <i>
      <x v="18"/>
      <x v="96"/>
      <x v="52"/>
    </i>
    <i r="2">
      <x v="65"/>
    </i>
    <i t="default" r="1">
      <x v="96"/>
    </i>
    <i r="1">
      <x v="97"/>
      <x v="22"/>
    </i>
    <i r="2">
      <x v="52"/>
    </i>
    <i r="2">
      <x v="65"/>
    </i>
    <i r="2">
      <x v="106"/>
    </i>
    <i t="default" r="1">
      <x v="97"/>
    </i>
    <i r="1">
      <x v="99"/>
      <x v="65"/>
    </i>
    <i r="2">
      <x v="106"/>
    </i>
    <i t="default" r="1">
      <x v="99"/>
    </i>
    <i r="1">
      <x v="100"/>
      <x v="106"/>
    </i>
    <i t="default" r="1">
      <x v="100"/>
    </i>
    <i t="default">
      <x v="18"/>
    </i>
    <i>
      <x v="19"/>
      <x v="101"/>
      <x v="52"/>
    </i>
    <i r="2">
      <x v="65"/>
    </i>
    <i t="default" r="1">
      <x v="101"/>
    </i>
    <i r="1">
      <x v="103"/>
      <x v="2"/>
    </i>
    <i t="default" r="1">
      <x v="103"/>
    </i>
    <i r="1">
      <x v="104"/>
      <x v="2"/>
    </i>
    <i t="default" r="1">
      <x v="104"/>
    </i>
    <i t="default">
      <x v="19"/>
    </i>
    <i>
      <x v="20"/>
      <x v="108"/>
      <x v="63"/>
    </i>
    <i r="2">
      <x v="106"/>
    </i>
    <i t="default" r="1">
      <x v="108"/>
    </i>
    <i r="1">
      <x v="109"/>
      <x v="52"/>
    </i>
    <i r="2">
      <x v="63"/>
    </i>
    <i r="2">
      <x v="65"/>
    </i>
    <i r="2">
      <x v="83"/>
    </i>
    <i r="2">
      <x v="106"/>
    </i>
    <i r="2">
      <x v="111"/>
    </i>
    <i t="default" r="1">
      <x v="109"/>
    </i>
    <i t="default">
      <x v="20"/>
    </i>
    <i t="grand">
      <x/>
    </i>
  </rowItems>
  <colFields count="2">
    <field x="3"/>
    <field x="1"/>
  </colFields>
  <colItems count="24">
    <i>
      <x v="1"/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t="default">
      <x v="1"/>
    </i>
    <i t="grand">
      <x/>
    </i>
  </colItems>
  <dataFields count="1">
    <dataField name="Suma: Kwota po zmianie" fld="9" baseField="0" baseItem="0" numFmtId="3"/>
  </dataFields>
  <formats count="81">
    <format dxfId="0">
      <pivotArea outline="0" fieldPosition="0" axis="axisRow" dataOnly="0" field="4" labelOnly="1" type="button"/>
    </format>
    <format dxfId="0">
      <pivotArea outline="0" fieldPosition="1" axis="axisRow" dataOnly="0" field="5" labelOnly="1" type="button"/>
    </format>
    <format dxfId="0">
      <pivotArea outline="0" fieldPosition="2" axis="axisRow" dataOnly="0" field="6" labelOnly="1" type="button"/>
    </format>
    <format dxfId="1">
      <pivotArea outline="0" fieldPosition="0" dataOnly="0" labelOnly="1">
        <references count="2">
          <reference field="1" count="1">
            <x v="5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5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1" count="1">
            <x v="53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54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1" count="1">
            <x v="55"/>
          </reference>
          <reference field="3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1">
            <x v="56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57"/>
          </reference>
          <reference field="3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1">
            <x v="58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59"/>
          </reference>
          <reference field="3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1">
            <x v="60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6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1" count="1">
            <x v="62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63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1" count="1">
            <x v="64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65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66"/>
          </reference>
          <reference field="3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1">
            <x v="67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68"/>
          </reference>
          <reference field="3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1">
            <x v="69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70"/>
          </reference>
          <reference field="3" count="1">
            <x v="1"/>
          </reference>
        </references>
      </pivotArea>
    </format>
    <format dxfId="3">
      <pivotArea outline="0" fieldPosition="0" dataOnly="0" labelOnly="1">
        <references count="2">
          <reference field="1" count="1">
            <x v="7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1" count="1">
            <x v="72"/>
          </reference>
          <reference field="3" count="1">
            <x v="1"/>
          </reference>
        </references>
      </pivotArea>
    </format>
    <format dxfId="4">
      <pivotArea outline="0" fieldPosition="0" axis="axisRow" dataOnly="0" field="4" labelOnly="1" type="button"/>
    </format>
    <format dxfId="4">
      <pivotArea outline="0" fieldPosition="1" axis="axisRow" dataOnly="0" field="5" labelOnly="1" type="button"/>
    </format>
    <format dxfId="4">
      <pivotArea outline="0" fieldPosition="2" axis="axisRow" dataOnly="0" field="6" labelOnly="1" type="button"/>
    </format>
    <format dxfId="5">
      <pivotArea outline="0" fieldPosition="0" dataOnly="0" labelOnly="1">
        <references count="2">
          <reference field="1" count="1">
            <x v="51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1">
            <x v="52"/>
          </reference>
          <reference field="3" count="1">
            <x v="1"/>
          </reference>
        </references>
      </pivotArea>
    </format>
    <format dxfId="7">
      <pivotArea outline="0" fieldPosition="0" dataOnly="0" labelOnly="1">
        <references count="2">
          <reference field="1" count="1">
            <x v="53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1">
            <x v="54"/>
          </reference>
          <reference field="3" count="1">
            <x v="1"/>
          </reference>
        </references>
      </pivotArea>
    </format>
    <format dxfId="7">
      <pivotArea outline="0" fieldPosition="0" dataOnly="0" labelOnly="1">
        <references count="2">
          <reference field="1" count="1">
            <x v="55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1">
            <x v="56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1">
            <x v="57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2">
          <reference field="1" count="1">
            <x v="58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1">
            <x v="59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2">
          <reference field="1" count="1">
            <x v="6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1">
            <x v="61"/>
          </reference>
          <reference field="3" count="1">
            <x v="1"/>
          </reference>
        </references>
      </pivotArea>
    </format>
    <format dxfId="7">
      <pivotArea outline="0" fieldPosition="0" dataOnly="0" labelOnly="1">
        <references count="2">
          <reference field="1" count="1">
            <x v="62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1">
            <x v="63"/>
          </reference>
          <reference field="3" count="1">
            <x v="1"/>
          </reference>
        </references>
      </pivotArea>
    </format>
    <format dxfId="7">
      <pivotArea outline="0" fieldPosition="0" dataOnly="0" labelOnly="1">
        <references count="2">
          <reference field="1" count="1">
            <x v="64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1">
            <x v="65"/>
          </reference>
          <reference field="3" count="1">
            <x v="1"/>
          </reference>
        </references>
      </pivotArea>
    </format>
    <format dxfId="7">
      <pivotArea outline="0" fieldPosition="0" dataOnly="0" labelOnly="1">
        <references count="2">
          <reference field="1" count="1">
            <x v="66"/>
          </reference>
          <reference field="3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1">
            <x v="67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1">
            <x v="68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2">
          <reference field="1" count="1">
            <x v="69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1">
            <x v="70"/>
          </reference>
          <reference field="3" count="1">
            <x v="1"/>
          </reference>
        </references>
      </pivotArea>
    </format>
    <format dxfId="5">
      <pivotArea outline="0" fieldPosition="0" dataOnly="0" labelOnly="1">
        <references count="2">
          <reference field="1" count="1">
            <x v="71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1">
            <x v="72"/>
          </reference>
          <reference field="3" count="1">
            <x v="1"/>
          </reference>
        </references>
      </pivotArea>
    </format>
    <format dxfId="8">
      <pivotArea outline="0" fieldPosition="0" dataOnly="0" labelOnly="1">
        <references count="1">
          <reference field="4" count="0"/>
        </references>
      </pivotArea>
    </format>
    <format dxfId="8">
      <pivotArea outline="0" fieldPosition="0" dataOnly="0" labelOnly="1">
        <references count="1">
          <reference field="6" count="0"/>
        </references>
      </pivotArea>
    </format>
    <format dxfId="9">
      <pivotArea outline="0" fieldPosition="0" dataOnly="0">
        <references count="1">
          <reference field="5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0">
      <pivotArea outline="0" fieldPosition="0" dataOnly="0">
        <references count="1">
          <reference field="5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>
        <references count="1">
          <reference field="5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3" count="0"/>
        </references>
      </pivotArea>
    </format>
    <format dxfId="12">
      <pivotArea outline="0" fieldPosition="0" dataOnly="0" labelOnly="1">
        <references count="2">
          <reference field="1" count="1">
            <x v="51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2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3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4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5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6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7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8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59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0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1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2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3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4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5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6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7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8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69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70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71"/>
          </reference>
          <reference field="3" count="1">
            <x v="1"/>
          </reference>
        </references>
      </pivotArea>
    </format>
    <format dxfId="12">
      <pivotArea outline="0" fieldPosition="0" dataOnly="0" labelOnly="1">
        <references count="2">
          <reference field="1" count="1">
            <x v="72"/>
          </reference>
          <reference field="3" count="1">
            <x v="1"/>
          </reference>
        </references>
      </pivotArea>
    </format>
    <format dxfId="13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">
      <selection activeCell="D7" sqref="D7"/>
    </sheetView>
  </sheetViews>
  <sheetFormatPr defaultColWidth="9.140625" defaultRowHeight="12"/>
  <cols>
    <col min="1" max="1" width="17.28125" style="0" customWidth="1"/>
    <col min="2" max="2" width="19.00390625" style="0" customWidth="1"/>
    <col min="3" max="3" width="32.140625" style="0" customWidth="1"/>
    <col min="4" max="4" width="10.8515625" style="0" customWidth="1"/>
    <col min="5" max="5" width="11.00390625" style="0" customWidth="1"/>
    <col min="6" max="6" width="0" style="0" hidden="1" customWidth="1"/>
    <col min="7" max="7" width="10.140625" style="0" customWidth="1"/>
    <col min="8" max="8" width="10.00390625" style="0" customWidth="1"/>
    <col min="9" max="9" width="11.421875" style="0" customWidth="1"/>
    <col min="10" max="10" width="0" style="0" hidden="1" customWidth="1"/>
  </cols>
  <sheetData>
    <row r="1" ht="11.25">
      <c r="I1" s="423" t="s">
        <v>836</v>
      </c>
    </row>
    <row r="2" spans="1:9" ht="34.5" customHeight="1" thickBot="1">
      <c r="A2" s="947" t="s">
        <v>169</v>
      </c>
      <c r="B2" s="947"/>
      <c r="C2" s="947"/>
      <c r="D2" s="947"/>
      <c r="E2" s="947"/>
      <c r="F2" s="947"/>
      <c r="G2" s="947"/>
      <c r="H2" s="947"/>
      <c r="I2" s="947"/>
    </row>
    <row r="3" spans="1:10" ht="12">
      <c r="A3" s="846" t="s">
        <v>937</v>
      </c>
      <c r="B3" s="847"/>
      <c r="C3" s="847"/>
      <c r="D3" s="848" t="s">
        <v>938</v>
      </c>
      <c r="E3" s="849"/>
      <c r="F3" s="850"/>
      <c r="G3" s="851"/>
      <c r="H3" s="852"/>
      <c r="I3" s="850"/>
      <c r="J3" s="853"/>
    </row>
    <row r="4" spans="1:10" ht="30" thickBot="1">
      <c r="A4" s="891" t="s">
        <v>469</v>
      </c>
      <c r="B4" s="892" t="s">
        <v>470</v>
      </c>
      <c r="C4" s="893" t="s">
        <v>471</v>
      </c>
      <c r="D4" s="857" t="s">
        <v>939</v>
      </c>
      <c r="E4" s="858" t="s">
        <v>940</v>
      </c>
      <c r="F4" s="859" t="s">
        <v>941</v>
      </c>
      <c r="G4" s="860" t="s">
        <v>942</v>
      </c>
      <c r="H4" s="861" t="s">
        <v>943</v>
      </c>
      <c r="I4" s="859" t="s">
        <v>944</v>
      </c>
      <c r="J4" s="862" t="s">
        <v>945</v>
      </c>
    </row>
    <row r="5" spans="1:10" s="865" customFormat="1" ht="12" thickBot="1">
      <c r="A5" s="863">
        <v>1</v>
      </c>
      <c r="B5" s="863">
        <v>2</v>
      </c>
      <c r="C5" s="863">
        <v>3</v>
      </c>
      <c r="D5" s="863">
        <v>4</v>
      </c>
      <c r="E5" s="863">
        <v>5</v>
      </c>
      <c r="F5" s="864">
        <v>6</v>
      </c>
      <c r="G5" s="863">
        <v>6</v>
      </c>
      <c r="H5" s="863">
        <v>7</v>
      </c>
      <c r="I5" s="864">
        <v>8</v>
      </c>
      <c r="J5" s="863">
        <v>10</v>
      </c>
    </row>
    <row r="6" spans="1:10" ht="22.5">
      <c r="A6" s="866" t="s">
        <v>494</v>
      </c>
      <c r="B6" s="867" t="s">
        <v>961</v>
      </c>
      <c r="C6" s="868" t="s">
        <v>170</v>
      </c>
      <c r="D6" s="869">
        <v>9000</v>
      </c>
      <c r="E6" s="869"/>
      <c r="F6" s="870">
        <v>9000</v>
      </c>
      <c r="G6" s="869"/>
      <c r="H6" s="869"/>
      <c r="I6" s="870">
        <v>9000</v>
      </c>
      <c r="J6" s="871">
        <v>0</v>
      </c>
    </row>
    <row r="7" spans="1:10" ht="48.75">
      <c r="A7" s="872"/>
      <c r="B7" s="884"/>
      <c r="C7" s="868" t="s">
        <v>171</v>
      </c>
      <c r="D7" s="869">
        <v>26620</v>
      </c>
      <c r="E7" s="869"/>
      <c r="F7" s="870">
        <v>26620</v>
      </c>
      <c r="G7" s="869"/>
      <c r="H7" s="869"/>
      <c r="I7" s="870">
        <v>26620</v>
      </c>
      <c r="J7" s="871">
        <v>0</v>
      </c>
    </row>
    <row r="8" spans="1:10" ht="11.25">
      <c r="A8" s="872"/>
      <c r="B8" s="884"/>
      <c r="C8" s="868" t="s">
        <v>172</v>
      </c>
      <c r="D8" s="869">
        <v>64718182</v>
      </c>
      <c r="E8" s="869"/>
      <c r="F8" s="870">
        <v>64718182</v>
      </c>
      <c r="G8" s="869"/>
      <c r="H8" s="869"/>
      <c r="I8" s="870">
        <v>64718182</v>
      </c>
      <c r="J8" s="871">
        <v>0.0812</v>
      </c>
    </row>
    <row r="9" spans="1:10" ht="11.25">
      <c r="A9" s="872"/>
      <c r="B9" s="884"/>
      <c r="C9" s="868" t="s">
        <v>173</v>
      </c>
      <c r="D9" s="869">
        <v>74000</v>
      </c>
      <c r="E9" s="869"/>
      <c r="F9" s="870">
        <v>74000</v>
      </c>
      <c r="G9" s="869"/>
      <c r="H9" s="869"/>
      <c r="I9" s="870">
        <v>74000</v>
      </c>
      <c r="J9" s="871">
        <v>0.0001</v>
      </c>
    </row>
    <row r="10" spans="1:10" ht="11.25">
      <c r="A10" s="872"/>
      <c r="B10" s="884"/>
      <c r="C10" s="868" t="s">
        <v>174</v>
      </c>
      <c r="D10" s="869">
        <v>250000</v>
      </c>
      <c r="E10" s="869"/>
      <c r="F10" s="870">
        <v>250000</v>
      </c>
      <c r="G10" s="869"/>
      <c r="H10" s="869"/>
      <c r="I10" s="870">
        <v>250000</v>
      </c>
      <c r="J10" s="871">
        <v>0.0003</v>
      </c>
    </row>
    <row r="11" spans="1:10" ht="30" thickBot="1">
      <c r="A11" s="872"/>
      <c r="B11" s="884"/>
      <c r="C11" s="868" t="s">
        <v>175</v>
      </c>
      <c r="D11" s="869">
        <v>3859664</v>
      </c>
      <c r="E11" s="869"/>
      <c r="F11" s="870">
        <v>3859664</v>
      </c>
      <c r="G11" s="869"/>
      <c r="H11" s="869"/>
      <c r="I11" s="870">
        <v>3859664</v>
      </c>
      <c r="J11" s="871">
        <v>0.0048</v>
      </c>
    </row>
    <row r="12" spans="1:10" ht="12" thickBot="1">
      <c r="A12" s="872"/>
      <c r="B12" s="873" t="s">
        <v>977</v>
      </c>
      <c r="C12" s="874"/>
      <c r="D12" s="875">
        <v>68937466</v>
      </c>
      <c r="E12" s="875"/>
      <c r="F12" s="876">
        <v>68937466</v>
      </c>
      <c r="G12" s="875"/>
      <c r="H12" s="875"/>
      <c r="I12" s="876">
        <v>68937466</v>
      </c>
      <c r="J12" s="877">
        <v>0.0865</v>
      </c>
    </row>
    <row r="13" spans="1:10" ht="29.25">
      <c r="A13" s="872"/>
      <c r="B13" s="867" t="s">
        <v>495</v>
      </c>
      <c r="C13" s="868" t="s">
        <v>170</v>
      </c>
      <c r="D13" s="869"/>
      <c r="E13" s="869">
        <v>790000</v>
      </c>
      <c r="F13" s="870">
        <v>790000</v>
      </c>
      <c r="G13" s="869"/>
      <c r="H13" s="869"/>
      <c r="I13" s="870">
        <v>790000</v>
      </c>
      <c r="J13" s="871">
        <v>0.001</v>
      </c>
    </row>
    <row r="14" spans="1:10" ht="48.75">
      <c r="A14" s="872"/>
      <c r="B14" s="884"/>
      <c r="C14" s="868" t="s">
        <v>171</v>
      </c>
      <c r="D14" s="869"/>
      <c r="E14" s="869">
        <v>82000</v>
      </c>
      <c r="F14" s="870">
        <v>82000</v>
      </c>
      <c r="G14" s="869"/>
      <c r="H14" s="869"/>
      <c r="I14" s="870">
        <v>82000</v>
      </c>
      <c r="J14" s="871">
        <v>0.0001</v>
      </c>
    </row>
    <row r="15" spans="1:10" ht="11.25">
      <c r="A15" s="872"/>
      <c r="B15" s="884"/>
      <c r="C15" s="868" t="s">
        <v>174</v>
      </c>
      <c r="D15" s="869"/>
      <c r="E15" s="869">
        <v>41500</v>
      </c>
      <c r="F15" s="870">
        <v>41500</v>
      </c>
      <c r="G15" s="869"/>
      <c r="H15" s="869"/>
      <c r="I15" s="870">
        <v>41500</v>
      </c>
      <c r="J15" s="871">
        <v>0.0001</v>
      </c>
    </row>
    <row r="16" spans="1:10" ht="39">
      <c r="A16" s="872"/>
      <c r="B16" s="884"/>
      <c r="C16" s="868" t="s">
        <v>176</v>
      </c>
      <c r="D16" s="869"/>
      <c r="E16" s="869">
        <v>61200</v>
      </c>
      <c r="F16" s="870">
        <v>61200</v>
      </c>
      <c r="G16" s="869"/>
      <c r="H16" s="869"/>
      <c r="I16" s="870">
        <v>61200</v>
      </c>
      <c r="J16" s="871">
        <v>0.0001</v>
      </c>
    </row>
    <row r="17" spans="1:10" ht="39">
      <c r="A17" s="872"/>
      <c r="B17" s="884"/>
      <c r="C17" s="868" t="s">
        <v>177</v>
      </c>
      <c r="D17" s="869"/>
      <c r="E17" s="869">
        <v>75745207</v>
      </c>
      <c r="F17" s="870">
        <v>75745207</v>
      </c>
      <c r="G17" s="869"/>
      <c r="H17" s="869"/>
      <c r="I17" s="870">
        <v>75745207</v>
      </c>
      <c r="J17" s="871">
        <v>0.095</v>
      </c>
    </row>
    <row r="18" spans="1:10" ht="39.75" thickBot="1">
      <c r="A18" s="872"/>
      <c r="B18" s="884"/>
      <c r="C18" s="868" t="s">
        <v>178</v>
      </c>
      <c r="D18" s="869"/>
      <c r="E18" s="869">
        <v>8943323</v>
      </c>
      <c r="F18" s="870">
        <v>8943323</v>
      </c>
      <c r="G18" s="869"/>
      <c r="H18" s="869"/>
      <c r="I18" s="870">
        <v>8943323</v>
      </c>
      <c r="J18" s="871">
        <v>0.0112</v>
      </c>
    </row>
    <row r="19" spans="1:10" ht="12" thickBot="1">
      <c r="A19" s="872"/>
      <c r="B19" s="873" t="s">
        <v>981</v>
      </c>
      <c r="C19" s="874"/>
      <c r="D19" s="875"/>
      <c r="E19" s="875">
        <v>85663230</v>
      </c>
      <c r="F19" s="876">
        <v>85663230</v>
      </c>
      <c r="G19" s="875"/>
      <c r="H19" s="875"/>
      <c r="I19" s="876">
        <v>85663230</v>
      </c>
      <c r="J19" s="877">
        <v>0.1075</v>
      </c>
    </row>
    <row r="20" spans="1:10" ht="39.75" thickBot="1">
      <c r="A20" s="872"/>
      <c r="B20" s="867" t="s">
        <v>498</v>
      </c>
      <c r="C20" s="868" t="s">
        <v>179</v>
      </c>
      <c r="D20" s="869">
        <v>2052867</v>
      </c>
      <c r="E20" s="869"/>
      <c r="F20" s="870">
        <v>2052867</v>
      </c>
      <c r="G20" s="869"/>
      <c r="H20" s="869"/>
      <c r="I20" s="870">
        <v>2052867</v>
      </c>
      <c r="J20" s="871">
        <v>0.0026</v>
      </c>
    </row>
    <row r="21" spans="1:10" ht="12" thickBot="1">
      <c r="A21" s="872"/>
      <c r="B21" s="873" t="s">
        <v>982</v>
      </c>
      <c r="C21" s="874"/>
      <c r="D21" s="875">
        <v>2052867</v>
      </c>
      <c r="E21" s="875"/>
      <c r="F21" s="876">
        <v>2052867</v>
      </c>
      <c r="G21" s="875"/>
      <c r="H21" s="875"/>
      <c r="I21" s="876">
        <v>2052867</v>
      </c>
      <c r="J21" s="877">
        <v>0.0026</v>
      </c>
    </row>
    <row r="22" spans="1:10" ht="19.5">
      <c r="A22" s="872"/>
      <c r="B22" s="867" t="s">
        <v>983</v>
      </c>
      <c r="C22" s="868" t="s">
        <v>170</v>
      </c>
      <c r="D22" s="869">
        <v>70000</v>
      </c>
      <c r="E22" s="869"/>
      <c r="F22" s="870">
        <v>70000</v>
      </c>
      <c r="G22" s="869"/>
      <c r="H22" s="869"/>
      <c r="I22" s="870">
        <v>70000</v>
      </c>
      <c r="J22" s="871">
        <v>0.0001</v>
      </c>
    </row>
    <row r="23" spans="1:10" ht="39">
      <c r="A23" s="872"/>
      <c r="B23" s="884"/>
      <c r="C23" s="868" t="s">
        <v>180</v>
      </c>
      <c r="D23" s="869">
        <v>44743</v>
      </c>
      <c r="E23" s="869"/>
      <c r="F23" s="870">
        <v>44743</v>
      </c>
      <c r="G23" s="869"/>
      <c r="H23" s="869"/>
      <c r="I23" s="870">
        <v>44743</v>
      </c>
      <c r="J23" s="871">
        <v>0.0001</v>
      </c>
    </row>
    <row r="24" spans="1:10" ht="39">
      <c r="A24" s="872"/>
      <c r="B24" s="884"/>
      <c r="C24" s="868" t="s">
        <v>181</v>
      </c>
      <c r="D24" s="869">
        <v>4379</v>
      </c>
      <c r="E24" s="869"/>
      <c r="F24" s="870">
        <v>4379</v>
      </c>
      <c r="G24" s="869"/>
      <c r="H24" s="869"/>
      <c r="I24" s="870">
        <v>4379</v>
      </c>
      <c r="J24" s="871">
        <v>0</v>
      </c>
    </row>
    <row r="25" spans="1:10" ht="49.5" thickBot="1">
      <c r="A25" s="872"/>
      <c r="B25" s="884"/>
      <c r="C25" s="868" t="s">
        <v>182</v>
      </c>
      <c r="D25" s="869">
        <v>64774</v>
      </c>
      <c r="E25" s="869"/>
      <c r="F25" s="870">
        <v>64774</v>
      </c>
      <c r="G25" s="869"/>
      <c r="H25" s="869"/>
      <c r="I25" s="870">
        <v>64774</v>
      </c>
      <c r="J25" s="871">
        <v>0.0001</v>
      </c>
    </row>
    <row r="26" spans="1:10" ht="12" thickBot="1">
      <c r="A26" s="872"/>
      <c r="B26" s="873" t="s">
        <v>1000</v>
      </c>
      <c r="C26" s="874"/>
      <c r="D26" s="875">
        <v>183896</v>
      </c>
      <c r="E26" s="875"/>
      <c r="F26" s="876">
        <v>183896</v>
      </c>
      <c r="G26" s="875"/>
      <c r="H26" s="875"/>
      <c r="I26" s="876">
        <v>183896</v>
      </c>
      <c r="J26" s="877">
        <v>0.0002</v>
      </c>
    </row>
    <row r="27" spans="1:10" ht="12" thickBot="1">
      <c r="A27" s="878" t="s">
        <v>501</v>
      </c>
      <c r="B27" s="879"/>
      <c r="C27" s="880"/>
      <c r="D27" s="881">
        <v>71174229</v>
      </c>
      <c r="E27" s="881">
        <v>85663230</v>
      </c>
      <c r="F27" s="882">
        <v>156837459</v>
      </c>
      <c r="G27" s="881"/>
      <c r="H27" s="881"/>
      <c r="I27" s="882">
        <v>156837459</v>
      </c>
      <c r="J27" s="883">
        <v>0.1968</v>
      </c>
    </row>
    <row r="28" spans="1:10" ht="49.5" thickBot="1">
      <c r="A28" s="866" t="s">
        <v>502</v>
      </c>
      <c r="B28" s="867" t="s">
        <v>1002</v>
      </c>
      <c r="C28" s="868" t="s">
        <v>183</v>
      </c>
      <c r="D28" s="869">
        <v>3080165</v>
      </c>
      <c r="E28" s="869"/>
      <c r="F28" s="870">
        <v>3080165</v>
      </c>
      <c r="G28" s="869"/>
      <c r="H28" s="869"/>
      <c r="I28" s="870">
        <v>3080165</v>
      </c>
      <c r="J28" s="871">
        <v>0.0039</v>
      </c>
    </row>
    <row r="29" spans="1:10" ht="12" thickBot="1">
      <c r="A29" s="872"/>
      <c r="B29" s="873" t="s">
        <v>1004</v>
      </c>
      <c r="C29" s="874"/>
      <c r="D29" s="875">
        <v>3080165</v>
      </c>
      <c r="E29" s="875"/>
      <c r="F29" s="876">
        <v>3080165</v>
      </c>
      <c r="G29" s="875"/>
      <c r="H29" s="875"/>
      <c r="I29" s="876">
        <v>3080165</v>
      </c>
      <c r="J29" s="877">
        <v>0.0039</v>
      </c>
    </row>
    <row r="30" spans="1:10" ht="12" thickBot="1">
      <c r="A30" s="878" t="s">
        <v>505</v>
      </c>
      <c r="B30" s="879"/>
      <c r="C30" s="880"/>
      <c r="D30" s="881">
        <v>3080165</v>
      </c>
      <c r="E30" s="881"/>
      <c r="F30" s="882">
        <v>3080165</v>
      </c>
      <c r="G30" s="881"/>
      <c r="H30" s="881"/>
      <c r="I30" s="882">
        <v>3080165</v>
      </c>
      <c r="J30" s="883">
        <v>0.0039</v>
      </c>
    </row>
    <row r="31" spans="1:10" ht="49.5" thickBot="1">
      <c r="A31" s="866" t="s">
        <v>506</v>
      </c>
      <c r="B31" s="867" t="s">
        <v>1005</v>
      </c>
      <c r="C31" s="868" t="s">
        <v>171</v>
      </c>
      <c r="D31" s="869">
        <v>10059812</v>
      </c>
      <c r="E31" s="869"/>
      <c r="F31" s="870">
        <v>10059812</v>
      </c>
      <c r="G31" s="869"/>
      <c r="H31" s="869"/>
      <c r="I31" s="870">
        <v>10059812</v>
      </c>
      <c r="J31" s="871">
        <v>0.0126</v>
      </c>
    </row>
    <row r="32" spans="1:10" ht="12" thickBot="1">
      <c r="A32" s="872"/>
      <c r="B32" s="873" t="s">
        <v>1007</v>
      </c>
      <c r="C32" s="874"/>
      <c r="D32" s="875">
        <v>10059812</v>
      </c>
      <c r="E32" s="875"/>
      <c r="F32" s="876">
        <v>10059812</v>
      </c>
      <c r="G32" s="875"/>
      <c r="H32" s="875"/>
      <c r="I32" s="876">
        <v>10059812</v>
      </c>
      <c r="J32" s="877">
        <v>0.0126</v>
      </c>
    </row>
    <row r="33" spans="1:10" ht="29.25">
      <c r="A33" s="872"/>
      <c r="B33" s="867" t="s">
        <v>507</v>
      </c>
      <c r="C33" s="868" t="s">
        <v>184</v>
      </c>
      <c r="D33" s="869">
        <v>2200000</v>
      </c>
      <c r="E33" s="869"/>
      <c r="F33" s="870">
        <v>2200000</v>
      </c>
      <c r="G33" s="869"/>
      <c r="H33" s="869"/>
      <c r="I33" s="870">
        <v>2200000</v>
      </c>
      <c r="J33" s="871">
        <v>0.0028</v>
      </c>
    </row>
    <row r="34" spans="1:10" ht="29.25">
      <c r="A34" s="872"/>
      <c r="B34" s="884"/>
      <c r="C34" s="868" t="s">
        <v>185</v>
      </c>
      <c r="D34" s="869">
        <v>250000</v>
      </c>
      <c r="E34" s="869"/>
      <c r="F34" s="870">
        <v>250000</v>
      </c>
      <c r="G34" s="869"/>
      <c r="H34" s="869"/>
      <c r="I34" s="870">
        <v>250000</v>
      </c>
      <c r="J34" s="871">
        <v>0.0003</v>
      </c>
    </row>
    <row r="35" spans="1:10" ht="48.75">
      <c r="A35" s="872"/>
      <c r="B35" s="884"/>
      <c r="C35" s="868" t="s">
        <v>171</v>
      </c>
      <c r="D35" s="869">
        <v>6800000</v>
      </c>
      <c r="E35" s="869"/>
      <c r="F35" s="870">
        <v>6800000</v>
      </c>
      <c r="G35" s="869"/>
      <c r="H35" s="869"/>
      <c r="I35" s="870">
        <v>6800000</v>
      </c>
      <c r="J35" s="871">
        <v>0.0085</v>
      </c>
    </row>
    <row r="36" spans="1:10" ht="29.25">
      <c r="A36" s="872"/>
      <c r="B36" s="884"/>
      <c r="C36" s="868" t="s">
        <v>186</v>
      </c>
      <c r="D36" s="869">
        <v>1760000</v>
      </c>
      <c r="E36" s="869"/>
      <c r="F36" s="870">
        <v>1760000</v>
      </c>
      <c r="G36" s="869"/>
      <c r="H36" s="869"/>
      <c r="I36" s="870">
        <v>1760000</v>
      </c>
      <c r="J36" s="871">
        <v>0.0022</v>
      </c>
    </row>
    <row r="37" spans="1:10" ht="19.5">
      <c r="A37" s="872"/>
      <c r="B37" s="884"/>
      <c r="C37" s="868" t="s">
        <v>187</v>
      </c>
      <c r="D37" s="869">
        <v>25255000</v>
      </c>
      <c r="E37" s="869"/>
      <c r="F37" s="870">
        <v>25255000</v>
      </c>
      <c r="G37" s="869"/>
      <c r="H37" s="869"/>
      <c r="I37" s="870">
        <v>25255000</v>
      </c>
      <c r="J37" s="871">
        <v>0.0317</v>
      </c>
    </row>
    <row r="38" spans="1:10" ht="39">
      <c r="A38" s="872"/>
      <c r="B38" s="884"/>
      <c r="C38" s="868" t="s">
        <v>188</v>
      </c>
      <c r="D38" s="869"/>
      <c r="E38" s="869"/>
      <c r="F38" s="870">
        <v>0</v>
      </c>
      <c r="G38" s="869"/>
      <c r="H38" s="869">
        <v>4155616</v>
      </c>
      <c r="I38" s="870">
        <v>4155616</v>
      </c>
      <c r="J38" s="871">
        <v>0.0052</v>
      </c>
    </row>
    <row r="39" spans="1:10" ht="29.25">
      <c r="A39" s="872"/>
      <c r="B39" s="884"/>
      <c r="C39" s="868" t="s">
        <v>189</v>
      </c>
      <c r="D39" s="869"/>
      <c r="E39" s="869">
        <v>2125000</v>
      </c>
      <c r="F39" s="870">
        <v>2125000</v>
      </c>
      <c r="G39" s="869"/>
      <c r="H39" s="869"/>
      <c r="I39" s="870">
        <v>2125000</v>
      </c>
      <c r="J39" s="871">
        <v>0.0027</v>
      </c>
    </row>
    <row r="40" spans="1:10" ht="39.75" thickBot="1">
      <c r="A40" s="872"/>
      <c r="B40" s="884"/>
      <c r="C40" s="868" t="s">
        <v>179</v>
      </c>
      <c r="D40" s="869">
        <v>4943</v>
      </c>
      <c r="E40" s="869"/>
      <c r="F40" s="870">
        <v>4943</v>
      </c>
      <c r="G40" s="869"/>
      <c r="H40" s="869"/>
      <c r="I40" s="870">
        <v>4943</v>
      </c>
      <c r="J40" s="871">
        <v>0</v>
      </c>
    </row>
    <row r="41" spans="1:10" ht="12" thickBot="1">
      <c r="A41" s="872"/>
      <c r="B41" s="873" t="s">
        <v>1010</v>
      </c>
      <c r="C41" s="874"/>
      <c r="D41" s="875">
        <v>36269943</v>
      </c>
      <c r="E41" s="875">
        <v>2125000</v>
      </c>
      <c r="F41" s="876">
        <v>38394943</v>
      </c>
      <c r="G41" s="875"/>
      <c r="H41" s="875">
        <v>4155616</v>
      </c>
      <c r="I41" s="876">
        <v>42550559</v>
      </c>
      <c r="J41" s="877">
        <v>0.0534</v>
      </c>
    </row>
    <row r="42" spans="1:10" ht="49.5" thickBot="1">
      <c r="A42" s="872"/>
      <c r="B42" s="867" t="s">
        <v>1013</v>
      </c>
      <c r="C42" s="868" t="s">
        <v>171</v>
      </c>
      <c r="D42" s="869">
        <v>5550000</v>
      </c>
      <c r="E42" s="869"/>
      <c r="F42" s="870">
        <v>5550000</v>
      </c>
      <c r="G42" s="869"/>
      <c r="H42" s="869"/>
      <c r="I42" s="870">
        <v>5550000</v>
      </c>
      <c r="J42" s="871">
        <v>0.007</v>
      </c>
    </row>
    <row r="43" spans="1:10" ht="12" thickBot="1">
      <c r="A43" s="872"/>
      <c r="B43" s="873" t="s">
        <v>1015</v>
      </c>
      <c r="C43" s="874"/>
      <c r="D43" s="875">
        <v>5550000</v>
      </c>
      <c r="E43" s="875"/>
      <c r="F43" s="876">
        <v>5550000</v>
      </c>
      <c r="G43" s="875"/>
      <c r="H43" s="875"/>
      <c r="I43" s="876">
        <v>5550000</v>
      </c>
      <c r="J43" s="877">
        <v>0.007</v>
      </c>
    </row>
    <row r="44" spans="1:10" ht="12" thickBot="1">
      <c r="A44" s="878" t="s">
        <v>510</v>
      </c>
      <c r="B44" s="879"/>
      <c r="C44" s="880"/>
      <c r="D44" s="881">
        <v>51879755</v>
      </c>
      <c r="E44" s="881">
        <v>2125000</v>
      </c>
      <c r="F44" s="882">
        <v>54004755</v>
      </c>
      <c r="G44" s="881"/>
      <c r="H44" s="881">
        <v>4155616</v>
      </c>
      <c r="I44" s="882">
        <v>58160371</v>
      </c>
      <c r="J44" s="883">
        <v>0.073</v>
      </c>
    </row>
    <row r="45" spans="1:10" ht="39.75" thickBot="1">
      <c r="A45" s="866" t="s">
        <v>1016</v>
      </c>
      <c r="B45" s="867" t="s">
        <v>1017</v>
      </c>
      <c r="C45" s="868" t="s">
        <v>180</v>
      </c>
      <c r="D45" s="869">
        <v>6302</v>
      </c>
      <c r="E45" s="869"/>
      <c r="F45" s="870">
        <v>6302</v>
      </c>
      <c r="G45" s="869"/>
      <c r="H45" s="869"/>
      <c r="I45" s="870">
        <v>6302</v>
      </c>
      <c r="J45" s="871">
        <v>0</v>
      </c>
    </row>
    <row r="46" spans="1:10" ht="12" thickBot="1">
      <c r="A46" s="872"/>
      <c r="B46" s="873" t="s">
        <v>1021</v>
      </c>
      <c r="C46" s="874"/>
      <c r="D46" s="875">
        <v>6302</v>
      </c>
      <c r="E46" s="875"/>
      <c r="F46" s="876">
        <v>6302</v>
      </c>
      <c r="G46" s="875"/>
      <c r="H46" s="875"/>
      <c r="I46" s="876">
        <v>6302</v>
      </c>
      <c r="J46" s="877">
        <v>0</v>
      </c>
    </row>
    <row r="47" spans="1:10" ht="39.75" thickBot="1">
      <c r="A47" s="872"/>
      <c r="B47" s="867" t="s">
        <v>1022</v>
      </c>
      <c r="C47" s="868" t="s">
        <v>188</v>
      </c>
      <c r="D47" s="869"/>
      <c r="E47" s="869"/>
      <c r="F47" s="870">
        <v>0</v>
      </c>
      <c r="G47" s="869"/>
      <c r="H47" s="869">
        <v>175000</v>
      </c>
      <c r="I47" s="870">
        <v>175000</v>
      </c>
      <c r="J47" s="871">
        <v>0.0002</v>
      </c>
    </row>
    <row r="48" spans="1:10" ht="12" thickBot="1">
      <c r="A48" s="872"/>
      <c r="B48" s="873" t="s">
        <v>1023</v>
      </c>
      <c r="C48" s="874"/>
      <c r="D48" s="875"/>
      <c r="E48" s="875"/>
      <c r="F48" s="876">
        <v>0</v>
      </c>
      <c r="G48" s="875"/>
      <c r="H48" s="875">
        <v>175000</v>
      </c>
      <c r="I48" s="876">
        <v>175000</v>
      </c>
      <c r="J48" s="877">
        <v>0.0002</v>
      </c>
    </row>
    <row r="49" spans="1:10" ht="39.75" thickBot="1">
      <c r="A49" s="872"/>
      <c r="B49" s="867" t="s">
        <v>1024</v>
      </c>
      <c r="C49" s="868" t="s">
        <v>188</v>
      </c>
      <c r="D49" s="869"/>
      <c r="E49" s="869"/>
      <c r="F49" s="870">
        <v>0</v>
      </c>
      <c r="G49" s="869"/>
      <c r="H49" s="869">
        <v>60000</v>
      </c>
      <c r="I49" s="870">
        <v>60000</v>
      </c>
      <c r="J49" s="871">
        <v>0.0001</v>
      </c>
    </row>
    <row r="50" spans="1:10" ht="12" thickBot="1">
      <c r="A50" s="872"/>
      <c r="B50" s="873" t="s">
        <v>1025</v>
      </c>
      <c r="C50" s="874"/>
      <c r="D50" s="875"/>
      <c r="E50" s="875"/>
      <c r="F50" s="876">
        <v>0</v>
      </c>
      <c r="G50" s="875"/>
      <c r="H50" s="875">
        <v>60000</v>
      </c>
      <c r="I50" s="876">
        <v>60000</v>
      </c>
      <c r="J50" s="877">
        <v>0.0001</v>
      </c>
    </row>
    <row r="51" spans="1:10" ht="39.75" thickBot="1">
      <c r="A51" s="872"/>
      <c r="B51" s="867" t="s">
        <v>1026</v>
      </c>
      <c r="C51" s="868" t="s">
        <v>188</v>
      </c>
      <c r="D51" s="869"/>
      <c r="E51" s="869"/>
      <c r="F51" s="870">
        <v>0</v>
      </c>
      <c r="G51" s="869"/>
      <c r="H51" s="869">
        <v>492000</v>
      </c>
      <c r="I51" s="870">
        <v>492000</v>
      </c>
      <c r="J51" s="871">
        <v>0.0006</v>
      </c>
    </row>
    <row r="52" spans="1:10" ht="12" thickBot="1">
      <c r="A52" s="872"/>
      <c r="B52" s="873" t="s">
        <v>1027</v>
      </c>
      <c r="C52" s="874"/>
      <c r="D52" s="875"/>
      <c r="E52" s="875"/>
      <c r="F52" s="876">
        <v>0</v>
      </c>
      <c r="G52" s="875"/>
      <c r="H52" s="875">
        <v>492000</v>
      </c>
      <c r="I52" s="876">
        <v>492000</v>
      </c>
      <c r="J52" s="877">
        <v>0.0006</v>
      </c>
    </row>
    <row r="53" spans="1:10" ht="48.75">
      <c r="A53" s="872"/>
      <c r="B53" s="867" t="s">
        <v>1030</v>
      </c>
      <c r="C53" s="868" t="s">
        <v>171</v>
      </c>
      <c r="D53" s="869">
        <v>510000</v>
      </c>
      <c r="E53" s="869"/>
      <c r="F53" s="870">
        <v>510000</v>
      </c>
      <c r="G53" s="869"/>
      <c r="H53" s="869"/>
      <c r="I53" s="870">
        <v>510000</v>
      </c>
      <c r="J53" s="871">
        <v>0.0006</v>
      </c>
    </row>
    <row r="54" spans="1:10" ht="11.25">
      <c r="A54" s="872"/>
      <c r="B54" s="884"/>
      <c r="C54" s="868" t="s">
        <v>172</v>
      </c>
      <c r="D54" s="869">
        <v>480000</v>
      </c>
      <c r="E54" s="869"/>
      <c r="F54" s="870">
        <v>480000</v>
      </c>
      <c r="G54" s="869"/>
      <c r="H54" s="869"/>
      <c r="I54" s="870">
        <v>480000</v>
      </c>
      <c r="J54" s="871">
        <v>0.0006</v>
      </c>
    </row>
    <row r="55" spans="1:10" ht="29.25">
      <c r="A55" s="872"/>
      <c r="B55" s="884"/>
      <c r="C55" s="868" t="s">
        <v>190</v>
      </c>
      <c r="D55" s="869">
        <v>10000</v>
      </c>
      <c r="E55" s="869"/>
      <c r="F55" s="870">
        <v>10000</v>
      </c>
      <c r="G55" s="869"/>
      <c r="H55" s="869"/>
      <c r="I55" s="870">
        <v>10000</v>
      </c>
      <c r="J55" s="871">
        <v>0</v>
      </c>
    </row>
    <row r="56" spans="1:10" ht="39">
      <c r="A56" s="872"/>
      <c r="B56" s="884"/>
      <c r="C56" s="868" t="s">
        <v>240</v>
      </c>
      <c r="D56" s="869">
        <v>52674</v>
      </c>
      <c r="E56" s="869"/>
      <c r="F56" s="870">
        <v>52674</v>
      </c>
      <c r="G56" s="869"/>
      <c r="H56" s="869"/>
      <c r="I56" s="870">
        <v>52674</v>
      </c>
      <c r="J56" s="871">
        <v>0.0001</v>
      </c>
    </row>
    <row r="57" spans="1:10" ht="39">
      <c r="A57" s="872"/>
      <c r="B57" s="884"/>
      <c r="C57" s="868" t="s">
        <v>241</v>
      </c>
      <c r="D57" s="869">
        <v>17558</v>
      </c>
      <c r="E57" s="869"/>
      <c r="F57" s="870">
        <v>17558</v>
      </c>
      <c r="G57" s="869"/>
      <c r="H57" s="869"/>
      <c r="I57" s="870">
        <v>17558</v>
      </c>
      <c r="J57" s="871">
        <v>0</v>
      </c>
    </row>
    <row r="58" spans="1:10" ht="39.75" thickBot="1">
      <c r="A58" s="872"/>
      <c r="B58" s="884"/>
      <c r="C58" s="868" t="s">
        <v>192</v>
      </c>
      <c r="D58" s="869">
        <v>5410000</v>
      </c>
      <c r="E58" s="869"/>
      <c r="F58" s="870">
        <v>5410000</v>
      </c>
      <c r="G58" s="869"/>
      <c r="H58" s="869"/>
      <c r="I58" s="870">
        <v>5410000</v>
      </c>
      <c r="J58" s="871">
        <v>0.0068</v>
      </c>
    </row>
    <row r="59" spans="1:10" ht="12" thickBot="1">
      <c r="A59" s="872"/>
      <c r="B59" s="873" t="s">
        <v>1034</v>
      </c>
      <c r="C59" s="874"/>
      <c r="D59" s="875">
        <v>6480232</v>
      </c>
      <c r="E59" s="875"/>
      <c r="F59" s="876">
        <v>6480232</v>
      </c>
      <c r="G59" s="875"/>
      <c r="H59" s="875"/>
      <c r="I59" s="876">
        <v>6480232</v>
      </c>
      <c r="J59" s="877">
        <v>0.0081</v>
      </c>
    </row>
    <row r="60" spans="1:10" ht="12" thickBot="1">
      <c r="A60" s="878" t="s">
        <v>1035</v>
      </c>
      <c r="B60" s="879"/>
      <c r="C60" s="880"/>
      <c r="D60" s="881">
        <v>6486534</v>
      </c>
      <c r="E60" s="881"/>
      <c r="F60" s="882">
        <v>6486534</v>
      </c>
      <c r="G60" s="881"/>
      <c r="H60" s="881">
        <v>727000</v>
      </c>
      <c r="I60" s="882">
        <v>7213534</v>
      </c>
      <c r="J60" s="883">
        <v>0.0091</v>
      </c>
    </row>
    <row r="61" spans="1:10" ht="48.75">
      <c r="A61" s="866" t="s">
        <v>511</v>
      </c>
      <c r="B61" s="867" t="s">
        <v>1036</v>
      </c>
      <c r="C61" s="868" t="s">
        <v>193</v>
      </c>
      <c r="D61" s="869"/>
      <c r="E61" s="869"/>
      <c r="F61" s="870">
        <v>0</v>
      </c>
      <c r="G61" s="869">
        <v>1099500</v>
      </c>
      <c r="H61" s="869"/>
      <c r="I61" s="870">
        <v>1099500</v>
      </c>
      <c r="J61" s="871">
        <v>0.0014</v>
      </c>
    </row>
    <row r="62" spans="1:10" ht="39">
      <c r="A62" s="872"/>
      <c r="B62" s="884"/>
      <c r="C62" s="868" t="s">
        <v>188</v>
      </c>
      <c r="D62" s="869"/>
      <c r="E62" s="869"/>
      <c r="F62" s="870">
        <v>0</v>
      </c>
      <c r="G62" s="869"/>
      <c r="H62" s="869">
        <v>537200</v>
      </c>
      <c r="I62" s="870">
        <v>537200</v>
      </c>
      <c r="J62" s="871">
        <v>0.0007</v>
      </c>
    </row>
    <row r="63" spans="1:10" ht="30" thickBot="1">
      <c r="A63" s="872"/>
      <c r="B63" s="884"/>
      <c r="C63" s="868" t="s">
        <v>189</v>
      </c>
      <c r="D63" s="869">
        <v>52100</v>
      </c>
      <c r="E63" s="869"/>
      <c r="F63" s="870">
        <v>52100</v>
      </c>
      <c r="G63" s="869"/>
      <c r="H63" s="869"/>
      <c r="I63" s="870">
        <v>52100</v>
      </c>
      <c r="J63" s="871">
        <v>0.0001</v>
      </c>
    </row>
    <row r="64" spans="1:10" ht="12" thickBot="1">
      <c r="A64" s="872"/>
      <c r="B64" s="873" t="s">
        <v>1037</v>
      </c>
      <c r="C64" s="874"/>
      <c r="D64" s="875">
        <v>52100</v>
      </c>
      <c r="E64" s="875"/>
      <c r="F64" s="876">
        <v>52100</v>
      </c>
      <c r="G64" s="875">
        <v>1099500</v>
      </c>
      <c r="H64" s="875">
        <v>537200</v>
      </c>
      <c r="I64" s="876">
        <v>1688800</v>
      </c>
      <c r="J64" s="877">
        <v>0.0021</v>
      </c>
    </row>
    <row r="65" spans="1:10" ht="29.25">
      <c r="A65" s="872"/>
      <c r="B65" s="867" t="s">
        <v>1041</v>
      </c>
      <c r="C65" s="868" t="s">
        <v>194</v>
      </c>
      <c r="D65" s="869">
        <v>26000</v>
      </c>
      <c r="E65" s="869">
        <v>35000</v>
      </c>
      <c r="F65" s="870">
        <v>61000</v>
      </c>
      <c r="G65" s="869"/>
      <c r="H65" s="869"/>
      <c r="I65" s="870">
        <v>61000</v>
      </c>
      <c r="J65" s="871">
        <v>0.0001</v>
      </c>
    </row>
    <row r="66" spans="1:10" ht="11.25">
      <c r="A66" s="872"/>
      <c r="B66" s="884"/>
      <c r="C66" s="868" t="s">
        <v>170</v>
      </c>
      <c r="D66" s="869">
        <v>420000</v>
      </c>
      <c r="E66" s="869">
        <v>23000</v>
      </c>
      <c r="F66" s="870">
        <v>443000</v>
      </c>
      <c r="G66" s="869"/>
      <c r="H66" s="869"/>
      <c r="I66" s="870">
        <v>443000</v>
      </c>
      <c r="J66" s="871">
        <v>0.0006</v>
      </c>
    </row>
    <row r="67" spans="1:10" ht="30" thickBot="1">
      <c r="A67" s="872"/>
      <c r="B67" s="884"/>
      <c r="C67" s="868" t="s">
        <v>195</v>
      </c>
      <c r="D67" s="869"/>
      <c r="E67" s="869">
        <v>12500</v>
      </c>
      <c r="F67" s="870">
        <v>12500</v>
      </c>
      <c r="G67" s="869"/>
      <c r="H67" s="869"/>
      <c r="I67" s="870">
        <v>12500</v>
      </c>
      <c r="J67" s="871">
        <v>0</v>
      </c>
    </row>
    <row r="68" spans="1:10" ht="12" thickBot="1">
      <c r="A68" s="872"/>
      <c r="B68" s="873" t="s">
        <v>1042</v>
      </c>
      <c r="C68" s="874"/>
      <c r="D68" s="875">
        <v>446000</v>
      </c>
      <c r="E68" s="875">
        <v>70500</v>
      </c>
      <c r="F68" s="876">
        <v>516500</v>
      </c>
      <c r="G68" s="875"/>
      <c r="H68" s="875"/>
      <c r="I68" s="876">
        <v>516500</v>
      </c>
      <c r="J68" s="877">
        <v>0.0006</v>
      </c>
    </row>
    <row r="69" spans="1:10" ht="39.75" thickBot="1">
      <c r="A69" s="872"/>
      <c r="B69" s="867" t="s">
        <v>1043</v>
      </c>
      <c r="C69" s="868" t="s">
        <v>188</v>
      </c>
      <c r="D69" s="869"/>
      <c r="E69" s="869"/>
      <c r="F69" s="870">
        <v>0</v>
      </c>
      <c r="G69" s="869"/>
      <c r="H69" s="869">
        <v>97200</v>
      </c>
      <c r="I69" s="870">
        <v>97200</v>
      </c>
      <c r="J69" s="871">
        <v>0.0001</v>
      </c>
    </row>
    <row r="70" spans="1:10" ht="12" thickBot="1">
      <c r="A70" s="872"/>
      <c r="B70" s="873" t="s">
        <v>1044</v>
      </c>
      <c r="C70" s="874"/>
      <c r="D70" s="875"/>
      <c r="E70" s="875"/>
      <c r="F70" s="876">
        <v>0</v>
      </c>
      <c r="G70" s="875"/>
      <c r="H70" s="875">
        <v>97200</v>
      </c>
      <c r="I70" s="876">
        <v>97200</v>
      </c>
      <c r="J70" s="877">
        <v>0.0001</v>
      </c>
    </row>
    <row r="71" spans="1:10" ht="39.75" thickBot="1">
      <c r="A71" s="872"/>
      <c r="B71" s="867" t="s">
        <v>512</v>
      </c>
      <c r="C71" s="868" t="s">
        <v>176</v>
      </c>
      <c r="D71" s="869">
        <v>10000</v>
      </c>
      <c r="E71" s="869"/>
      <c r="F71" s="870">
        <v>10000</v>
      </c>
      <c r="G71" s="869"/>
      <c r="H71" s="869"/>
      <c r="I71" s="870">
        <v>10000</v>
      </c>
      <c r="J71" s="871">
        <v>0</v>
      </c>
    </row>
    <row r="72" spans="1:10" ht="12" thickBot="1">
      <c r="A72" s="872"/>
      <c r="B72" s="873" t="s">
        <v>1048</v>
      </c>
      <c r="C72" s="874"/>
      <c r="D72" s="875">
        <v>10000</v>
      </c>
      <c r="E72" s="875"/>
      <c r="F72" s="876">
        <v>10000</v>
      </c>
      <c r="G72" s="875"/>
      <c r="H72" s="875"/>
      <c r="I72" s="876">
        <v>10000</v>
      </c>
      <c r="J72" s="877">
        <v>0</v>
      </c>
    </row>
    <row r="73" spans="1:10" ht="12" thickBot="1">
      <c r="A73" s="878" t="s">
        <v>514</v>
      </c>
      <c r="B73" s="879"/>
      <c r="C73" s="880"/>
      <c r="D73" s="881">
        <v>508100</v>
      </c>
      <c r="E73" s="881">
        <v>70500</v>
      </c>
      <c r="F73" s="882">
        <v>578600</v>
      </c>
      <c r="G73" s="881">
        <v>1099500</v>
      </c>
      <c r="H73" s="881">
        <v>634400</v>
      </c>
      <c r="I73" s="882">
        <v>2312500</v>
      </c>
      <c r="J73" s="883">
        <v>0.0029</v>
      </c>
    </row>
    <row r="74" spans="1:10" ht="102" thickBot="1">
      <c r="A74" s="866" t="s">
        <v>1049</v>
      </c>
      <c r="B74" s="867" t="s">
        <v>1050</v>
      </c>
      <c r="C74" s="868" t="s">
        <v>193</v>
      </c>
      <c r="D74" s="869"/>
      <c r="E74" s="869"/>
      <c r="F74" s="870">
        <v>0</v>
      </c>
      <c r="G74" s="869">
        <v>36190</v>
      </c>
      <c r="H74" s="869"/>
      <c r="I74" s="870">
        <v>36190</v>
      </c>
      <c r="J74" s="871">
        <v>0</v>
      </c>
    </row>
    <row r="75" spans="1:10" ht="12" thickBot="1">
      <c r="A75" s="872"/>
      <c r="B75" s="873" t="s">
        <v>1051</v>
      </c>
      <c r="C75" s="874"/>
      <c r="D75" s="875"/>
      <c r="E75" s="875"/>
      <c r="F75" s="876">
        <v>0</v>
      </c>
      <c r="G75" s="875">
        <v>36190</v>
      </c>
      <c r="H75" s="875"/>
      <c r="I75" s="876">
        <v>36190</v>
      </c>
      <c r="J75" s="877">
        <v>0</v>
      </c>
    </row>
    <row r="76" spans="1:10" ht="12" thickBot="1">
      <c r="A76" s="878" t="s">
        <v>1052</v>
      </c>
      <c r="B76" s="879"/>
      <c r="C76" s="880"/>
      <c r="D76" s="881"/>
      <c r="E76" s="881"/>
      <c r="F76" s="882">
        <v>0</v>
      </c>
      <c r="G76" s="881">
        <v>36190</v>
      </c>
      <c r="H76" s="881"/>
      <c r="I76" s="882">
        <v>36190</v>
      </c>
      <c r="J76" s="883">
        <v>0</v>
      </c>
    </row>
    <row r="77" spans="1:10" ht="67.5">
      <c r="A77" s="866" t="s">
        <v>515</v>
      </c>
      <c r="B77" s="867" t="s">
        <v>1054</v>
      </c>
      <c r="C77" s="868" t="s">
        <v>188</v>
      </c>
      <c r="D77" s="869"/>
      <c r="E77" s="869"/>
      <c r="F77" s="870">
        <v>0</v>
      </c>
      <c r="G77" s="869"/>
      <c r="H77" s="869">
        <v>8006000</v>
      </c>
      <c r="I77" s="870">
        <v>8006000</v>
      </c>
      <c r="J77" s="871">
        <v>0.01</v>
      </c>
    </row>
    <row r="78" spans="1:10" ht="29.25">
      <c r="A78" s="872"/>
      <c r="B78" s="884"/>
      <c r="C78" s="868" t="s">
        <v>189</v>
      </c>
      <c r="D78" s="869"/>
      <c r="E78" s="869">
        <v>1000</v>
      </c>
      <c r="F78" s="870">
        <v>1000</v>
      </c>
      <c r="G78" s="869"/>
      <c r="H78" s="869"/>
      <c r="I78" s="870">
        <v>1000</v>
      </c>
      <c r="J78" s="871">
        <v>0</v>
      </c>
    </row>
    <row r="79" spans="1:10" ht="49.5" thickBot="1">
      <c r="A79" s="872"/>
      <c r="B79" s="884"/>
      <c r="C79" s="868" t="s">
        <v>196</v>
      </c>
      <c r="D79" s="869"/>
      <c r="E79" s="869"/>
      <c r="F79" s="870">
        <v>0</v>
      </c>
      <c r="G79" s="869"/>
      <c r="H79" s="869">
        <v>330000</v>
      </c>
      <c r="I79" s="870">
        <v>330000</v>
      </c>
      <c r="J79" s="871">
        <v>0.0004</v>
      </c>
    </row>
    <row r="80" spans="1:10" ht="12" thickBot="1">
      <c r="A80" s="872"/>
      <c r="B80" s="873" t="s">
        <v>1062</v>
      </c>
      <c r="C80" s="874"/>
      <c r="D80" s="875"/>
      <c r="E80" s="875">
        <v>1000</v>
      </c>
      <c r="F80" s="876">
        <v>1000</v>
      </c>
      <c r="G80" s="875"/>
      <c r="H80" s="875">
        <v>8336000</v>
      </c>
      <c r="I80" s="876">
        <v>8337000</v>
      </c>
      <c r="J80" s="877">
        <v>0.0105</v>
      </c>
    </row>
    <row r="81" spans="1:10" ht="20.25" thickBot="1">
      <c r="A81" s="872"/>
      <c r="B81" s="867" t="s">
        <v>1066</v>
      </c>
      <c r="C81" s="868" t="s">
        <v>197</v>
      </c>
      <c r="D81" s="869">
        <v>50000</v>
      </c>
      <c r="E81" s="869"/>
      <c r="F81" s="870">
        <v>50000</v>
      </c>
      <c r="G81" s="869"/>
      <c r="H81" s="869"/>
      <c r="I81" s="870">
        <v>50000</v>
      </c>
      <c r="J81" s="871">
        <v>0.0001</v>
      </c>
    </row>
    <row r="82" spans="1:10" ht="12" thickBot="1">
      <c r="A82" s="872"/>
      <c r="B82" s="873" t="s">
        <v>1068</v>
      </c>
      <c r="C82" s="874"/>
      <c r="D82" s="875">
        <v>50000</v>
      </c>
      <c r="E82" s="875"/>
      <c r="F82" s="876">
        <v>50000</v>
      </c>
      <c r="G82" s="875"/>
      <c r="H82" s="875"/>
      <c r="I82" s="876">
        <v>50000</v>
      </c>
      <c r="J82" s="877">
        <v>0.0001</v>
      </c>
    </row>
    <row r="83" spans="1:10" ht="12" thickBot="1">
      <c r="A83" s="878" t="s">
        <v>525</v>
      </c>
      <c r="B83" s="879"/>
      <c r="C83" s="880"/>
      <c r="D83" s="881">
        <v>50000</v>
      </c>
      <c r="E83" s="881">
        <v>1000</v>
      </c>
      <c r="F83" s="882">
        <v>51000</v>
      </c>
      <c r="G83" s="881"/>
      <c r="H83" s="881">
        <v>8336000</v>
      </c>
      <c r="I83" s="882">
        <v>8387000</v>
      </c>
      <c r="J83" s="883">
        <v>0.0105</v>
      </c>
    </row>
    <row r="84" spans="1:10" ht="146.25">
      <c r="A84" s="866" t="s">
        <v>1070</v>
      </c>
      <c r="B84" s="867" t="s">
        <v>198</v>
      </c>
      <c r="C84" s="868" t="s">
        <v>199</v>
      </c>
      <c r="D84" s="869">
        <v>1000000</v>
      </c>
      <c r="E84" s="869"/>
      <c r="F84" s="870">
        <v>1000000</v>
      </c>
      <c r="G84" s="869"/>
      <c r="H84" s="869"/>
      <c r="I84" s="870">
        <v>1000000</v>
      </c>
      <c r="J84" s="871">
        <v>0.0013</v>
      </c>
    </row>
    <row r="85" spans="1:10" ht="20.25" thickBot="1">
      <c r="A85" s="872"/>
      <c r="B85" s="884"/>
      <c r="C85" s="868" t="s">
        <v>200</v>
      </c>
      <c r="D85" s="869">
        <v>60000</v>
      </c>
      <c r="E85" s="869"/>
      <c r="F85" s="870">
        <v>60000</v>
      </c>
      <c r="G85" s="869"/>
      <c r="H85" s="869"/>
      <c r="I85" s="870">
        <v>60000</v>
      </c>
      <c r="J85" s="871">
        <v>0.0001</v>
      </c>
    </row>
    <row r="86" spans="1:10" ht="12" thickBot="1">
      <c r="A86" s="872"/>
      <c r="B86" s="873" t="s">
        <v>201</v>
      </c>
      <c r="C86" s="874"/>
      <c r="D86" s="875">
        <v>1060000</v>
      </c>
      <c r="E86" s="875"/>
      <c r="F86" s="876">
        <v>1060000</v>
      </c>
      <c r="G86" s="875"/>
      <c r="H86" s="875"/>
      <c r="I86" s="876">
        <v>1060000</v>
      </c>
      <c r="J86" s="877">
        <v>0.0013</v>
      </c>
    </row>
    <row r="87" spans="1:10" ht="97.5">
      <c r="A87" s="872"/>
      <c r="B87" s="867" t="s">
        <v>202</v>
      </c>
      <c r="C87" s="868" t="s">
        <v>203</v>
      </c>
      <c r="D87" s="869">
        <v>83100000</v>
      </c>
      <c r="E87" s="869"/>
      <c r="F87" s="870">
        <v>83100000</v>
      </c>
      <c r="G87" s="869"/>
      <c r="H87" s="869"/>
      <c r="I87" s="870">
        <v>83100000</v>
      </c>
      <c r="J87" s="871">
        <v>0.1043</v>
      </c>
    </row>
    <row r="88" spans="1:10" ht="11.25">
      <c r="A88" s="872"/>
      <c r="B88" s="884"/>
      <c r="C88" s="868" t="s">
        <v>204</v>
      </c>
      <c r="D88" s="869">
        <v>400</v>
      </c>
      <c r="E88" s="869"/>
      <c r="F88" s="870">
        <v>400</v>
      </c>
      <c r="G88" s="869"/>
      <c r="H88" s="869"/>
      <c r="I88" s="870">
        <v>400</v>
      </c>
      <c r="J88" s="871">
        <v>0</v>
      </c>
    </row>
    <row r="89" spans="1:10" ht="11.25">
      <c r="A89" s="872"/>
      <c r="B89" s="884"/>
      <c r="C89" s="868" t="s">
        <v>205</v>
      </c>
      <c r="D89" s="869">
        <v>67000</v>
      </c>
      <c r="E89" s="869"/>
      <c r="F89" s="870">
        <v>67000</v>
      </c>
      <c r="G89" s="869"/>
      <c r="H89" s="869"/>
      <c r="I89" s="870">
        <v>67000</v>
      </c>
      <c r="J89" s="871">
        <v>0.0001</v>
      </c>
    </row>
    <row r="90" spans="1:10" ht="11.25">
      <c r="A90" s="872"/>
      <c r="B90" s="884"/>
      <c r="C90" s="868" t="s">
        <v>206</v>
      </c>
      <c r="D90" s="869">
        <v>3600000</v>
      </c>
      <c r="E90" s="869"/>
      <c r="F90" s="870">
        <v>3600000</v>
      </c>
      <c r="G90" s="869"/>
      <c r="H90" s="869"/>
      <c r="I90" s="870">
        <v>3600000</v>
      </c>
      <c r="J90" s="871">
        <v>0.0045</v>
      </c>
    </row>
    <row r="91" spans="1:10" ht="19.5">
      <c r="A91" s="872"/>
      <c r="B91" s="884"/>
      <c r="C91" s="868" t="s">
        <v>207</v>
      </c>
      <c r="D91" s="869">
        <v>3000000</v>
      </c>
      <c r="E91" s="869"/>
      <c r="F91" s="870">
        <v>3000000</v>
      </c>
      <c r="G91" s="869"/>
      <c r="H91" s="869"/>
      <c r="I91" s="870">
        <v>3000000</v>
      </c>
      <c r="J91" s="871">
        <v>0.0038</v>
      </c>
    </row>
    <row r="92" spans="1:10" ht="20.25" thickBot="1">
      <c r="A92" s="872"/>
      <c r="B92" s="884"/>
      <c r="C92" s="868" t="s">
        <v>200</v>
      </c>
      <c r="D92" s="869">
        <v>900000</v>
      </c>
      <c r="E92" s="869"/>
      <c r="F92" s="870">
        <v>900000</v>
      </c>
      <c r="G92" s="869"/>
      <c r="H92" s="869"/>
      <c r="I92" s="870">
        <v>900000</v>
      </c>
      <c r="J92" s="871">
        <v>0.0011</v>
      </c>
    </row>
    <row r="93" spans="1:10" ht="12" thickBot="1">
      <c r="A93" s="872"/>
      <c r="B93" s="873" t="s">
        <v>208</v>
      </c>
      <c r="C93" s="874"/>
      <c r="D93" s="875">
        <v>90667400</v>
      </c>
      <c r="E93" s="875"/>
      <c r="F93" s="876">
        <v>90667400</v>
      </c>
      <c r="G93" s="875"/>
      <c r="H93" s="875"/>
      <c r="I93" s="876">
        <v>90667400</v>
      </c>
      <c r="J93" s="877">
        <v>0.1138</v>
      </c>
    </row>
    <row r="94" spans="1:10" ht="87.75">
      <c r="A94" s="872"/>
      <c r="B94" s="867" t="s">
        <v>209</v>
      </c>
      <c r="C94" s="868" t="s">
        <v>203</v>
      </c>
      <c r="D94" s="869">
        <v>13350000</v>
      </c>
      <c r="E94" s="869"/>
      <c r="F94" s="870">
        <v>13350000</v>
      </c>
      <c r="G94" s="869"/>
      <c r="H94" s="869"/>
      <c r="I94" s="870">
        <v>13350000</v>
      </c>
      <c r="J94" s="871">
        <v>0.0168</v>
      </c>
    </row>
    <row r="95" spans="1:10" ht="11.25">
      <c r="A95" s="872"/>
      <c r="B95" s="884"/>
      <c r="C95" s="868" t="s">
        <v>204</v>
      </c>
      <c r="D95" s="869">
        <v>29000</v>
      </c>
      <c r="E95" s="869"/>
      <c r="F95" s="870">
        <v>29000</v>
      </c>
      <c r="G95" s="869"/>
      <c r="H95" s="869"/>
      <c r="I95" s="870">
        <v>29000</v>
      </c>
      <c r="J95" s="871">
        <v>0</v>
      </c>
    </row>
    <row r="96" spans="1:10" ht="11.25">
      <c r="A96" s="872"/>
      <c r="B96" s="884"/>
      <c r="C96" s="868" t="s">
        <v>205</v>
      </c>
      <c r="D96" s="869">
        <v>3200</v>
      </c>
      <c r="E96" s="869"/>
      <c r="F96" s="870">
        <v>3200</v>
      </c>
      <c r="G96" s="869"/>
      <c r="H96" s="869"/>
      <c r="I96" s="870">
        <v>3200</v>
      </c>
      <c r="J96" s="871">
        <v>0</v>
      </c>
    </row>
    <row r="97" spans="1:10" ht="11.25">
      <c r="A97" s="872"/>
      <c r="B97" s="884"/>
      <c r="C97" s="868" t="s">
        <v>206</v>
      </c>
      <c r="D97" s="869">
        <v>2000000</v>
      </c>
      <c r="E97" s="869"/>
      <c r="F97" s="870">
        <v>2000000</v>
      </c>
      <c r="G97" s="869"/>
      <c r="H97" s="869"/>
      <c r="I97" s="870">
        <v>2000000</v>
      </c>
      <c r="J97" s="871">
        <v>0.0025</v>
      </c>
    </row>
    <row r="98" spans="1:10" ht="11.25">
      <c r="A98" s="872"/>
      <c r="B98" s="884"/>
      <c r="C98" s="868" t="s">
        <v>210</v>
      </c>
      <c r="D98" s="869">
        <v>3500000</v>
      </c>
      <c r="E98" s="869"/>
      <c r="F98" s="870">
        <v>3500000</v>
      </c>
      <c r="G98" s="869"/>
      <c r="H98" s="869"/>
      <c r="I98" s="870">
        <v>3500000</v>
      </c>
      <c r="J98" s="871">
        <v>0.0044</v>
      </c>
    </row>
    <row r="99" spans="1:10" ht="11.25">
      <c r="A99" s="872"/>
      <c r="B99" s="884"/>
      <c r="C99" s="868" t="s">
        <v>211</v>
      </c>
      <c r="D99" s="869">
        <v>100000</v>
      </c>
      <c r="E99" s="869"/>
      <c r="F99" s="870">
        <v>100000</v>
      </c>
      <c r="G99" s="869"/>
      <c r="H99" s="869"/>
      <c r="I99" s="870">
        <v>100000</v>
      </c>
      <c r="J99" s="871">
        <v>0.0001</v>
      </c>
    </row>
    <row r="100" spans="1:10" ht="11.25">
      <c r="A100" s="872"/>
      <c r="B100" s="884"/>
      <c r="C100" s="868" t="s">
        <v>212</v>
      </c>
      <c r="D100" s="869">
        <v>1300000</v>
      </c>
      <c r="E100" s="869"/>
      <c r="F100" s="870">
        <v>1300000</v>
      </c>
      <c r="G100" s="869"/>
      <c r="H100" s="869"/>
      <c r="I100" s="870">
        <v>1300000</v>
      </c>
      <c r="J100" s="871">
        <v>0.0016</v>
      </c>
    </row>
    <row r="101" spans="1:10" ht="11.25">
      <c r="A101" s="872"/>
      <c r="B101" s="884"/>
      <c r="C101" s="868" t="s">
        <v>213</v>
      </c>
      <c r="D101" s="869">
        <v>220000</v>
      </c>
      <c r="E101" s="869"/>
      <c r="F101" s="870">
        <v>220000</v>
      </c>
      <c r="G101" s="869"/>
      <c r="H101" s="869"/>
      <c r="I101" s="870">
        <v>220000</v>
      </c>
      <c r="J101" s="871">
        <v>0.0003</v>
      </c>
    </row>
    <row r="102" spans="1:10" ht="19.5">
      <c r="A102" s="872"/>
      <c r="B102" s="884"/>
      <c r="C102" s="868" t="s">
        <v>214</v>
      </c>
      <c r="D102" s="869">
        <v>6000</v>
      </c>
      <c r="E102" s="869"/>
      <c r="F102" s="870">
        <v>6000</v>
      </c>
      <c r="G102" s="869"/>
      <c r="H102" s="869"/>
      <c r="I102" s="870">
        <v>6000</v>
      </c>
      <c r="J102" s="871">
        <v>0</v>
      </c>
    </row>
    <row r="103" spans="1:10" ht="19.5">
      <c r="A103" s="872"/>
      <c r="B103" s="884"/>
      <c r="C103" s="868" t="s">
        <v>207</v>
      </c>
      <c r="D103" s="869">
        <v>14000000</v>
      </c>
      <c r="E103" s="869"/>
      <c r="F103" s="870">
        <v>14000000</v>
      </c>
      <c r="G103" s="869"/>
      <c r="H103" s="869"/>
      <c r="I103" s="870">
        <v>14000000</v>
      </c>
      <c r="J103" s="871">
        <v>0.0176</v>
      </c>
    </row>
    <row r="104" spans="1:10" ht="11.25">
      <c r="A104" s="872"/>
      <c r="B104" s="884"/>
      <c r="C104" s="868" t="s">
        <v>215</v>
      </c>
      <c r="D104" s="869">
        <v>2000</v>
      </c>
      <c r="E104" s="869"/>
      <c r="F104" s="870">
        <v>2000</v>
      </c>
      <c r="G104" s="869"/>
      <c r="H104" s="869"/>
      <c r="I104" s="870">
        <v>2000</v>
      </c>
      <c r="J104" s="871">
        <v>0</v>
      </c>
    </row>
    <row r="105" spans="1:10" ht="20.25" thickBot="1">
      <c r="A105" s="872"/>
      <c r="B105" s="884"/>
      <c r="C105" s="868" t="s">
        <v>200</v>
      </c>
      <c r="D105" s="869">
        <v>300000</v>
      </c>
      <c r="E105" s="869"/>
      <c r="F105" s="870">
        <v>300000</v>
      </c>
      <c r="G105" s="869"/>
      <c r="H105" s="869"/>
      <c r="I105" s="870">
        <v>300000</v>
      </c>
      <c r="J105" s="871">
        <v>0.0004</v>
      </c>
    </row>
    <row r="106" spans="1:10" ht="12" thickBot="1">
      <c r="A106" s="872"/>
      <c r="B106" s="873" t="s">
        <v>216</v>
      </c>
      <c r="C106" s="874"/>
      <c r="D106" s="875">
        <v>34810200</v>
      </c>
      <c r="E106" s="875"/>
      <c r="F106" s="876">
        <v>34810200</v>
      </c>
      <c r="G106" s="875"/>
      <c r="H106" s="875"/>
      <c r="I106" s="876">
        <v>34810200</v>
      </c>
      <c r="J106" s="877">
        <v>0.0437</v>
      </c>
    </row>
    <row r="107" spans="1:10" ht="39">
      <c r="A107" s="872"/>
      <c r="B107" s="867" t="s">
        <v>217</v>
      </c>
      <c r="C107" s="868" t="s">
        <v>218</v>
      </c>
      <c r="D107" s="869">
        <v>4738000</v>
      </c>
      <c r="E107" s="869"/>
      <c r="F107" s="870">
        <v>4738000</v>
      </c>
      <c r="G107" s="869"/>
      <c r="H107" s="869"/>
      <c r="I107" s="870">
        <v>4738000</v>
      </c>
      <c r="J107" s="871">
        <v>0.0059</v>
      </c>
    </row>
    <row r="108" spans="1:10" ht="11.25">
      <c r="A108" s="872"/>
      <c r="B108" s="884"/>
      <c r="C108" s="868" t="s">
        <v>219</v>
      </c>
      <c r="D108" s="869"/>
      <c r="E108" s="869">
        <v>4800000</v>
      </c>
      <c r="F108" s="870">
        <v>4800000</v>
      </c>
      <c r="G108" s="869"/>
      <c r="H108" s="869"/>
      <c r="I108" s="870">
        <v>4800000</v>
      </c>
      <c r="J108" s="871">
        <v>0.006</v>
      </c>
    </row>
    <row r="109" spans="1:10" ht="19.5">
      <c r="A109" s="872"/>
      <c r="B109" s="884"/>
      <c r="C109" s="868" t="s">
        <v>220</v>
      </c>
      <c r="D109" s="869">
        <v>4180000</v>
      </c>
      <c r="E109" s="869"/>
      <c r="F109" s="870">
        <v>4180000</v>
      </c>
      <c r="G109" s="869"/>
      <c r="H109" s="869"/>
      <c r="I109" s="870">
        <v>4180000</v>
      </c>
      <c r="J109" s="871">
        <v>0.0052</v>
      </c>
    </row>
    <row r="110" spans="1:10" ht="20.25" thickBot="1">
      <c r="A110" s="872"/>
      <c r="B110" s="884"/>
      <c r="C110" s="868" t="s">
        <v>200</v>
      </c>
      <c r="D110" s="869">
        <v>40000</v>
      </c>
      <c r="E110" s="869"/>
      <c r="F110" s="870">
        <v>40000</v>
      </c>
      <c r="G110" s="869"/>
      <c r="H110" s="869"/>
      <c r="I110" s="870">
        <v>40000</v>
      </c>
      <c r="J110" s="871">
        <v>0.0001</v>
      </c>
    </row>
    <row r="111" spans="1:10" ht="12" thickBot="1">
      <c r="A111" s="872"/>
      <c r="B111" s="873" t="s">
        <v>221</v>
      </c>
      <c r="C111" s="874"/>
      <c r="D111" s="875">
        <v>8958000</v>
      </c>
      <c r="E111" s="875">
        <v>4800000</v>
      </c>
      <c r="F111" s="876">
        <v>13758000</v>
      </c>
      <c r="G111" s="875"/>
      <c r="H111" s="875"/>
      <c r="I111" s="876">
        <v>13758000</v>
      </c>
      <c r="J111" s="877">
        <v>0.0173</v>
      </c>
    </row>
    <row r="112" spans="1:10" ht="29.25">
      <c r="A112" s="872"/>
      <c r="B112" s="867" t="s">
        <v>222</v>
      </c>
      <c r="C112" s="868" t="s">
        <v>223</v>
      </c>
      <c r="D112" s="869">
        <v>160389632</v>
      </c>
      <c r="E112" s="869"/>
      <c r="F112" s="870">
        <v>160389632</v>
      </c>
      <c r="G112" s="869"/>
      <c r="H112" s="869"/>
      <c r="I112" s="870">
        <v>160389632</v>
      </c>
      <c r="J112" s="871">
        <v>0.2013</v>
      </c>
    </row>
    <row r="113" spans="1:10" ht="20.25" thickBot="1">
      <c r="A113" s="872"/>
      <c r="B113" s="884"/>
      <c r="C113" s="868" t="s">
        <v>224</v>
      </c>
      <c r="D113" s="869">
        <v>10930000</v>
      </c>
      <c r="E113" s="869"/>
      <c r="F113" s="870">
        <v>10930000</v>
      </c>
      <c r="G113" s="869"/>
      <c r="H113" s="869"/>
      <c r="I113" s="870">
        <v>10930000</v>
      </c>
      <c r="J113" s="871">
        <v>0.0137</v>
      </c>
    </row>
    <row r="114" spans="1:10" ht="12" thickBot="1">
      <c r="A114" s="872"/>
      <c r="B114" s="873" t="s">
        <v>225</v>
      </c>
      <c r="C114" s="874"/>
      <c r="D114" s="875">
        <v>171319632</v>
      </c>
      <c r="E114" s="875"/>
      <c r="F114" s="876">
        <v>171319632</v>
      </c>
      <c r="G114" s="875"/>
      <c r="H114" s="875"/>
      <c r="I114" s="876">
        <v>171319632</v>
      </c>
      <c r="J114" s="877">
        <v>0.215</v>
      </c>
    </row>
    <row r="115" spans="1:10" ht="39">
      <c r="A115" s="872"/>
      <c r="B115" s="867" t="s">
        <v>226</v>
      </c>
      <c r="C115" s="868" t="s">
        <v>223</v>
      </c>
      <c r="D115" s="869"/>
      <c r="E115" s="869">
        <v>45730008</v>
      </c>
      <c r="F115" s="870">
        <v>45730008</v>
      </c>
      <c r="G115" s="869"/>
      <c r="H115" s="869"/>
      <c r="I115" s="870">
        <v>45730008</v>
      </c>
      <c r="J115" s="871">
        <v>0.0574</v>
      </c>
    </row>
    <row r="116" spans="1:10" ht="20.25" thickBot="1">
      <c r="A116" s="872"/>
      <c r="B116" s="884"/>
      <c r="C116" s="868" t="s">
        <v>224</v>
      </c>
      <c r="D116" s="869"/>
      <c r="E116" s="869">
        <v>2670000</v>
      </c>
      <c r="F116" s="870">
        <v>2670000</v>
      </c>
      <c r="G116" s="869"/>
      <c r="H116" s="869"/>
      <c r="I116" s="870">
        <v>2670000</v>
      </c>
      <c r="J116" s="871">
        <v>0.0034</v>
      </c>
    </row>
    <row r="117" spans="1:10" ht="12" thickBot="1">
      <c r="A117" s="872"/>
      <c r="B117" s="873" t="s">
        <v>227</v>
      </c>
      <c r="C117" s="874"/>
      <c r="D117" s="875"/>
      <c r="E117" s="875">
        <v>48400008</v>
      </c>
      <c r="F117" s="876">
        <v>48400008</v>
      </c>
      <c r="G117" s="875"/>
      <c r="H117" s="875"/>
      <c r="I117" s="876">
        <v>48400008</v>
      </c>
      <c r="J117" s="877">
        <v>0.0607</v>
      </c>
    </row>
    <row r="118" spans="1:10" ht="12" thickBot="1">
      <c r="A118" s="878" t="s">
        <v>1074</v>
      </c>
      <c r="B118" s="879"/>
      <c r="C118" s="880"/>
      <c r="D118" s="881">
        <v>306815232</v>
      </c>
      <c r="E118" s="881">
        <v>53200008</v>
      </c>
      <c r="F118" s="882">
        <v>360015240</v>
      </c>
      <c r="G118" s="881"/>
      <c r="H118" s="881"/>
      <c r="I118" s="882">
        <v>360015240</v>
      </c>
      <c r="J118" s="883">
        <v>0.4518</v>
      </c>
    </row>
    <row r="119" spans="1:10" ht="39.75" thickBot="1">
      <c r="A119" s="866" t="s">
        <v>4</v>
      </c>
      <c r="B119" s="867" t="s">
        <v>228</v>
      </c>
      <c r="C119" s="868" t="s">
        <v>229</v>
      </c>
      <c r="D119" s="869">
        <v>71347695</v>
      </c>
      <c r="E119" s="869">
        <v>61388844</v>
      </c>
      <c r="F119" s="870">
        <v>132736539</v>
      </c>
      <c r="G119" s="869"/>
      <c r="H119" s="869"/>
      <c r="I119" s="870">
        <v>132736539</v>
      </c>
      <c r="J119" s="871">
        <v>0.1666</v>
      </c>
    </row>
    <row r="120" spans="1:10" ht="12" thickBot="1">
      <c r="A120" s="872"/>
      <c r="B120" s="873" t="s">
        <v>230</v>
      </c>
      <c r="C120" s="874"/>
      <c r="D120" s="875">
        <v>71347695</v>
      </c>
      <c r="E120" s="875">
        <v>61388844</v>
      </c>
      <c r="F120" s="876">
        <v>132736539</v>
      </c>
      <c r="G120" s="875"/>
      <c r="H120" s="875"/>
      <c r="I120" s="876">
        <v>132736539</v>
      </c>
      <c r="J120" s="877">
        <v>0.1666</v>
      </c>
    </row>
    <row r="121" spans="1:10" ht="20.25" thickBot="1">
      <c r="A121" s="872"/>
      <c r="B121" s="867" t="s">
        <v>231</v>
      </c>
      <c r="C121" s="868" t="s">
        <v>173</v>
      </c>
      <c r="D121" s="869">
        <v>700000</v>
      </c>
      <c r="E121" s="869"/>
      <c r="F121" s="870">
        <v>700000</v>
      </c>
      <c r="G121" s="869"/>
      <c r="H121" s="869"/>
      <c r="I121" s="870">
        <v>700000</v>
      </c>
      <c r="J121" s="871">
        <v>0.0009</v>
      </c>
    </row>
    <row r="122" spans="1:10" ht="12" thickBot="1">
      <c r="A122" s="872"/>
      <c r="B122" s="873" t="s">
        <v>232</v>
      </c>
      <c r="C122" s="874"/>
      <c r="D122" s="875">
        <v>700000</v>
      </c>
      <c r="E122" s="875"/>
      <c r="F122" s="876">
        <v>700000</v>
      </c>
      <c r="G122" s="875"/>
      <c r="H122" s="875"/>
      <c r="I122" s="876">
        <v>700000</v>
      </c>
      <c r="J122" s="877">
        <v>0.0009</v>
      </c>
    </row>
    <row r="123" spans="1:10" ht="30" thickBot="1">
      <c r="A123" s="872"/>
      <c r="B123" s="867" t="s">
        <v>12</v>
      </c>
      <c r="C123" s="868" t="s">
        <v>229</v>
      </c>
      <c r="D123" s="869"/>
      <c r="E123" s="869">
        <v>1808712</v>
      </c>
      <c r="F123" s="870">
        <v>1808712</v>
      </c>
      <c r="G123" s="869"/>
      <c r="H123" s="869"/>
      <c r="I123" s="870">
        <v>1808712</v>
      </c>
      <c r="J123" s="871">
        <v>0.0023</v>
      </c>
    </row>
    <row r="124" spans="1:10" ht="12" thickBot="1">
      <c r="A124" s="872"/>
      <c r="B124" s="873" t="s">
        <v>14</v>
      </c>
      <c r="C124" s="874"/>
      <c r="D124" s="875"/>
      <c r="E124" s="875">
        <v>1808712</v>
      </c>
      <c r="F124" s="876">
        <v>1808712</v>
      </c>
      <c r="G124" s="875"/>
      <c r="H124" s="875"/>
      <c r="I124" s="876">
        <v>1808712</v>
      </c>
      <c r="J124" s="877">
        <v>0.0023</v>
      </c>
    </row>
    <row r="125" spans="1:10" ht="12" thickBot="1">
      <c r="A125" s="878" t="s">
        <v>15</v>
      </c>
      <c r="B125" s="879"/>
      <c r="C125" s="880"/>
      <c r="D125" s="881">
        <v>72047695</v>
      </c>
      <c r="E125" s="881">
        <v>63197556</v>
      </c>
      <c r="F125" s="882">
        <v>135245251</v>
      </c>
      <c r="G125" s="881"/>
      <c r="H125" s="881"/>
      <c r="I125" s="882">
        <v>135245251</v>
      </c>
      <c r="J125" s="883">
        <v>0.1697</v>
      </c>
    </row>
    <row r="126" spans="1:10" ht="48.75">
      <c r="A126" s="866" t="s">
        <v>526</v>
      </c>
      <c r="B126" s="867" t="s">
        <v>527</v>
      </c>
      <c r="C126" s="868" t="s">
        <v>171</v>
      </c>
      <c r="D126" s="869">
        <v>109365</v>
      </c>
      <c r="E126" s="869"/>
      <c r="F126" s="870">
        <v>109365</v>
      </c>
      <c r="G126" s="869"/>
      <c r="H126" s="869"/>
      <c r="I126" s="870">
        <v>109365</v>
      </c>
      <c r="J126" s="871">
        <v>0.0001</v>
      </c>
    </row>
    <row r="127" spans="1:10" ht="11.25">
      <c r="A127" s="872"/>
      <c r="B127" s="884"/>
      <c r="C127" s="868" t="s">
        <v>173</v>
      </c>
      <c r="D127" s="869">
        <v>241875</v>
      </c>
      <c r="E127" s="869"/>
      <c r="F127" s="870">
        <v>241875</v>
      </c>
      <c r="G127" s="869"/>
      <c r="H127" s="869"/>
      <c r="I127" s="870">
        <v>241875</v>
      </c>
      <c r="J127" s="871">
        <v>0.0003</v>
      </c>
    </row>
    <row r="128" spans="1:10" ht="11.25">
      <c r="A128" s="872"/>
      <c r="B128" s="884"/>
      <c r="C128" s="868" t="s">
        <v>174</v>
      </c>
      <c r="D128" s="869">
        <v>1967406</v>
      </c>
      <c r="E128" s="869"/>
      <c r="F128" s="870">
        <v>1967406</v>
      </c>
      <c r="G128" s="869"/>
      <c r="H128" s="869"/>
      <c r="I128" s="870">
        <v>1967406</v>
      </c>
      <c r="J128" s="871">
        <v>0.0025</v>
      </c>
    </row>
    <row r="129" spans="1:10" ht="29.25">
      <c r="A129" s="872"/>
      <c r="B129" s="884"/>
      <c r="C129" s="868" t="s">
        <v>233</v>
      </c>
      <c r="D129" s="869">
        <v>18397</v>
      </c>
      <c r="E129" s="869"/>
      <c r="F129" s="870">
        <v>18397</v>
      </c>
      <c r="G129" s="869"/>
      <c r="H129" s="869"/>
      <c r="I129" s="870">
        <v>18397</v>
      </c>
      <c r="J129" s="871">
        <v>0</v>
      </c>
    </row>
    <row r="130" spans="1:10" ht="39.75" thickBot="1">
      <c r="A130" s="872"/>
      <c r="B130" s="884"/>
      <c r="C130" s="868" t="s">
        <v>234</v>
      </c>
      <c r="D130" s="869">
        <v>6277</v>
      </c>
      <c r="E130" s="869"/>
      <c r="F130" s="870">
        <v>6277</v>
      </c>
      <c r="G130" s="869"/>
      <c r="H130" s="869"/>
      <c r="I130" s="870">
        <v>6277</v>
      </c>
      <c r="J130" s="871">
        <v>0</v>
      </c>
    </row>
    <row r="131" spans="1:10" ht="12" thickBot="1">
      <c r="A131" s="872"/>
      <c r="B131" s="873" t="s">
        <v>24</v>
      </c>
      <c r="C131" s="874"/>
      <c r="D131" s="875">
        <v>2343320</v>
      </c>
      <c r="E131" s="875"/>
      <c r="F131" s="876">
        <v>2343320</v>
      </c>
      <c r="G131" s="875"/>
      <c r="H131" s="875"/>
      <c r="I131" s="876">
        <v>2343320</v>
      </c>
      <c r="J131" s="877">
        <v>0.0029</v>
      </c>
    </row>
    <row r="132" spans="1:10" ht="48.75">
      <c r="A132" s="872"/>
      <c r="B132" s="867" t="s">
        <v>533</v>
      </c>
      <c r="C132" s="868" t="s">
        <v>171</v>
      </c>
      <c r="D132" s="869">
        <v>19629</v>
      </c>
      <c r="E132" s="869"/>
      <c r="F132" s="870">
        <v>19629</v>
      </c>
      <c r="G132" s="869"/>
      <c r="H132" s="869"/>
      <c r="I132" s="870">
        <v>19629</v>
      </c>
      <c r="J132" s="871">
        <v>0</v>
      </c>
    </row>
    <row r="133" spans="1:10" ht="29.25">
      <c r="A133" s="872"/>
      <c r="B133" s="884"/>
      <c r="C133" s="868" t="s">
        <v>175</v>
      </c>
      <c r="D133" s="869">
        <v>78420</v>
      </c>
      <c r="E133" s="869"/>
      <c r="F133" s="870">
        <v>78420</v>
      </c>
      <c r="G133" s="869"/>
      <c r="H133" s="869"/>
      <c r="I133" s="870">
        <v>78420</v>
      </c>
      <c r="J133" s="871">
        <v>0.0001</v>
      </c>
    </row>
    <row r="134" spans="1:10" ht="39.75" thickBot="1">
      <c r="A134" s="872"/>
      <c r="B134" s="884"/>
      <c r="C134" s="868" t="s">
        <v>234</v>
      </c>
      <c r="D134" s="869">
        <v>3601</v>
      </c>
      <c r="E134" s="869"/>
      <c r="F134" s="870">
        <v>3601</v>
      </c>
      <c r="G134" s="869"/>
      <c r="H134" s="869"/>
      <c r="I134" s="870">
        <v>3601</v>
      </c>
      <c r="J134" s="871">
        <v>0</v>
      </c>
    </row>
    <row r="135" spans="1:10" ht="12" thickBot="1">
      <c r="A135" s="872"/>
      <c r="B135" s="873" t="s">
        <v>32</v>
      </c>
      <c r="C135" s="874"/>
      <c r="D135" s="875">
        <v>101650</v>
      </c>
      <c r="E135" s="875"/>
      <c r="F135" s="876">
        <v>101650</v>
      </c>
      <c r="G135" s="875"/>
      <c r="H135" s="875"/>
      <c r="I135" s="876">
        <v>101650</v>
      </c>
      <c r="J135" s="877">
        <v>0.0001</v>
      </c>
    </row>
    <row r="136" spans="1:10" ht="49.5" thickBot="1">
      <c r="A136" s="872"/>
      <c r="B136" s="867" t="s">
        <v>536</v>
      </c>
      <c r="C136" s="868" t="s">
        <v>171</v>
      </c>
      <c r="D136" s="869">
        <v>17609</v>
      </c>
      <c r="E136" s="869"/>
      <c r="F136" s="870">
        <v>17609</v>
      </c>
      <c r="G136" s="869"/>
      <c r="H136" s="869"/>
      <c r="I136" s="870">
        <v>17609</v>
      </c>
      <c r="J136" s="871">
        <v>0</v>
      </c>
    </row>
    <row r="137" spans="1:10" ht="12" thickBot="1">
      <c r="A137" s="872"/>
      <c r="B137" s="873" t="s">
        <v>33</v>
      </c>
      <c r="C137" s="874"/>
      <c r="D137" s="875">
        <v>17609</v>
      </c>
      <c r="E137" s="875"/>
      <c r="F137" s="876">
        <v>17609</v>
      </c>
      <c r="G137" s="875"/>
      <c r="H137" s="875"/>
      <c r="I137" s="876">
        <v>17609</v>
      </c>
      <c r="J137" s="877">
        <v>0</v>
      </c>
    </row>
    <row r="138" spans="1:10" ht="48.75">
      <c r="A138" s="872"/>
      <c r="B138" s="867" t="s">
        <v>538</v>
      </c>
      <c r="C138" s="868" t="s">
        <v>171</v>
      </c>
      <c r="D138" s="869"/>
      <c r="E138" s="869">
        <v>11700</v>
      </c>
      <c r="F138" s="870">
        <v>11700</v>
      </c>
      <c r="G138" s="869"/>
      <c r="H138" s="869"/>
      <c r="I138" s="870">
        <v>11700</v>
      </c>
      <c r="J138" s="871">
        <v>0</v>
      </c>
    </row>
    <row r="139" spans="1:10" ht="39.75" thickBot="1">
      <c r="A139" s="872"/>
      <c r="B139" s="884"/>
      <c r="C139" s="868" t="s">
        <v>234</v>
      </c>
      <c r="D139" s="869"/>
      <c r="E139" s="869">
        <v>12532</v>
      </c>
      <c r="F139" s="870">
        <v>12532</v>
      </c>
      <c r="G139" s="869"/>
      <c r="H139" s="869"/>
      <c r="I139" s="870">
        <v>12532</v>
      </c>
      <c r="J139" s="871">
        <v>0</v>
      </c>
    </row>
    <row r="140" spans="1:10" ht="12" thickBot="1">
      <c r="A140" s="872"/>
      <c r="B140" s="873" t="s">
        <v>39</v>
      </c>
      <c r="C140" s="874"/>
      <c r="D140" s="875"/>
      <c r="E140" s="875">
        <v>24232</v>
      </c>
      <c r="F140" s="876">
        <v>24232</v>
      </c>
      <c r="G140" s="875"/>
      <c r="H140" s="875"/>
      <c r="I140" s="876">
        <v>24232</v>
      </c>
      <c r="J140" s="877">
        <v>0</v>
      </c>
    </row>
    <row r="141" spans="1:10" ht="48.75">
      <c r="A141" s="872"/>
      <c r="B141" s="867" t="s">
        <v>540</v>
      </c>
      <c r="C141" s="868" t="s">
        <v>171</v>
      </c>
      <c r="D141" s="869"/>
      <c r="E141" s="869">
        <v>4661</v>
      </c>
      <c r="F141" s="870">
        <v>4661</v>
      </c>
      <c r="G141" s="869"/>
      <c r="H141" s="869"/>
      <c r="I141" s="870">
        <v>4661</v>
      </c>
      <c r="J141" s="871">
        <v>0</v>
      </c>
    </row>
    <row r="142" spans="1:10" ht="39.75" thickBot="1">
      <c r="A142" s="872"/>
      <c r="B142" s="884"/>
      <c r="C142" s="868" t="s">
        <v>234</v>
      </c>
      <c r="D142" s="869"/>
      <c r="E142" s="869">
        <v>2973</v>
      </c>
      <c r="F142" s="870">
        <v>2973</v>
      </c>
      <c r="G142" s="869"/>
      <c r="H142" s="869"/>
      <c r="I142" s="870">
        <v>2973</v>
      </c>
      <c r="J142" s="871">
        <v>0</v>
      </c>
    </row>
    <row r="143" spans="1:10" ht="12" thickBot="1">
      <c r="A143" s="872"/>
      <c r="B143" s="873" t="s">
        <v>44</v>
      </c>
      <c r="C143" s="874"/>
      <c r="D143" s="875"/>
      <c r="E143" s="875">
        <v>7634</v>
      </c>
      <c r="F143" s="876">
        <v>7634</v>
      </c>
      <c r="G143" s="875"/>
      <c r="H143" s="875"/>
      <c r="I143" s="876">
        <v>7634</v>
      </c>
      <c r="J143" s="877">
        <v>0</v>
      </c>
    </row>
    <row r="144" spans="1:10" ht="49.5" thickBot="1">
      <c r="A144" s="872"/>
      <c r="B144" s="867" t="s">
        <v>49</v>
      </c>
      <c r="C144" s="868" t="s">
        <v>195</v>
      </c>
      <c r="D144" s="869"/>
      <c r="E144" s="869">
        <v>507500</v>
      </c>
      <c r="F144" s="870">
        <v>507500</v>
      </c>
      <c r="G144" s="869"/>
      <c r="H144" s="869"/>
      <c r="I144" s="870">
        <v>507500</v>
      </c>
      <c r="J144" s="871">
        <v>0.0006</v>
      </c>
    </row>
    <row r="145" spans="1:10" ht="12" thickBot="1">
      <c r="A145" s="872"/>
      <c r="B145" s="873" t="s">
        <v>50</v>
      </c>
      <c r="C145" s="874"/>
      <c r="D145" s="875"/>
      <c r="E145" s="875">
        <v>507500</v>
      </c>
      <c r="F145" s="876">
        <v>507500</v>
      </c>
      <c r="G145" s="875"/>
      <c r="H145" s="875"/>
      <c r="I145" s="876">
        <v>507500</v>
      </c>
      <c r="J145" s="877">
        <v>0.0006</v>
      </c>
    </row>
    <row r="146" spans="1:10" ht="12" thickBot="1">
      <c r="A146" s="878" t="s">
        <v>545</v>
      </c>
      <c r="B146" s="879"/>
      <c r="C146" s="880"/>
      <c r="D146" s="881">
        <v>2462579</v>
      </c>
      <c r="E146" s="881">
        <v>539366</v>
      </c>
      <c r="F146" s="882">
        <v>3001945</v>
      </c>
      <c r="G146" s="881"/>
      <c r="H146" s="881"/>
      <c r="I146" s="882">
        <v>3001945</v>
      </c>
      <c r="J146" s="883">
        <v>0.0038</v>
      </c>
    </row>
    <row r="147" spans="1:10" ht="23.25" thickBot="1">
      <c r="A147" s="866" t="s">
        <v>546</v>
      </c>
      <c r="B147" s="867" t="s">
        <v>68</v>
      </c>
      <c r="C147" s="868" t="s">
        <v>235</v>
      </c>
      <c r="D147" s="869">
        <v>460000</v>
      </c>
      <c r="E147" s="869"/>
      <c r="F147" s="870">
        <v>460000</v>
      </c>
      <c r="G147" s="869"/>
      <c r="H147" s="869"/>
      <c r="I147" s="870">
        <v>460000</v>
      </c>
      <c r="J147" s="871">
        <v>0.0006</v>
      </c>
    </row>
    <row r="148" spans="1:10" ht="12" thickBot="1">
      <c r="A148" s="872"/>
      <c r="B148" s="873" t="s">
        <v>69</v>
      </c>
      <c r="C148" s="874"/>
      <c r="D148" s="875">
        <v>460000</v>
      </c>
      <c r="E148" s="875"/>
      <c r="F148" s="876">
        <v>460000</v>
      </c>
      <c r="G148" s="875"/>
      <c r="H148" s="875"/>
      <c r="I148" s="876">
        <v>460000</v>
      </c>
      <c r="J148" s="877">
        <v>0.0006</v>
      </c>
    </row>
    <row r="149" spans="1:10" ht="69" thickBot="1">
      <c r="A149" s="872"/>
      <c r="B149" s="867" t="s">
        <v>78</v>
      </c>
      <c r="C149" s="868" t="s">
        <v>188</v>
      </c>
      <c r="D149" s="869"/>
      <c r="E149" s="869"/>
      <c r="F149" s="870">
        <v>0</v>
      </c>
      <c r="G149" s="869"/>
      <c r="H149" s="869">
        <v>1820260</v>
      </c>
      <c r="I149" s="870">
        <v>1820260</v>
      </c>
      <c r="J149" s="871">
        <v>0.0023</v>
      </c>
    </row>
    <row r="150" spans="1:10" ht="12" thickBot="1">
      <c r="A150" s="872"/>
      <c r="B150" s="873" t="s">
        <v>80</v>
      </c>
      <c r="C150" s="874"/>
      <c r="D150" s="875"/>
      <c r="E150" s="875"/>
      <c r="F150" s="876">
        <v>0</v>
      </c>
      <c r="G150" s="875"/>
      <c r="H150" s="875">
        <v>1820260</v>
      </c>
      <c r="I150" s="876">
        <v>1820260</v>
      </c>
      <c r="J150" s="877">
        <v>0.0023</v>
      </c>
    </row>
    <row r="151" spans="1:10" ht="49.5" thickBot="1">
      <c r="A151" s="872"/>
      <c r="B151" s="867" t="s">
        <v>549</v>
      </c>
      <c r="C151" s="868" t="s">
        <v>193</v>
      </c>
      <c r="D151" s="869"/>
      <c r="E151" s="869"/>
      <c r="F151" s="870">
        <v>0</v>
      </c>
      <c r="G151" s="869">
        <v>2253</v>
      </c>
      <c r="H151" s="869"/>
      <c r="I151" s="870">
        <v>2253</v>
      </c>
      <c r="J151" s="871">
        <v>0</v>
      </c>
    </row>
    <row r="152" spans="1:10" ht="12" thickBot="1">
      <c r="A152" s="872"/>
      <c r="B152" s="873" t="s">
        <v>83</v>
      </c>
      <c r="C152" s="874"/>
      <c r="D152" s="875"/>
      <c r="E152" s="875"/>
      <c r="F152" s="876">
        <v>0</v>
      </c>
      <c r="G152" s="875">
        <v>2253</v>
      </c>
      <c r="H152" s="875"/>
      <c r="I152" s="876">
        <v>2253</v>
      </c>
      <c r="J152" s="877">
        <v>0</v>
      </c>
    </row>
    <row r="153" spans="1:10" ht="12" thickBot="1">
      <c r="A153" s="878" t="s">
        <v>552</v>
      </c>
      <c r="B153" s="879"/>
      <c r="C153" s="880"/>
      <c r="D153" s="881">
        <v>460000</v>
      </c>
      <c r="E153" s="881"/>
      <c r="F153" s="882">
        <v>460000</v>
      </c>
      <c r="G153" s="881">
        <v>2253</v>
      </c>
      <c r="H153" s="881">
        <v>1820260</v>
      </c>
      <c r="I153" s="882">
        <v>2282513</v>
      </c>
      <c r="J153" s="883">
        <v>0.0029</v>
      </c>
    </row>
    <row r="154" spans="1:10" ht="29.25">
      <c r="A154" s="866" t="s">
        <v>553</v>
      </c>
      <c r="B154" s="867" t="s">
        <v>554</v>
      </c>
      <c r="C154" s="868" t="s">
        <v>236</v>
      </c>
      <c r="D154" s="869"/>
      <c r="E154" s="869">
        <v>3000</v>
      </c>
      <c r="F154" s="870">
        <v>3000</v>
      </c>
      <c r="G154" s="869"/>
      <c r="H154" s="869"/>
      <c r="I154" s="870">
        <v>3000</v>
      </c>
      <c r="J154" s="871">
        <v>0</v>
      </c>
    </row>
    <row r="155" spans="1:10" ht="29.25">
      <c r="A155" s="872"/>
      <c r="B155" s="884"/>
      <c r="C155" s="868" t="s">
        <v>195</v>
      </c>
      <c r="D155" s="869"/>
      <c r="E155" s="869">
        <v>39200</v>
      </c>
      <c r="F155" s="870">
        <v>39200</v>
      </c>
      <c r="G155" s="869"/>
      <c r="H155" s="869"/>
      <c r="I155" s="870">
        <v>39200</v>
      </c>
      <c r="J155" s="871">
        <v>0</v>
      </c>
    </row>
    <row r="156" spans="1:10" ht="48.75">
      <c r="A156" s="872"/>
      <c r="B156" s="884"/>
      <c r="C156" s="868" t="s">
        <v>182</v>
      </c>
      <c r="D156" s="869"/>
      <c r="E156" s="869">
        <v>257670</v>
      </c>
      <c r="F156" s="870">
        <v>257670</v>
      </c>
      <c r="G156" s="869"/>
      <c r="H156" s="869"/>
      <c r="I156" s="870">
        <v>257670</v>
      </c>
      <c r="J156" s="871">
        <v>0.0003</v>
      </c>
    </row>
    <row r="157" spans="1:10" ht="39.75" thickBot="1">
      <c r="A157" s="872"/>
      <c r="B157" s="884"/>
      <c r="C157" s="868" t="s">
        <v>191</v>
      </c>
      <c r="D157" s="869"/>
      <c r="E157" s="869">
        <v>85890</v>
      </c>
      <c r="F157" s="870">
        <v>85890</v>
      </c>
      <c r="G157" s="869"/>
      <c r="H157" s="869"/>
      <c r="I157" s="870">
        <v>85890</v>
      </c>
      <c r="J157" s="871">
        <v>0.0001</v>
      </c>
    </row>
    <row r="158" spans="1:10" ht="12" thickBot="1">
      <c r="A158" s="872"/>
      <c r="B158" s="873" t="s">
        <v>85</v>
      </c>
      <c r="C158" s="874"/>
      <c r="D158" s="875"/>
      <c r="E158" s="875">
        <v>385760</v>
      </c>
      <c r="F158" s="876">
        <v>385760</v>
      </c>
      <c r="G158" s="875"/>
      <c r="H158" s="875"/>
      <c r="I158" s="876">
        <v>385760</v>
      </c>
      <c r="J158" s="877">
        <v>0.0005</v>
      </c>
    </row>
    <row r="159" spans="1:10" ht="19.5">
      <c r="A159" s="872"/>
      <c r="B159" s="867" t="s">
        <v>557</v>
      </c>
      <c r="C159" s="868" t="s">
        <v>172</v>
      </c>
      <c r="D159" s="869"/>
      <c r="E159" s="869">
        <v>420000</v>
      </c>
      <c r="F159" s="870">
        <v>420000</v>
      </c>
      <c r="G159" s="869"/>
      <c r="H159" s="869"/>
      <c r="I159" s="870">
        <v>420000</v>
      </c>
      <c r="J159" s="871">
        <v>0.0005</v>
      </c>
    </row>
    <row r="160" spans="1:10" ht="30" thickBot="1">
      <c r="A160" s="872"/>
      <c r="B160" s="884"/>
      <c r="C160" s="868" t="s">
        <v>236</v>
      </c>
      <c r="D160" s="869"/>
      <c r="E160" s="869">
        <v>1270700</v>
      </c>
      <c r="F160" s="870">
        <v>1270700</v>
      </c>
      <c r="G160" s="869"/>
      <c r="H160" s="869"/>
      <c r="I160" s="870">
        <v>1270700</v>
      </c>
      <c r="J160" s="871">
        <v>0.0016</v>
      </c>
    </row>
    <row r="161" spans="1:10" ht="12" thickBot="1">
      <c r="A161" s="872"/>
      <c r="B161" s="873" t="s">
        <v>87</v>
      </c>
      <c r="C161" s="874"/>
      <c r="D161" s="875"/>
      <c r="E161" s="875">
        <v>1690700</v>
      </c>
      <c r="F161" s="876">
        <v>1690700</v>
      </c>
      <c r="G161" s="875"/>
      <c r="H161" s="875"/>
      <c r="I161" s="876">
        <v>1690700</v>
      </c>
      <c r="J161" s="877">
        <v>0.0021</v>
      </c>
    </row>
    <row r="162" spans="1:10" ht="11.25">
      <c r="A162" s="872"/>
      <c r="B162" s="867" t="s">
        <v>559</v>
      </c>
      <c r="C162" s="868" t="s">
        <v>172</v>
      </c>
      <c r="D162" s="869">
        <v>350000</v>
      </c>
      <c r="E162" s="869"/>
      <c r="F162" s="870">
        <v>350000</v>
      </c>
      <c r="G162" s="869"/>
      <c r="H162" s="869"/>
      <c r="I162" s="870">
        <v>350000</v>
      </c>
      <c r="J162" s="871">
        <v>0.0004</v>
      </c>
    </row>
    <row r="163" spans="1:10" ht="48.75">
      <c r="A163" s="872"/>
      <c r="B163" s="884"/>
      <c r="C163" s="868" t="s">
        <v>193</v>
      </c>
      <c r="D163" s="869"/>
      <c r="E163" s="869"/>
      <c r="F163" s="870">
        <v>0</v>
      </c>
      <c r="G163" s="869">
        <v>435600</v>
      </c>
      <c r="H163" s="869"/>
      <c r="I163" s="870">
        <v>435600</v>
      </c>
      <c r="J163" s="871">
        <v>0.0005</v>
      </c>
    </row>
    <row r="164" spans="1:10" ht="30" thickBot="1">
      <c r="A164" s="872"/>
      <c r="B164" s="884"/>
      <c r="C164" s="868" t="s">
        <v>189</v>
      </c>
      <c r="D164" s="869">
        <v>285</v>
      </c>
      <c r="E164" s="869"/>
      <c r="F164" s="870">
        <v>285</v>
      </c>
      <c r="G164" s="869"/>
      <c r="H164" s="869"/>
      <c r="I164" s="870">
        <v>285</v>
      </c>
      <c r="J164" s="871">
        <v>0</v>
      </c>
    </row>
    <row r="165" spans="1:10" ht="12" thickBot="1">
      <c r="A165" s="872"/>
      <c r="B165" s="873" t="s">
        <v>88</v>
      </c>
      <c r="C165" s="874"/>
      <c r="D165" s="875">
        <v>350285</v>
      </c>
      <c r="E165" s="875"/>
      <c r="F165" s="876">
        <v>350285</v>
      </c>
      <c r="G165" s="875">
        <v>435600</v>
      </c>
      <c r="H165" s="875"/>
      <c r="I165" s="876">
        <v>785885</v>
      </c>
      <c r="J165" s="877">
        <v>0.001</v>
      </c>
    </row>
    <row r="166" spans="1:10" ht="30" thickBot="1">
      <c r="A166" s="872"/>
      <c r="B166" s="867" t="s">
        <v>89</v>
      </c>
      <c r="C166" s="868" t="s">
        <v>195</v>
      </c>
      <c r="D166" s="869"/>
      <c r="E166" s="869">
        <v>162560</v>
      </c>
      <c r="F166" s="870">
        <v>162560</v>
      </c>
      <c r="G166" s="869"/>
      <c r="H166" s="869"/>
      <c r="I166" s="870">
        <v>162560</v>
      </c>
      <c r="J166" s="871">
        <v>0.0002</v>
      </c>
    </row>
    <row r="167" spans="1:10" ht="12" thickBot="1">
      <c r="A167" s="872"/>
      <c r="B167" s="873" t="s">
        <v>90</v>
      </c>
      <c r="C167" s="874"/>
      <c r="D167" s="875"/>
      <c r="E167" s="875">
        <v>162560</v>
      </c>
      <c r="F167" s="876">
        <v>162560</v>
      </c>
      <c r="G167" s="875"/>
      <c r="H167" s="875"/>
      <c r="I167" s="876">
        <v>162560</v>
      </c>
      <c r="J167" s="877">
        <v>0.0002</v>
      </c>
    </row>
    <row r="168" spans="1:10" ht="69" thickBot="1">
      <c r="A168" s="872"/>
      <c r="B168" s="867" t="s">
        <v>91</v>
      </c>
      <c r="C168" s="868" t="s">
        <v>193</v>
      </c>
      <c r="D168" s="869"/>
      <c r="E168" s="869"/>
      <c r="F168" s="870">
        <v>0</v>
      </c>
      <c r="G168" s="869">
        <v>37603050</v>
      </c>
      <c r="H168" s="869"/>
      <c r="I168" s="870">
        <v>37603050</v>
      </c>
      <c r="J168" s="871">
        <v>0.0472</v>
      </c>
    </row>
    <row r="169" spans="1:10" ht="12" thickBot="1">
      <c r="A169" s="872"/>
      <c r="B169" s="873" t="s">
        <v>92</v>
      </c>
      <c r="C169" s="874"/>
      <c r="D169" s="875"/>
      <c r="E169" s="875"/>
      <c r="F169" s="876">
        <v>0</v>
      </c>
      <c r="G169" s="875">
        <v>37603050</v>
      </c>
      <c r="H169" s="875"/>
      <c r="I169" s="876">
        <v>37603050</v>
      </c>
      <c r="J169" s="877">
        <v>0.0472</v>
      </c>
    </row>
    <row r="170" spans="1:10" ht="69" thickBot="1">
      <c r="A170" s="872"/>
      <c r="B170" s="867" t="s">
        <v>93</v>
      </c>
      <c r="C170" s="868" t="s">
        <v>193</v>
      </c>
      <c r="D170" s="869"/>
      <c r="E170" s="869"/>
      <c r="F170" s="870">
        <v>0</v>
      </c>
      <c r="G170" s="869">
        <v>490390</v>
      </c>
      <c r="H170" s="869"/>
      <c r="I170" s="870">
        <v>490390</v>
      </c>
      <c r="J170" s="871">
        <v>0.0006</v>
      </c>
    </row>
    <row r="171" spans="1:10" ht="12" thickBot="1">
      <c r="A171" s="872"/>
      <c r="B171" s="873" t="s">
        <v>94</v>
      </c>
      <c r="C171" s="874"/>
      <c r="D171" s="875"/>
      <c r="E171" s="875"/>
      <c r="F171" s="876">
        <v>0</v>
      </c>
      <c r="G171" s="875">
        <v>490390</v>
      </c>
      <c r="H171" s="875"/>
      <c r="I171" s="876">
        <v>490390</v>
      </c>
      <c r="J171" s="877">
        <v>0.0006</v>
      </c>
    </row>
    <row r="172" spans="1:10" ht="48.75">
      <c r="A172" s="872"/>
      <c r="B172" s="867" t="s">
        <v>561</v>
      </c>
      <c r="C172" s="868" t="s">
        <v>193</v>
      </c>
      <c r="D172" s="869"/>
      <c r="E172" s="869"/>
      <c r="F172" s="870">
        <v>0</v>
      </c>
      <c r="G172" s="869">
        <v>5160000</v>
      </c>
      <c r="H172" s="869"/>
      <c r="I172" s="870">
        <v>5160000</v>
      </c>
      <c r="J172" s="871">
        <v>0.0065</v>
      </c>
    </row>
    <row r="173" spans="1:10" ht="30" thickBot="1">
      <c r="A173" s="872"/>
      <c r="B173" s="884"/>
      <c r="C173" s="868" t="s">
        <v>233</v>
      </c>
      <c r="D173" s="869">
        <v>367435</v>
      </c>
      <c r="E173" s="869"/>
      <c r="F173" s="870">
        <v>367435</v>
      </c>
      <c r="G173" s="869"/>
      <c r="H173" s="869"/>
      <c r="I173" s="870">
        <v>367435</v>
      </c>
      <c r="J173" s="871">
        <v>0.0005</v>
      </c>
    </row>
    <row r="174" spans="1:10" ht="12" thickBot="1">
      <c r="A174" s="872"/>
      <c r="B174" s="873" t="s">
        <v>95</v>
      </c>
      <c r="C174" s="874"/>
      <c r="D174" s="875">
        <v>367435</v>
      </c>
      <c r="E174" s="875"/>
      <c r="F174" s="876">
        <v>367435</v>
      </c>
      <c r="G174" s="875">
        <v>5160000</v>
      </c>
      <c r="H174" s="875"/>
      <c r="I174" s="876">
        <v>5527435</v>
      </c>
      <c r="J174" s="877">
        <v>0.0069</v>
      </c>
    </row>
    <row r="175" spans="1:10" ht="30" thickBot="1">
      <c r="A175" s="872"/>
      <c r="B175" s="867" t="s">
        <v>98</v>
      </c>
      <c r="C175" s="868" t="s">
        <v>233</v>
      </c>
      <c r="D175" s="869">
        <v>1378600</v>
      </c>
      <c r="E175" s="869"/>
      <c r="F175" s="870">
        <v>1378600</v>
      </c>
      <c r="G175" s="869"/>
      <c r="H175" s="869"/>
      <c r="I175" s="870">
        <v>1378600</v>
      </c>
      <c r="J175" s="871">
        <v>0.0017</v>
      </c>
    </row>
    <row r="176" spans="1:10" ht="12" thickBot="1">
      <c r="A176" s="872"/>
      <c r="B176" s="873" t="s">
        <v>99</v>
      </c>
      <c r="C176" s="874"/>
      <c r="D176" s="875">
        <v>1378600</v>
      </c>
      <c r="E176" s="875"/>
      <c r="F176" s="876">
        <v>1378600</v>
      </c>
      <c r="G176" s="875"/>
      <c r="H176" s="875"/>
      <c r="I176" s="876">
        <v>1378600</v>
      </c>
      <c r="J176" s="877">
        <v>0.0017</v>
      </c>
    </row>
    <row r="177" spans="1:10" ht="49.5" thickBot="1">
      <c r="A177" s="872"/>
      <c r="B177" s="867" t="s">
        <v>100</v>
      </c>
      <c r="C177" s="868" t="s">
        <v>236</v>
      </c>
      <c r="D177" s="869"/>
      <c r="E177" s="869">
        <v>50000</v>
      </c>
      <c r="F177" s="870">
        <v>50000</v>
      </c>
      <c r="G177" s="869"/>
      <c r="H177" s="869"/>
      <c r="I177" s="870">
        <v>50000</v>
      </c>
      <c r="J177" s="871">
        <v>0.0001</v>
      </c>
    </row>
    <row r="178" spans="1:10" ht="12" thickBot="1">
      <c r="A178" s="872"/>
      <c r="B178" s="873" t="s">
        <v>101</v>
      </c>
      <c r="C178" s="874"/>
      <c r="D178" s="875"/>
      <c r="E178" s="875">
        <v>50000</v>
      </c>
      <c r="F178" s="876">
        <v>50000</v>
      </c>
      <c r="G178" s="875"/>
      <c r="H178" s="875"/>
      <c r="I178" s="876">
        <v>50000</v>
      </c>
      <c r="J178" s="877">
        <v>0.0001</v>
      </c>
    </row>
    <row r="179" spans="1:10" ht="29.25">
      <c r="A179" s="872"/>
      <c r="B179" s="867" t="s">
        <v>104</v>
      </c>
      <c r="C179" s="868" t="s">
        <v>172</v>
      </c>
      <c r="D179" s="869">
        <v>350000</v>
      </c>
      <c r="E179" s="869"/>
      <c r="F179" s="870">
        <v>350000</v>
      </c>
      <c r="G179" s="869"/>
      <c r="H179" s="869"/>
      <c r="I179" s="870">
        <v>350000</v>
      </c>
      <c r="J179" s="871">
        <v>0.0004</v>
      </c>
    </row>
    <row r="180" spans="1:10" ht="48.75">
      <c r="A180" s="872"/>
      <c r="B180" s="884"/>
      <c r="C180" s="868" t="s">
        <v>193</v>
      </c>
      <c r="D180" s="869"/>
      <c r="E180" s="869"/>
      <c r="F180" s="870">
        <v>0</v>
      </c>
      <c r="G180" s="869">
        <v>301830</v>
      </c>
      <c r="H180" s="869"/>
      <c r="I180" s="870">
        <v>301830</v>
      </c>
      <c r="J180" s="871">
        <v>0.0004</v>
      </c>
    </row>
    <row r="181" spans="1:10" ht="30" thickBot="1">
      <c r="A181" s="872"/>
      <c r="B181" s="884"/>
      <c r="C181" s="868" t="s">
        <v>189</v>
      </c>
      <c r="D181" s="869">
        <v>460</v>
      </c>
      <c r="E181" s="869"/>
      <c r="F181" s="870">
        <v>460</v>
      </c>
      <c r="G181" s="869"/>
      <c r="H181" s="869"/>
      <c r="I181" s="870">
        <v>460</v>
      </c>
      <c r="J181" s="871">
        <v>0</v>
      </c>
    </row>
    <row r="182" spans="1:10" ht="12" thickBot="1">
      <c r="A182" s="872"/>
      <c r="B182" s="873" t="s">
        <v>105</v>
      </c>
      <c r="C182" s="874"/>
      <c r="D182" s="875">
        <v>350460</v>
      </c>
      <c r="E182" s="875"/>
      <c r="F182" s="876">
        <v>350460</v>
      </c>
      <c r="G182" s="875">
        <v>301830</v>
      </c>
      <c r="H182" s="875"/>
      <c r="I182" s="876">
        <v>652290</v>
      </c>
      <c r="J182" s="877">
        <v>0.0008</v>
      </c>
    </row>
    <row r="183" spans="1:10" ht="29.25">
      <c r="A183" s="872"/>
      <c r="B183" s="867" t="s">
        <v>564</v>
      </c>
      <c r="C183" s="868" t="s">
        <v>233</v>
      </c>
      <c r="D183" s="869">
        <v>805285</v>
      </c>
      <c r="E183" s="869"/>
      <c r="F183" s="870">
        <v>805285</v>
      </c>
      <c r="G183" s="869"/>
      <c r="H183" s="869"/>
      <c r="I183" s="870">
        <v>805285</v>
      </c>
      <c r="J183" s="871">
        <v>0.001</v>
      </c>
    </row>
    <row r="184" spans="1:10" ht="39.75" thickBot="1">
      <c r="A184" s="872"/>
      <c r="B184" s="884"/>
      <c r="C184" s="868" t="s">
        <v>237</v>
      </c>
      <c r="D184" s="869">
        <v>11200</v>
      </c>
      <c r="E184" s="869"/>
      <c r="F184" s="870">
        <v>11200</v>
      </c>
      <c r="G184" s="869"/>
      <c r="H184" s="869"/>
      <c r="I184" s="870">
        <v>11200</v>
      </c>
      <c r="J184" s="871">
        <v>0</v>
      </c>
    </row>
    <row r="185" spans="1:10" ht="12" thickBot="1">
      <c r="A185" s="872"/>
      <c r="B185" s="873" t="s">
        <v>106</v>
      </c>
      <c r="C185" s="874"/>
      <c r="D185" s="875">
        <v>816485</v>
      </c>
      <c r="E185" s="875"/>
      <c r="F185" s="876">
        <v>816485</v>
      </c>
      <c r="G185" s="875"/>
      <c r="H185" s="875"/>
      <c r="I185" s="876">
        <v>816485</v>
      </c>
      <c r="J185" s="877">
        <v>0.001</v>
      </c>
    </row>
    <row r="186" spans="1:10" ht="12" thickBot="1">
      <c r="A186" s="878" t="s">
        <v>566</v>
      </c>
      <c r="B186" s="879"/>
      <c r="C186" s="880"/>
      <c r="D186" s="881">
        <v>3263265</v>
      </c>
      <c r="E186" s="881">
        <v>2289020</v>
      </c>
      <c r="F186" s="882">
        <v>5552285</v>
      </c>
      <c r="G186" s="881">
        <v>43990870</v>
      </c>
      <c r="H186" s="881"/>
      <c r="I186" s="882">
        <v>49543155</v>
      </c>
      <c r="J186" s="883">
        <v>0.0622</v>
      </c>
    </row>
    <row r="187" spans="1:10" ht="57" thickBot="1">
      <c r="A187" s="866" t="s">
        <v>567</v>
      </c>
      <c r="B187" s="867" t="s">
        <v>107</v>
      </c>
      <c r="C187" s="868" t="s">
        <v>172</v>
      </c>
      <c r="D187" s="869">
        <v>184000</v>
      </c>
      <c r="E187" s="869"/>
      <c r="F187" s="870">
        <v>184000</v>
      </c>
      <c r="G187" s="869"/>
      <c r="H187" s="869"/>
      <c r="I187" s="870">
        <v>184000</v>
      </c>
      <c r="J187" s="871">
        <v>0.0002</v>
      </c>
    </row>
    <row r="188" spans="1:10" ht="12" thickBot="1">
      <c r="A188" s="872"/>
      <c r="B188" s="873" t="s">
        <v>108</v>
      </c>
      <c r="C188" s="874"/>
      <c r="D188" s="875">
        <v>184000</v>
      </c>
      <c r="E188" s="875"/>
      <c r="F188" s="876">
        <v>184000</v>
      </c>
      <c r="G188" s="875"/>
      <c r="H188" s="875"/>
      <c r="I188" s="876">
        <v>184000</v>
      </c>
      <c r="J188" s="877">
        <v>0.0002</v>
      </c>
    </row>
    <row r="189" spans="1:10" ht="49.5" thickBot="1">
      <c r="A189" s="872"/>
      <c r="B189" s="867" t="s">
        <v>109</v>
      </c>
      <c r="C189" s="868" t="s">
        <v>182</v>
      </c>
      <c r="D189" s="869">
        <v>103324</v>
      </c>
      <c r="E189" s="869"/>
      <c r="F189" s="870">
        <v>103324</v>
      </c>
      <c r="G189" s="869"/>
      <c r="H189" s="869"/>
      <c r="I189" s="870">
        <v>103324</v>
      </c>
      <c r="J189" s="871">
        <v>0.0001</v>
      </c>
    </row>
    <row r="190" spans="1:10" ht="12" thickBot="1">
      <c r="A190" s="872"/>
      <c r="B190" s="873" t="s">
        <v>110</v>
      </c>
      <c r="C190" s="874"/>
      <c r="D190" s="875">
        <v>103324</v>
      </c>
      <c r="E190" s="875"/>
      <c r="F190" s="876">
        <v>103324</v>
      </c>
      <c r="G190" s="875"/>
      <c r="H190" s="875"/>
      <c r="I190" s="876">
        <v>103324</v>
      </c>
      <c r="J190" s="877">
        <v>0.0001</v>
      </c>
    </row>
    <row r="191" spans="1:10" ht="39">
      <c r="A191" s="872"/>
      <c r="B191" s="867" t="s">
        <v>111</v>
      </c>
      <c r="C191" s="868" t="s">
        <v>188</v>
      </c>
      <c r="D191" s="869"/>
      <c r="E191" s="869"/>
      <c r="F191" s="870">
        <v>0</v>
      </c>
      <c r="G191" s="869"/>
      <c r="H191" s="869">
        <v>265000</v>
      </c>
      <c r="I191" s="870">
        <v>265000</v>
      </c>
      <c r="J191" s="871">
        <v>0.0003</v>
      </c>
    </row>
    <row r="192" spans="1:10" ht="30" thickBot="1">
      <c r="A192" s="872"/>
      <c r="B192" s="884"/>
      <c r="C192" s="868" t="s">
        <v>195</v>
      </c>
      <c r="D192" s="869"/>
      <c r="E192" s="869">
        <v>45000</v>
      </c>
      <c r="F192" s="870">
        <v>45000</v>
      </c>
      <c r="G192" s="869"/>
      <c r="H192" s="869"/>
      <c r="I192" s="870">
        <v>45000</v>
      </c>
      <c r="J192" s="871">
        <v>0.0001</v>
      </c>
    </row>
    <row r="193" spans="1:10" ht="12" thickBot="1">
      <c r="A193" s="872"/>
      <c r="B193" s="873" t="s">
        <v>112</v>
      </c>
      <c r="C193" s="874"/>
      <c r="D193" s="875"/>
      <c r="E193" s="875">
        <v>45000</v>
      </c>
      <c r="F193" s="876">
        <v>45000</v>
      </c>
      <c r="G193" s="875"/>
      <c r="H193" s="875">
        <v>265000</v>
      </c>
      <c r="I193" s="876">
        <v>310000</v>
      </c>
      <c r="J193" s="877">
        <v>0.0004</v>
      </c>
    </row>
    <row r="194" spans="1:10" ht="29.25">
      <c r="A194" s="872"/>
      <c r="B194" s="867" t="s">
        <v>113</v>
      </c>
      <c r="C194" s="868" t="s">
        <v>195</v>
      </c>
      <c r="D194" s="869"/>
      <c r="E194" s="869">
        <v>247000</v>
      </c>
      <c r="F194" s="870">
        <v>247000</v>
      </c>
      <c r="G194" s="869"/>
      <c r="H194" s="869"/>
      <c r="I194" s="870">
        <v>247000</v>
      </c>
      <c r="J194" s="871">
        <v>0.0003</v>
      </c>
    </row>
    <row r="195" spans="1:10" ht="49.5" thickBot="1">
      <c r="A195" s="872"/>
      <c r="B195" s="884"/>
      <c r="C195" s="868" t="s">
        <v>238</v>
      </c>
      <c r="D195" s="869"/>
      <c r="E195" s="869">
        <v>202900</v>
      </c>
      <c r="F195" s="870">
        <v>202900</v>
      </c>
      <c r="G195" s="869"/>
      <c r="H195" s="869"/>
      <c r="I195" s="870">
        <v>202900</v>
      </c>
      <c r="J195" s="871">
        <v>0.0003</v>
      </c>
    </row>
    <row r="196" spans="1:10" ht="12" thickBot="1">
      <c r="A196" s="872"/>
      <c r="B196" s="873" t="s">
        <v>114</v>
      </c>
      <c r="C196" s="874"/>
      <c r="D196" s="875"/>
      <c r="E196" s="875">
        <v>449900</v>
      </c>
      <c r="F196" s="876">
        <v>449900</v>
      </c>
      <c r="G196" s="875"/>
      <c r="H196" s="875"/>
      <c r="I196" s="876">
        <v>449900</v>
      </c>
      <c r="J196" s="877">
        <v>0.0006</v>
      </c>
    </row>
    <row r="197" spans="1:10" ht="49.5" thickBot="1">
      <c r="A197" s="872"/>
      <c r="B197" s="867" t="s">
        <v>568</v>
      </c>
      <c r="C197" s="868" t="s">
        <v>182</v>
      </c>
      <c r="D197" s="869">
        <v>138343</v>
      </c>
      <c r="E197" s="869"/>
      <c r="F197" s="870">
        <v>138343</v>
      </c>
      <c r="G197" s="869"/>
      <c r="H197" s="869"/>
      <c r="I197" s="870">
        <v>138343</v>
      </c>
      <c r="J197" s="871">
        <v>0.0002</v>
      </c>
    </row>
    <row r="198" spans="1:10" ht="12" thickBot="1">
      <c r="A198" s="872"/>
      <c r="B198" s="873" t="s">
        <v>119</v>
      </c>
      <c r="C198" s="874"/>
      <c r="D198" s="875">
        <v>138343</v>
      </c>
      <c r="E198" s="875"/>
      <c r="F198" s="876">
        <v>138343</v>
      </c>
      <c r="G198" s="875"/>
      <c r="H198" s="875"/>
      <c r="I198" s="876">
        <v>138343</v>
      </c>
      <c r="J198" s="877">
        <v>0.0002</v>
      </c>
    </row>
    <row r="199" spans="1:10" ht="12" thickBot="1">
      <c r="A199" s="878" t="s">
        <v>570</v>
      </c>
      <c r="B199" s="879"/>
      <c r="C199" s="880"/>
      <c r="D199" s="881">
        <v>425667</v>
      </c>
      <c r="E199" s="881">
        <v>494900</v>
      </c>
      <c r="F199" s="882">
        <v>920567</v>
      </c>
      <c r="G199" s="881"/>
      <c r="H199" s="881">
        <v>265000</v>
      </c>
      <c r="I199" s="882">
        <v>1185567</v>
      </c>
      <c r="J199" s="883">
        <v>0.0015</v>
      </c>
    </row>
    <row r="200" spans="1:10" ht="33.75">
      <c r="A200" s="866" t="s">
        <v>571</v>
      </c>
      <c r="B200" s="867" t="s">
        <v>121</v>
      </c>
      <c r="C200" s="868" t="s">
        <v>190</v>
      </c>
      <c r="D200" s="869"/>
      <c r="E200" s="869">
        <v>229676</v>
      </c>
      <c r="F200" s="870">
        <v>229676</v>
      </c>
      <c r="G200" s="869"/>
      <c r="H200" s="869"/>
      <c r="I200" s="870">
        <v>229676</v>
      </c>
      <c r="J200" s="871">
        <v>0.0003</v>
      </c>
    </row>
    <row r="201" spans="1:10" ht="49.5" thickBot="1">
      <c r="A201" s="872"/>
      <c r="B201" s="884"/>
      <c r="C201" s="868" t="s">
        <v>239</v>
      </c>
      <c r="D201" s="869"/>
      <c r="E201" s="869">
        <v>171000</v>
      </c>
      <c r="F201" s="870">
        <v>171000</v>
      </c>
      <c r="G201" s="869"/>
      <c r="H201" s="869"/>
      <c r="I201" s="870">
        <v>171000</v>
      </c>
      <c r="J201" s="871">
        <v>0.0002</v>
      </c>
    </row>
    <row r="202" spans="1:10" ht="12" thickBot="1">
      <c r="A202" s="872"/>
      <c r="B202" s="873" t="s">
        <v>122</v>
      </c>
      <c r="C202" s="874"/>
      <c r="D202" s="875"/>
      <c r="E202" s="875">
        <v>400676</v>
      </c>
      <c r="F202" s="876">
        <v>400676</v>
      </c>
      <c r="G202" s="875"/>
      <c r="H202" s="875"/>
      <c r="I202" s="876">
        <v>400676</v>
      </c>
      <c r="J202" s="877">
        <v>0.0005</v>
      </c>
    </row>
    <row r="203" spans="1:10" ht="29.25">
      <c r="A203" s="872"/>
      <c r="B203" s="867" t="s">
        <v>128</v>
      </c>
      <c r="C203" s="868" t="s">
        <v>233</v>
      </c>
      <c r="D203" s="869">
        <v>67987</v>
      </c>
      <c r="E203" s="869"/>
      <c r="F203" s="870">
        <v>67987</v>
      </c>
      <c r="G203" s="869"/>
      <c r="H203" s="869"/>
      <c r="I203" s="870">
        <v>67987</v>
      </c>
      <c r="J203" s="871">
        <v>0.0001</v>
      </c>
    </row>
    <row r="204" spans="1:10" ht="29.25">
      <c r="A204" s="872"/>
      <c r="B204" s="884"/>
      <c r="C204" s="868" t="s">
        <v>236</v>
      </c>
      <c r="D204" s="869"/>
      <c r="E204" s="869">
        <v>14800</v>
      </c>
      <c r="F204" s="870">
        <v>14800</v>
      </c>
      <c r="G204" s="869"/>
      <c r="H204" s="869"/>
      <c r="I204" s="870">
        <v>14800</v>
      </c>
      <c r="J204" s="871">
        <v>0</v>
      </c>
    </row>
    <row r="205" spans="1:10" ht="39">
      <c r="A205" s="872"/>
      <c r="B205" s="884"/>
      <c r="C205" s="868" t="s">
        <v>240</v>
      </c>
      <c r="D205" s="869"/>
      <c r="E205" s="869">
        <v>127902</v>
      </c>
      <c r="F205" s="870">
        <v>127902</v>
      </c>
      <c r="G205" s="869"/>
      <c r="H205" s="869"/>
      <c r="I205" s="870">
        <v>127902</v>
      </c>
      <c r="J205" s="871">
        <v>0.0002</v>
      </c>
    </row>
    <row r="206" spans="1:10" ht="39.75" thickBot="1">
      <c r="A206" s="872"/>
      <c r="B206" s="884"/>
      <c r="C206" s="868" t="s">
        <v>241</v>
      </c>
      <c r="D206" s="869"/>
      <c r="E206" s="869">
        <v>60051</v>
      </c>
      <c r="F206" s="870">
        <v>60051</v>
      </c>
      <c r="G206" s="869"/>
      <c r="H206" s="869"/>
      <c r="I206" s="870">
        <v>60051</v>
      </c>
      <c r="J206" s="871">
        <v>0.0001</v>
      </c>
    </row>
    <row r="207" spans="1:10" ht="12" thickBot="1">
      <c r="A207" s="872"/>
      <c r="B207" s="873" t="s">
        <v>132</v>
      </c>
      <c r="C207" s="874"/>
      <c r="D207" s="875">
        <v>67987</v>
      </c>
      <c r="E207" s="875">
        <v>202753</v>
      </c>
      <c r="F207" s="876">
        <v>270740</v>
      </c>
      <c r="G207" s="875"/>
      <c r="H207" s="875"/>
      <c r="I207" s="876">
        <v>270740</v>
      </c>
      <c r="J207" s="877">
        <v>0.0003</v>
      </c>
    </row>
    <row r="208" spans="1:10" ht="12" thickBot="1">
      <c r="A208" s="878" t="s">
        <v>580</v>
      </c>
      <c r="B208" s="879"/>
      <c r="C208" s="880"/>
      <c r="D208" s="881">
        <v>67987</v>
      </c>
      <c r="E208" s="881">
        <v>603429</v>
      </c>
      <c r="F208" s="882">
        <v>671416</v>
      </c>
      <c r="G208" s="881"/>
      <c r="H208" s="881"/>
      <c r="I208" s="882">
        <v>671416</v>
      </c>
      <c r="J208" s="883">
        <v>0.0008</v>
      </c>
    </row>
    <row r="209" spans="1:10" ht="45.75" thickBot="1">
      <c r="A209" s="866" t="s">
        <v>581</v>
      </c>
      <c r="B209" s="867" t="s">
        <v>141</v>
      </c>
      <c r="C209" s="868" t="s">
        <v>179</v>
      </c>
      <c r="D209" s="869">
        <v>255629</v>
      </c>
      <c r="E209" s="869"/>
      <c r="F209" s="870">
        <v>255629</v>
      </c>
      <c r="G209" s="869"/>
      <c r="H209" s="869"/>
      <c r="I209" s="870">
        <v>255629</v>
      </c>
      <c r="J209" s="871">
        <v>0.0003</v>
      </c>
    </row>
    <row r="210" spans="1:10" ht="12" thickBot="1">
      <c r="A210" s="872"/>
      <c r="B210" s="873" t="s">
        <v>142</v>
      </c>
      <c r="C210" s="874"/>
      <c r="D210" s="875">
        <v>255629</v>
      </c>
      <c r="E210" s="875"/>
      <c r="F210" s="876">
        <v>255629</v>
      </c>
      <c r="G210" s="875"/>
      <c r="H210" s="875"/>
      <c r="I210" s="876">
        <v>255629</v>
      </c>
      <c r="J210" s="877">
        <v>0.0003</v>
      </c>
    </row>
    <row r="211" spans="1:10" ht="20.25" thickBot="1">
      <c r="A211" s="872"/>
      <c r="B211" s="867" t="s">
        <v>587</v>
      </c>
      <c r="C211" s="868" t="s">
        <v>174</v>
      </c>
      <c r="D211" s="869">
        <v>7145</v>
      </c>
      <c r="E211" s="869"/>
      <c r="F211" s="870">
        <v>7145</v>
      </c>
      <c r="G211" s="869"/>
      <c r="H211" s="869"/>
      <c r="I211" s="870">
        <v>7145</v>
      </c>
      <c r="J211" s="871">
        <v>0</v>
      </c>
    </row>
    <row r="212" spans="1:10" ht="12" thickBot="1">
      <c r="A212" s="872"/>
      <c r="B212" s="873" t="s">
        <v>147</v>
      </c>
      <c r="C212" s="874"/>
      <c r="D212" s="875">
        <v>7145</v>
      </c>
      <c r="E212" s="875"/>
      <c r="F212" s="876">
        <v>7145</v>
      </c>
      <c r="G212" s="875"/>
      <c r="H212" s="875"/>
      <c r="I212" s="876">
        <v>7145</v>
      </c>
      <c r="J212" s="877">
        <v>0</v>
      </c>
    </row>
    <row r="213" spans="1:10" ht="49.5" thickBot="1">
      <c r="A213" s="872"/>
      <c r="B213" s="867" t="s">
        <v>242</v>
      </c>
      <c r="C213" s="868" t="s">
        <v>171</v>
      </c>
      <c r="D213" s="869">
        <v>31200</v>
      </c>
      <c r="E213" s="869"/>
      <c r="F213" s="870">
        <v>31200</v>
      </c>
      <c r="G213" s="869"/>
      <c r="H213" s="869"/>
      <c r="I213" s="870">
        <v>31200</v>
      </c>
      <c r="J213" s="871">
        <v>0</v>
      </c>
    </row>
    <row r="214" spans="1:10" ht="12" thickBot="1">
      <c r="A214" s="872"/>
      <c r="B214" s="873" t="s">
        <v>243</v>
      </c>
      <c r="C214" s="874"/>
      <c r="D214" s="875">
        <v>31200</v>
      </c>
      <c r="E214" s="875"/>
      <c r="F214" s="876">
        <v>31200</v>
      </c>
      <c r="G214" s="875"/>
      <c r="H214" s="875"/>
      <c r="I214" s="876">
        <v>31200</v>
      </c>
      <c r="J214" s="877">
        <v>0</v>
      </c>
    </row>
    <row r="215" spans="1:10" ht="39.75" thickBot="1">
      <c r="A215" s="872"/>
      <c r="B215" s="867" t="s">
        <v>589</v>
      </c>
      <c r="C215" s="868" t="s">
        <v>179</v>
      </c>
      <c r="D215" s="869">
        <v>316017</v>
      </c>
      <c r="E215" s="869"/>
      <c r="F215" s="870">
        <v>316017</v>
      </c>
      <c r="G215" s="869"/>
      <c r="H215" s="869"/>
      <c r="I215" s="870">
        <v>316017</v>
      </c>
      <c r="J215" s="871">
        <v>0.0004</v>
      </c>
    </row>
    <row r="216" spans="1:10" ht="12" thickBot="1">
      <c r="A216" s="872"/>
      <c r="B216" s="873" t="s">
        <v>148</v>
      </c>
      <c r="C216" s="874"/>
      <c r="D216" s="875">
        <v>316017</v>
      </c>
      <c r="E216" s="875"/>
      <c r="F216" s="876">
        <v>316017</v>
      </c>
      <c r="G216" s="875"/>
      <c r="H216" s="875"/>
      <c r="I216" s="876">
        <v>316017</v>
      </c>
      <c r="J216" s="877">
        <v>0.0004</v>
      </c>
    </row>
    <row r="217" spans="1:10" ht="12" thickBot="1">
      <c r="A217" s="878" t="s">
        <v>591</v>
      </c>
      <c r="B217" s="879"/>
      <c r="C217" s="880"/>
      <c r="D217" s="881">
        <v>609991</v>
      </c>
      <c r="E217" s="881"/>
      <c r="F217" s="882">
        <v>609991</v>
      </c>
      <c r="G217" s="881"/>
      <c r="H217" s="881"/>
      <c r="I217" s="882">
        <v>609991</v>
      </c>
      <c r="J217" s="883">
        <v>0.0008</v>
      </c>
    </row>
    <row r="218" spans="1:10" ht="49.5" thickBot="1">
      <c r="A218" s="866" t="s">
        <v>601</v>
      </c>
      <c r="B218" s="867" t="s">
        <v>602</v>
      </c>
      <c r="C218" s="868" t="s">
        <v>239</v>
      </c>
      <c r="D218" s="869">
        <v>8000000</v>
      </c>
      <c r="E218" s="869"/>
      <c r="F218" s="870">
        <v>8000000</v>
      </c>
      <c r="G218" s="869"/>
      <c r="H218" s="869"/>
      <c r="I218" s="870">
        <v>8000000</v>
      </c>
      <c r="J218" s="871">
        <v>0.01</v>
      </c>
    </row>
    <row r="219" spans="1:10" ht="12" thickBot="1">
      <c r="A219" s="872"/>
      <c r="B219" s="873" t="s">
        <v>162</v>
      </c>
      <c r="C219" s="874"/>
      <c r="D219" s="875">
        <v>8000000</v>
      </c>
      <c r="E219" s="875"/>
      <c r="F219" s="876">
        <v>8000000</v>
      </c>
      <c r="G219" s="875"/>
      <c r="H219" s="875"/>
      <c r="I219" s="876">
        <v>8000000</v>
      </c>
      <c r="J219" s="877">
        <v>0.01</v>
      </c>
    </row>
    <row r="220" spans="1:10" ht="48.75">
      <c r="A220" s="872"/>
      <c r="B220" s="867" t="s">
        <v>604</v>
      </c>
      <c r="C220" s="868" t="s">
        <v>171</v>
      </c>
      <c r="D220" s="869">
        <v>290000</v>
      </c>
      <c r="E220" s="869"/>
      <c r="F220" s="870">
        <v>290000</v>
      </c>
      <c r="G220" s="869"/>
      <c r="H220" s="869"/>
      <c r="I220" s="870">
        <v>290000</v>
      </c>
      <c r="J220" s="871">
        <v>0.0004</v>
      </c>
    </row>
    <row r="221" spans="1:10" ht="49.5" thickBot="1">
      <c r="A221" s="872"/>
      <c r="B221" s="884"/>
      <c r="C221" s="868" t="s">
        <v>182</v>
      </c>
      <c r="D221" s="869">
        <v>26800</v>
      </c>
      <c r="E221" s="869"/>
      <c r="F221" s="870">
        <v>26800</v>
      </c>
      <c r="G221" s="869"/>
      <c r="H221" s="869"/>
      <c r="I221" s="870">
        <v>26800</v>
      </c>
      <c r="J221" s="871">
        <v>0</v>
      </c>
    </row>
    <row r="222" spans="1:10" ht="12" thickBot="1">
      <c r="A222" s="872"/>
      <c r="B222" s="873" t="s">
        <v>166</v>
      </c>
      <c r="C222" s="874"/>
      <c r="D222" s="875">
        <v>316800</v>
      </c>
      <c r="E222" s="875"/>
      <c r="F222" s="876">
        <v>316800</v>
      </c>
      <c r="G222" s="875"/>
      <c r="H222" s="875"/>
      <c r="I222" s="876">
        <v>316800</v>
      </c>
      <c r="J222" s="877">
        <v>0.0004</v>
      </c>
    </row>
    <row r="223" spans="1:10" ht="12" thickBot="1">
      <c r="A223" s="878" t="s">
        <v>606</v>
      </c>
      <c r="B223" s="879"/>
      <c r="C223" s="880"/>
      <c r="D223" s="881">
        <v>8316800</v>
      </c>
      <c r="E223" s="881"/>
      <c r="F223" s="882">
        <v>8316800</v>
      </c>
      <c r="G223" s="881"/>
      <c r="H223" s="881"/>
      <c r="I223" s="882">
        <v>8316800</v>
      </c>
      <c r="J223" s="883">
        <v>0.0104</v>
      </c>
    </row>
    <row r="224" spans="1:10" ht="12" thickBot="1">
      <c r="A224" s="885" t="s">
        <v>468</v>
      </c>
      <c r="B224" s="886"/>
      <c r="C224" s="887"/>
      <c r="D224" s="888">
        <v>527647999</v>
      </c>
      <c r="E224" s="888">
        <v>208184009</v>
      </c>
      <c r="F224" s="889">
        <v>735832008</v>
      </c>
      <c r="G224" s="888">
        <v>45128813</v>
      </c>
      <c r="H224" s="888">
        <v>15938276</v>
      </c>
      <c r="I224" s="889">
        <v>796899097</v>
      </c>
      <c r="J224" s="890">
        <v>1</v>
      </c>
    </row>
  </sheetData>
  <mergeCells count="1">
    <mergeCell ref="A2:I2"/>
  </mergeCells>
  <printOptions/>
  <pageMargins left="0.33" right="0.33" top="0.46" bottom="0.41" header="0.26" footer="0.21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0"/>
  <sheetViews>
    <sheetView workbookViewId="0" topLeftCell="A1">
      <selection activeCell="F6" sqref="F6"/>
    </sheetView>
  </sheetViews>
  <sheetFormatPr defaultColWidth="9.140625" defaultRowHeight="12"/>
  <cols>
    <col min="1" max="1" width="16.28125" style="0" customWidth="1"/>
    <col min="2" max="2" width="20.421875" style="0" customWidth="1"/>
    <col min="3" max="3" width="24.8515625" style="0" customWidth="1"/>
    <col min="4" max="4" width="11.00390625" style="0" customWidth="1"/>
    <col min="6" max="6" width="10.8515625" style="0" customWidth="1"/>
    <col min="7" max="7" width="0" style="0" hidden="1" customWidth="1"/>
    <col min="8" max="9" width="10.00390625" style="0" customWidth="1"/>
    <col min="10" max="10" width="11.00390625" style="0" customWidth="1"/>
    <col min="11" max="11" width="0" style="0" hidden="1" customWidth="1"/>
  </cols>
  <sheetData>
    <row r="1" ht="11.25">
      <c r="J1" s="423" t="s">
        <v>835</v>
      </c>
    </row>
    <row r="2" spans="1:10" ht="30.75" customHeight="1" thickBot="1">
      <c r="A2" s="947" t="s">
        <v>936</v>
      </c>
      <c r="B2" s="947"/>
      <c r="C2" s="947"/>
      <c r="D2" s="947"/>
      <c r="E2" s="947"/>
      <c r="F2" s="947"/>
      <c r="G2" s="947"/>
      <c r="H2" s="947"/>
      <c r="I2" s="947"/>
      <c r="J2" s="947"/>
    </row>
    <row r="3" spans="1:11" ht="12">
      <c r="A3" s="846" t="s">
        <v>937</v>
      </c>
      <c r="B3" s="847"/>
      <c r="C3" s="847"/>
      <c r="D3" s="848" t="s">
        <v>938</v>
      </c>
      <c r="E3" s="849"/>
      <c r="F3" s="849"/>
      <c r="G3" s="850"/>
      <c r="H3" s="851"/>
      <c r="I3" s="852"/>
      <c r="J3" s="850"/>
      <c r="K3" s="853"/>
    </row>
    <row r="4" spans="1:11" ht="49.5" thickBot="1">
      <c r="A4" s="854" t="s">
        <v>469</v>
      </c>
      <c r="B4" s="855" t="s">
        <v>470</v>
      </c>
      <c r="C4" s="856" t="s">
        <v>471</v>
      </c>
      <c r="D4" s="857" t="s">
        <v>939</v>
      </c>
      <c r="E4" s="858" t="s">
        <v>466</v>
      </c>
      <c r="F4" s="858" t="s">
        <v>940</v>
      </c>
      <c r="G4" s="859" t="s">
        <v>941</v>
      </c>
      <c r="H4" s="860" t="s">
        <v>942</v>
      </c>
      <c r="I4" s="861" t="s">
        <v>943</v>
      </c>
      <c r="J4" s="859" t="s">
        <v>944</v>
      </c>
      <c r="K4" s="862" t="s">
        <v>945</v>
      </c>
    </row>
    <row r="5" spans="1:11" s="865" customFormat="1" ht="12" thickBot="1">
      <c r="A5" s="863">
        <v>1</v>
      </c>
      <c r="B5" s="863">
        <v>2</v>
      </c>
      <c r="C5" s="863">
        <v>3</v>
      </c>
      <c r="D5" s="863">
        <v>4</v>
      </c>
      <c r="E5" s="863">
        <v>5</v>
      </c>
      <c r="F5" s="863">
        <v>6</v>
      </c>
      <c r="G5" s="864">
        <v>7</v>
      </c>
      <c r="H5" s="863">
        <v>7</v>
      </c>
      <c r="I5" s="863">
        <v>8</v>
      </c>
      <c r="J5" s="864">
        <v>9</v>
      </c>
      <c r="K5" s="863">
        <v>11</v>
      </c>
    </row>
    <row r="6" spans="1:11" ht="69" thickBot="1">
      <c r="A6" s="866" t="s">
        <v>946</v>
      </c>
      <c r="B6" s="867" t="s">
        <v>947</v>
      </c>
      <c r="C6" s="868" t="s">
        <v>496</v>
      </c>
      <c r="D6" s="869">
        <v>51150</v>
      </c>
      <c r="E6" s="869"/>
      <c r="F6" s="869"/>
      <c r="G6" s="870">
        <v>51150</v>
      </c>
      <c r="H6" s="869"/>
      <c r="I6" s="869"/>
      <c r="J6" s="870">
        <v>51150</v>
      </c>
      <c r="K6" s="871">
        <v>0.0001</v>
      </c>
    </row>
    <row r="7" spans="1:11" ht="12" thickBot="1">
      <c r="A7" s="872"/>
      <c r="B7" s="873" t="s">
        <v>948</v>
      </c>
      <c r="C7" s="874"/>
      <c r="D7" s="875">
        <v>51150</v>
      </c>
      <c r="E7" s="875"/>
      <c r="F7" s="875"/>
      <c r="G7" s="876">
        <v>51150</v>
      </c>
      <c r="H7" s="875"/>
      <c r="I7" s="875"/>
      <c r="J7" s="876">
        <v>51150</v>
      </c>
      <c r="K7" s="877">
        <v>0.0001</v>
      </c>
    </row>
    <row r="8" spans="1:11" ht="39.75" thickBot="1">
      <c r="A8" s="872"/>
      <c r="B8" s="867" t="s">
        <v>949</v>
      </c>
      <c r="C8" s="868" t="s">
        <v>950</v>
      </c>
      <c r="D8" s="869">
        <v>700</v>
      </c>
      <c r="E8" s="869"/>
      <c r="F8" s="869"/>
      <c r="G8" s="870">
        <v>700</v>
      </c>
      <c r="H8" s="869"/>
      <c r="I8" s="869"/>
      <c r="J8" s="870">
        <v>700</v>
      </c>
      <c r="K8" s="871">
        <v>0</v>
      </c>
    </row>
    <row r="9" spans="1:11" ht="12" thickBot="1">
      <c r="A9" s="872"/>
      <c r="B9" s="873" t="s">
        <v>951</v>
      </c>
      <c r="C9" s="874"/>
      <c r="D9" s="875">
        <v>700</v>
      </c>
      <c r="E9" s="875"/>
      <c r="F9" s="875"/>
      <c r="G9" s="876">
        <v>700</v>
      </c>
      <c r="H9" s="875"/>
      <c r="I9" s="875"/>
      <c r="J9" s="876">
        <v>700</v>
      </c>
      <c r="K9" s="877">
        <v>0</v>
      </c>
    </row>
    <row r="10" spans="1:11" ht="20.25" thickBot="1">
      <c r="A10" s="872"/>
      <c r="B10" s="867" t="s">
        <v>952</v>
      </c>
      <c r="C10" s="868" t="s">
        <v>496</v>
      </c>
      <c r="D10" s="869">
        <v>17868</v>
      </c>
      <c r="E10" s="869"/>
      <c r="F10" s="869"/>
      <c r="G10" s="870">
        <v>17868</v>
      </c>
      <c r="H10" s="869"/>
      <c r="I10" s="869"/>
      <c r="J10" s="870">
        <v>17868</v>
      </c>
      <c r="K10" s="871">
        <v>0</v>
      </c>
    </row>
    <row r="11" spans="1:11" ht="12" thickBot="1">
      <c r="A11" s="872"/>
      <c r="B11" s="873" t="s">
        <v>953</v>
      </c>
      <c r="C11" s="874"/>
      <c r="D11" s="875">
        <v>17868</v>
      </c>
      <c r="E11" s="875"/>
      <c r="F11" s="875"/>
      <c r="G11" s="876">
        <v>17868</v>
      </c>
      <c r="H11" s="875"/>
      <c r="I11" s="875"/>
      <c r="J11" s="876">
        <v>17868</v>
      </c>
      <c r="K11" s="877">
        <v>0</v>
      </c>
    </row>
    <row r="12" spans="1:11" ht="12" thickBot="1">
      <c r="A12" s="878" t="s">
        <v>954</v>
      </c>
      <c r="B12" s="879"/>
      <c r="C12" s="880"/>
      <c r="D12" s="881">
        <v>69718</v>
      </c>
      <c r="E12" s="881"/>
      <c r="F12" s="881"/>
      <c r="G12" s="882">
        <v>69718</v>
      </c>
      <c r="H12" s="881"/>
      <c r="I12" s="881"/>
      <c r="J12" s="882">
        <v>69718</v>
      </c>
      <c r="K12" s="883">
        <v>0.0001</v>
      </c>
    </row>
    <row r="13" spans="1:11" ht="12" thickBot="1">
      <c r="A13" s="866" t="s">
        <v>955</v>
      </c>
      <c r="B13" s="867" t="s">
        <v>956</v>
      </c>
      <c r="C13" s="868" t="s">
        <v>496</v>
      </c>
      <c r="D13" s="869">
        <v>382500</v>
      </c>
      <c r="E13" s="869"/>
      <c r="F13" s="869"/>
      <c r="G13" s="870">
        <v>382500</v>
      </c>
      <c r="H13" s="869"/>
      <c r="I13" s="869"/>
      <c r="J13" s="870">
        <v>382500</v>
      </c>
      <c r="K13" s="871">
        <v>0.0004</v>
      </c>
    </row>
    <row r="14" spans="1:11" ht="12" thickBot="1">
      <c r="A14" s="872"/>
      <c r="B14" s="873" t="s">
        <v>957</v>
      </c>
      <c r="C14" s="874"/>
      <c r="D14" s="875">
        <v>382500</v>
      </c>
      <c r="E14" s="875"/>
      <c r="F14" s="875"/>
      <c r="G14" s="876">
        <v>382500</v>
      </c>
      <c r="H14" s="875"/>
      <c r="I14" s="875"/>
      <c r="J14" s="876">
        <v>382500</v>
      </c>
      <c r="K14" s="877">
        <v>0.0004</v>
      </c>
    </row>
    <row r="15" spans="1:11" ht="19.5">
      <c r="A15" s="872"/>
      <c r="B15" s="867" t="s">
        <v>958</v>
      </c>
      <c r="C15" s="868" t="s">
        <v>528</v>
      </c>
      <c r="D15" s="869"/>
      <c r="E15" s="869"/>
      <c r="F15" s="869">
        <v>1907</v>
      </c>
      <c r="G15" s="870">
        <v>1907</v>
      </c>
      <c r="H15" s="869"/>
      <c r="I15" s="869"/>
      <c r="J15" s="870">
        <v>1907</v>
      </c>
      <c r="K15" s="871">
        <v>0</v>
      </c>
    </row>
    <row r="16" spans="1:11" ht="11.25">
      <c r="A16" s="872"/>
      <c r="B16" s="884"/>
      <c r="C16" s="868" t="s">
        <v>529</v>
      </c>
      <c r="D16" s="869"/>
      <c r="E16" s="869"/>
      <c r="F16" s="869">
        <v>273</v>
      </c>
      <c r="G16" s="870">
        <v>273</v>
      </c>
      <c r="H16" s="869"/>
      <c r="I16" s="869"/>
      <c r="J16" s="870">
        <v>273</v>
      </c>
      <c r="K16" s="871">
        <v>0</v>
      </c>
    </row>
    <row r="17" spans="1:11" ht="11.25">
      <c r="A17" s="872"/>
      <c r="B17" s="884"/>
      <c r="C17" s="868" t="s">
        <v>530</v>
      </c>
      <c r="D17" s="869"/>
      <c r="E17" s="869"/>
      <c r="F17" s="869">
        <v>11030</v>
      </c>
      <c r="G17" s="870">
        <v>11030</v>
      </c>
      <c r="H17" s="869"/>
      <c r="I17" s="869"/>
      <c r="J17" s="870">
        <v>11030</v>
      </c>
      <c r="K17" s="871">
        <v>0</v>
      </c>
    </row>
    <row r="18" spans="1:11" ht="12" thickBot="1">
      <c r="A18" s="872"/>
      <c r="B18" s="884"/>
      <c r="C18" s="868" t="s">
        <v>496</v>
      </c>
      <c r="D18" s="869"/>
      <c r="E18" s="869"/>
      <c r="F18" s="869">
        <v>4232</v>
      </c>
      <c r="G18" s="870">
        <v>4232</v>
      </c>
      <c r="H18" s="869"/>
      <c r="I18" s="869"/>
      <c r="J18" s="870">
        <v>4232</v>
      </c>
      <c r="K18" s="871">
        <v>0</v>
      </c>
    </row>
    <row r="19" spans="1:11" ht="12" thickBot="1">
      <c r="A19" s="872"/>
      <c r="B19" s="873" t="s">
        <v>959</v>
      </c>
      <c r="C19" s="874"/>
      <c r="D19" s="875"/>
      <c r="E19" s="875"/>
      <c r="F19" s="875">
        <v>17442</v>
      </c>
      <c r="G19" s="876">
        <v>17442</v>
      </c>
      <c r="H19" s="875"/>
      <c r="I19" s="875"/>
      <c r="J19" s="876">
        <v>17442</v>
      </c>
      <c r="K19" s="877">
        <v>0</v>
      </c>
    </row>
    <row r="20" spans="1:11" ht="12" thickBot="1">
      <c r="A20" s="878" t="s">
        <v>960</v>
      </c>
      <c r="B20" s="879"/>
      <c r="C20" s="880"/>
      <c r="D20" s="881">
        <v>382500</v>
      </c>
      <c r="E20" s="881"/>
      <c r="F20" s="881">
        <v>17442</v>
      </c>
      <c r="G20" s="882">
        <v>399942</v>
      </c>
      <c r="H20" s="881"/>
      <c r="I20" s="881"/>
      <c r="J20" s="882">
        <v>399942</v>
      </c>
      <c r="K20" s="883">
        <v>0.0004</v>
      </c>
    </row>
    <row r="21" spans="1:11" ht="22.5">
      <c r="A21" s="866" t="s">
        <v>494</v>
      </c>
      <c r="B21" s="867" t="s">
        <v>961</v>
      </c>
      <c r="C21" s="868" t="s">
        <v>962</v>
      </c>
      <c r="D21" s="869">
        <v>12366</v>
      </c>
      <c r="E21" s="869"/>
      <c r="F21" s="869"/>
      <c r="G21" s="870">
        <v>12366</v>
      </c>
      <c r="H21" s="869"/>
      <c r="I21" s="869"/>
      <c r="J21" s="870">
        <v>12366</v>
      </c>
      <c r="K21" s="871">
        <v>0</v>
      </c>
    </row>
    <row r="22" spans="1:11" ht="19.5">
      <c r="A22" s="872"/>
      <c r="B22" s="884"/>
      <c r="C22" s="868" t="s">
        <v>963</v>
      </c>
      <c r="D22" s="869">
        <v>3956889</v>
      </c>
      <c r="E22" s="869"/>
      <c r="F22" s="869"/>
      <c r="G22" s="870">
        <v>3956889</v>
      </c>
      <c r="H22" s="869"/>
      <c r="I22" s="869"/>
      <c r="J22" s="870">
        <v>3956889</v>
      </c>
      <c r="K22" s="871">
        <v>0.0042</v>
      </c>
    </row>
    <row r="23" spans="1:11" ht="19.5">
      <c r="A23" s="872"/>
      <c r="B23" s="884"/>
      <c r="C23" s="868" t="s">
        <v>964</v>
      </c>
      <c r="D23" s="869">
        <v>318069</v>
      </c>
      <c r="E23" s="869"/>
      <c r="F23" s="869"/>
      <c r="G23" s="870">
        <v>318069</v>
      </c>
      <c r="H23" s="869"/>
      <c r="I23" s="869"/>
      <c r="J23" s="870">
        <v>318069</v>
      </c>
      <c r="K23" s="871">
        <v>0.0003</v>
      </c>
    </row>
    <row r="24" spans="1:11" ht="19.5">
      <c r="A24" s="872"/>
      <c r="B24" s="884"/>
      <c r="C24" s="868" t="s">
        <v>528</v>
      </c>
      <c r="D24" s="869">
        <v>783763</v>
      </c>
      <c r="E24" s="869"/>
      <c r="F24" s="869"/>
      <c r="G24" s="870">
        <v>783763</v>
      </c>
      <c r="H24" s="869"/>
      <c r="I24" s="869"/>
      <c r="J24" s="870">
        <v>783763</v>
      </c>
      <c r="K24" s="871">
        <v>0.0008</v>
      </c>
    </row>
    <row r="25" spans="1:11" ht="11.25">
      <c r="A25" s="872"/>
      <c r="B25" s="884"/>
      <c r="C25" s="868" t="s">
        <v>529</v>
      </c>
      <c r="D25" s="869">
        <v>107977</v>
      </c>
      <c r="E25" s="869"/>
      <c r="F25" s="869"/>
      <c r="G25" s="870">
        <v>107977</v>
      </c>
      <c r="H25" s="869"/>
      <c r="I25" s="869"/>
      <c r="J25" s="870">
        <v>107977</v>
      </c>
      <c r="K25" s="871">
        <v>0.0001</v>
      </c>
    </row>
    <row r="26" spans="1:11" ht="29.25">
      <c r="A26" s="872"/>
      <c r="B26" s="884"/>
      <c r="C26" s="868" t="s">
        <v>965</v>
      </c>
      <c r="D26" s="869">
        <v>28000</v>
      </c>
      <c r="E26" s="869"/>
      <c r="F26" s="869"/>
      <c r="G26" s="870">
        <v>28000</v>
      </c>
      <c r="H26" s="869"/>
      <c r="I26" s="869"/>
      <c r="J26" s="870">
        <v>28000</v>
      </c>
      <c r="K26" s="871">
        <v>0</v>
      </c>
    </row>
    <row r="27" spans="1:11" ht="11.25">
      <c r="A27" s="872"/>
      <c r="B27" s="884"/>
      <c r="C27" s="868" t="s">
        <v>530</v>
      </c>
      <c r="D27" s="869">
        <v>579800</v>
      </c>
      <c r="E27" s="869"/>
      <c r="F27" s="869"/>
      <c r="G27" s="870">
        <v>579800</v>
      </c>
      <c r="H27" s="869"/>
      <c r="I27" s="869"/>
      <c r="J27" s="870">
        <v>579800</v>
      </c>
      <c r="K27" s="871">
        <v>0.0006</v>
      </c>
    </row>
    <row r="28" spans="1:11" ht="19.5">
      <c r="A28" s="872"/>
      <c r="B28" s="884"/>
      <c r="C28" s="868" t="s">
        <v>520</v>
      </c>
      <c r="D28" s="869">
        <v>502809</v>
      </c>
      <c r="E28" s="869"/>
      <c r="F28" s="869"/>
      <c r="G28" s="870">
        <v>502809</v>
      </c>
      <c r="H28" s="869"/>
      <c r="I28" s="869"/>
      <c r="J28" s="870">
        <v>502809</v>
      </c>
      <c r="K28" s="871">
        <v>0.0005</v>
      </c>
    </row>
    <row r="29" spans="1:11" ht="11.25">
      <c r="A29" s="872"/>
      <c r="B29" s="884"/>
      <c r="C29" s="868" t="s">
        <v>966</v>
      </c>
      <c r="D29" s="869">
        <v>175189</v>
      </c>
      <c r="E29" s="869"/>
      <c r="F29" s="869"/>
      <c r="G29" s="870">
        <v>175189</v>
      </c>
      <c r="H29" s="869"/>
      <c r="I29" s="869"/>
      <c r="J29" s="870">
        <v>175189</v>
      </c>
      <c r="K29" s="871">
        <v>0.0002</v>
      </c>
    </row>
    <row r="30" spans="1:11" ht="11.25">
      <c r="A30" s="872"/>
      <c r="B30" s="884"/>
      <c r="C30" s="868" t="s">
        <v>508</v>
      </c>
      <c r="D30" s="869">
        <v>191793</v>
      </c>
      <c r="E30" s="869"/>
      <c r="F30" s="869"/>
      <c r="G30" s="870">
        <v>191793</v>
      </c>
      <c r="H30" s="869"/>
      <c r="I30" s="869"/>
      <c r="J30" s="870">
        <v>191793</v>
      </c>
      <c r="K30" s="871">
        <v>0.0002</v>
      </c>
    </row>
    <row r="31" spans="1:11" ht="11.25">
      <c r="A31" s="872"/>
      <c r="B31" s="884"/>
      <c r="C31" s="868" t="s">
        <v>967</v>
      </c>
      <c r="D31" s="869">
        <v>10000</v>
      </c>
      <c r="E31" s="869"/>
      <c r="F31" s="869"/>
      <c r="G31" s="870">
        <v>10000</v>
      </c>
      <c r="H31" s="869"/>
      <c r="I31" s="869"/>
      <c r="J31" s="870">
        <v>10000</v>
      </c>
      <c r="K31" s="871">
        <v>0</v>
      </c>
    </row>
    <row r="32" spans="1:11" ht="11.25">
      <c r="A32" s="872"/>
      <c r="B32" s="884"/>
      <c r="C32" s="868" t="s">
        <v>496</v>
      </c>
      <c r="D32" s="869">
        <v>96402953</v>
      </c>
      <c r="E32" s="869"/>
      <c r="F32" s="869"/>
      <c r="G32" s="870">
        <v>96402953</v>
      </c>
      <c r="H32" s="869"/>
      <c r="I32" s="869"/>
      <c r="J32" s="870">
        <v>96402953</v>
      </c>
      <c r="K32" s="871">
        <v>0.103</v>
      </c>
    </row>
    <row r="33" spans="1:11" ht="19.5">
      <c r="A33" s="872"/>
      <c r="B33" s="884"/>
      <c r="C33" s="868" t="s">
        <v>968</v>
      </c>
      <c r="D33" s="869">
        <v>27300</v>
      </c>
      <c r="E33" s="869"/>
      <c r="F33" s="869"/>
      <c r="G33" s="870">
        <v>27300</v>
      </c>
      <c r="H33" s="869"/>
      <c r="I33" s="869"/>
      <c r="J33" s="870">
        <v>27300</v>
      </c>
      <c r="K33" s="871">
        <v>0</v>
      </c>
    </row>
    <row r="34" spans="1:11" ht="11.25">
      <c r="A34" s="872"/>
      <c r="B34" s="884"/>
      <c r="C34" s="868" t="s">
        <v>969</v>
      </c>
      <c r="D34" s="869">
        <v>24840</v>
      </c>
      <c r="E34" s="869"/>
      <c r="F34" s="869"/>
      <c r="G34" s="870">
        <v>24840</v>
      </c>
      <c r="H34" s="869"/>
      <c r="I34" s="869"/>
      <c r="J34" s="870">
        <v>24840</v>
      </c>
      <c r="K34" s="871">
        <v>0</v>
      </c>
    </row>
    <row r="35" spans="1:11" ht="19.5">
      <c r="A35" s="872"/>
      <c r="B35" s="884"/>
      <c r="C35" s="868" t="s">
        <v>970</v>
      </c>
      <c r="D35" s="869">
        <v>5632</v>
      </c>
      <c r="E35" s="869"/>
      <c r="F35" s="869"/>
      <c r="G35" s="870">
        <v>5632</v>
      </c>
      <c r="H35" s="869"/>
      <c r="I35" s="869"/>
      <c r="J35" s="870">
        <v>5632</v>
      </c>
      <c r="K35" s="871">
        <v>0</v>
      </c>
    </row>
    <row r="36" spans="1:11" ht="11.25">
      <c r="A36" s="872"/>
      <c r="B36" s="884"/>
      <c r="C36" s="868" t="s">
        <v>543</v>
      </c>
      <c r="D36" s="869">
        <v>66823</v>
      </c>
      <c r="E36" s="869"/>
      <c r="F36" s="869"/>
      <c r="G36" s="870">
        <v>66823</v>
      </c>
      <c r="H36" s="869"/>
      <c r="I36" s="869"/>
      <c r="J36" s="870">
        <v>66823</v>
      </c>
      <c r="K36" s="871">
        <v>0.0001</v>
      </c>
    </row>
    <row r="37" spans="1:11" ht="19.5">
      <c r="A37" s="872"/>
      <c r="B37" s="884"/>
      <c r="C37" s="868" t="s">
        <v>971</v>
      </c>
      <c r="D37" s="869">
        <v>94078</v>
      </c>
      <c r="E37" s="869"/>
      <c r="F37" s="869"/>
      <c r="G37" s="870">
        <v>94078</v>
      </c>
      <c r="H37" s="869"/>
      <c r="I37" s="869"/>
      <c r="J37" s="870">
        <v>94078</v>
      </c>
      <c r="K37" s="871">
        <v>0.0001</v>
      </c>
    </row>
    <row r="38" spans="1:11" ht="29.25">
      <c r="A38" s="872"/>
      <c r="B38" s="884"/>
      <c r="C38" s="868" t="s">
        <v>972</v>
      </c>
      <c r="D38" s="869">
        <v>2095</v>
      </c>
      <c r="E38" s="869"/>
      <c r="F38" s="869"/>
      <c r="G38" s="870">
        <v>2095</v>
      </c>
      <c r="H38" s="869"/>
      <c r="I38" s="869"/>
      <c r="J38" s="870">
        <v>2095</v>
      </c>
      <c r="K38" s="871">
        <v>0</v>
      </c>
    </row>
    <row r="39" spans="1:11" ht="19.5">
      <c r="A39" s="872"/>
      <c r="B39" s="884"/>
      <c r="C39" s="868" t="s">
        <v>973</v>
      </c>
      <c r="D39" s="869">
        <v>21570</v>
      </c>
      <c r="E39" s="869"/>
      <c r="F39" s="869"/>
      <c r="G39" s="870">
        <v>21570</v>
      </c>
      <c r="H39" s="869"/>
      <c r="I39" s="869"/>
      <c r="J39" s="870">
        <v>21570</v>
      </c>
      <c r="K39" s="871">
        <v>0</v>
      </c>
    </row>
    <row r="40" spans="1:11" ht="11.25">
      <c r="A40" s="872"/>
      <c r="B40" s="884"/>
      <c r="C40" s="868" t="s">
        <v>974</v>
      </c>
      <c r="D40" s="869">
        <v>104</v>
      </c>
      <c r="E40" s="869"/>
      <c r="F40" s="869"/>
      <c r="G40" s="870">
        <v>104</v>
      </c>
      <c r="H40" s="869"/>
      <c r="I40" s="869"/>
      <c r="J40" s="870">
        <v>104</v>
      </c>
      <c r="K40" s="871">
        <v>0</v>
      </c>
    </row>
    <row r="41" spans="1:11" ht="19.5">
      <c r="A41" s="872"/>
      <c r="B41" s="884"/>
      <c r="C41" s="868" t="s">
        <v>975</v>
      </c>
      <c r="D41" s="869">
        <v>420000</v>
      </c>
      <c r="E41" s="869"/>
      <c r="F41" s="869"/>
      <c r="G41" s="870">
        <v>420000</v>
      </c>
      <c r="H41" s="869"/>
      <c r="I41" s="869"/>
      <c r="J41" s="870">
        <v>420000</v>
      </c>
      <c r="K41" s="871">
        <v>0.0004</v>
      </c>
    </row>
    <row r="42" spans="1:11" ht="58.5">
      <c r="A42" s="872"/>
      <c r="B42" s="884"/>
      <c r="C42" s="868" t="s">
        <v>976</v>
      </c>
      <c r="D42" s="869">
        <v>14770000</v>
      </c>
      <c r="E42" s="869"/>
      <c r="F42" s="869"/>
      <c r="G42" s="870">
        <v>14770000</v>
      </c>
      <c r="H42" s="869"/>
      <c r="I42" s="869"/>
      <c r="J42" s="870">
        <v>14770000</v>
      </c>
      <c r="K42" s="871">
        <v>0.0158</v>
      </c>
    </row>
    <row r="43" spans="1:11" ht="19.5">
      <c r="A43" s="872"/>
      <c r="B43" s="884"/>
      <c r="C43" s="868" t="s">
        <v>499</v>
      </c>
      <c r="D43" s="869">
        <v>40000</v>
      </c>
      <c r="E43" s="869"/>
      <c r="F43" s="869"/>
      <c r="G43" s="870">
        <v>40000</v>
      </c>
      <c r="H43" s="869"/>
      <c r="I43" s="869"/>
      <c r="J43" s="870">
        <v>40000</v>
      </c>
      <c r="K43" s="871">
        <v>0</v>
      </c>
    </row>
    <row r="44" spans="1:11" ht="30" thickBot="1">
      <c r="A44" s="872"/>
      <c r="B44" s="884"/>
      <c r="C44" s="868" t="s">
        <v>523</v>
      </c>
      <c r="D44" s="869">
        <v>299100</v>
      </c>
      <c r="E44" s="869"/>
      <c r="F44" s="869"/>
      <c r="G44" s="870">
        <v>299100</v>
      </c>
      <c r="H44" s="869"/>
      <c r="I44" s="869"/>
      <c r="J44" s="870">
        <v>299100</v>
      </c>
      <c r="K44" s="871">
        <v>0.0003</v>
      </c>
    </row>
    <row r="45" spans="1:11" ht="12" thickBot="1">
      <c r="A45" s="872"/>
      <c r="B45" s="873" t="s">
        <v>977</v>
      </c>
      <c r="C45" s="874"/>
      <c r="D45" s="875">
        <v>118841150</v>
      </c>
      <c r="E45" s="875"/>
      <c r="F45" s="875"/>
      <c r="G45" s="876">
        <v>118841150</v>
      </c>
      <c r="H45" s="875"/>
      <c r="I45" s="875"/>
      <c r="J45" s="876">
        <v>118841150</v>
      </c>
      <c r="K45" s="877">
        <v>0.127</v>
      </c>
    </row>
    <row r="46" spans="1:11" ht="29.25">
      <c r="A46" s="872"/>
      <c r="B46" s="867" t="s">
        <v>495</v>
      </c>
      <c r="C46" s="868" t="s">
        <v>966</v>
      </c>
      <c r="D46" s="869"/>
      <c r="E46" s="869"/>
      <c r="F46" s="869">
        <v>308200</v>
      </c>
      <c r="G46" s="870">
        <v>308200</v>
      </c>
      <c r="H46" s="869"/>
      <c r="I46" s="869"/>
      <c r="J46" s="870">
        <v>308200</v>
      </c>
      <c r="K46" s="871">
        <v>0.0003</v>
      </c>
    </row>
    <row r="47" spans="1:11" ht="11.25">
      <c r="A47" s="872"/>
      <c r="B47" s="884"/>
      <c r="C47" s="868" t="s">
        <v>508</v>
      </c>
      <c r="D47" s="869"/>
      <c r="E47" s="869"/>
      <c r="F47" s="869">
        <v>21187000</v>
      </c>
      <c r="G47" s="870">
        <v>21187000</v>
      </c>
      <c r="H47" s="869"/>
      <c r="I47" s="869"/>
      <c r="J47" s="870">
        <v>21187000</v>
      </c>
      <c r="K47" s="871">
        <v>0.0226</v>
      </c>
    </row>
    <row r="48" spans="1:11" ht="11.25">
      <c r="A48" s="872"/>
      <c r="B48" s="884"/>
      <c r="C48" s="868" t="s">
        <v>496</v>
      </c>
      <c r="D48" s="869"/>
      <c r="E48" s="869">
        <v>35860</v>
      </c>
      <c r="F48" s="869">
        <v>4510000</v>
      </c>
      <c r="G48" s="870">
        <v>4545860</v>
      </c>
      <c r="H48" s="869"/>
      <c r="I48" s="869"/>
      <c r="J48" s="870">
        <v>4545860</v>
      </c>
      <c r="K48" s="871">
        <v>0.0049</v>
      </c>
    </row>
    <row r="49" spans="1:11" ht="11.25">
      <c r="A49" s="872"/>
      <c r="B49" s="884"/>
      <c r="C49" s="868" t="s">
        <v>543</v>
      </c>
      <c r="D49" s="869"/>
      <c r="E49" s="869"/>
      <c r="F49" s="869">
        <v>109000</v>
      </c>
      <c r="G49" s="870">
        <v>109000</v>
      </c>
      <c r="H49" s="869"/>
      <c r="I49" s="869"/>
      <c r="J49" s="870">
        <v>109000</v>
      </c>
      <c r="K49" s="871">
        <v>0.0001</v>
      </c>
    </row>
    <row r="50" spans="1:11" ht="29.25">
      <c r="A50" s="872"/>
      <c r="B50" s="884"/>
      <c r="C50" s="868" t="s">
        <v>978</v>
      </c>
      <c r="D50" s="869"/>
      <c r="E50" s="869"/>
      <c r="F50" s="869">
        <v>100000</v>
      </c>
      <c r="G50" s="870">
        <v>100000</v>
      </c>
      <c r="H50" s="869"/>
      <c r="I50" s="869"/>
      <c r="J50" s="870">
        <v>100000</v>
      </c>
      <c r="K50" s="871">
        <v>0.0001</v>
      </c>
    </row>
    <row r="51" spans="1:11" ht="19.5">
      <c r="A51" s="872"/>
      <c r="B51" s="884"/>
      <c r="C51" s="868" t="s">
        <v>975</v>
      </c>
      <c r="D51" s="869"/>
      <c r="E51" s="869"/>
      <c r="F51" s="869">
        <v>2000</v>
      </c>
      <c r="G51" s="870">
        <v>2000</v>
      </c>
      <c r="H51" s="869"/>
      <c r="I51" s="869"/>
      <c r="J51" s="870">
        <v>2000</v>
      </c>
      <c r="K51" s="871">
        <v>0</v>
      </c>
    </row>
    <row r="52" spans="1:11" ht="19.5">
      <c r="A52" s="872"/>
      <c r="B52" s="884"/>
      <c r="C52" s="868" t="s">
        <v>499</v>
      </c>
      <c r="D52" s="869"/>
      <c r="E52" s="869"/>
      <c r="F52" s="869">
        <v>7981692</v>
      </c>
      <c r="G52" s="870">
        <v>7981692</v>
      </c>
      <c r="H52" s="869"/>
      <c r="I52" s="869"/>
      <c r="J52" s="870">
        <v>7981692</v>
      </c>
      <c r="K52" s="871">
        <v>0.0085</v>
      </c>
    </row>
    <row r="53" spans="1:11" ht="19.5">
      <c r="A53" s="872"/>
      <c r="B53" s="884"/>
      <c r="C53" s="868" t="s">
        <v>979</v>
      </c>
      <c r="D53" s="869"/>
      <c r="E53" s="869"/>
      <c r="F53" s="869">
        <v>129823213</v>
      </c>
      <c r="G53" s="870">
        <v>129823213</v>
      </c>
      <c r="H53" s="869"/>
      <c r="I53" s="869"/>
      <c r="J53" s="870">
        <v>129823213</v>
      </c>
      <c r="K53" s="871">
        <v>0.1387</v>
      </c>
    </row>
    <row r="54" spans="1:11" ht="19.5">
      <c r="A54" s="872"/>
      <c r="B54" s="884"/>
      <c r="C54" s="868" t="s">
        <v>980</v>
      </c>
      <c r="D54" s="869"/>
      <c r="E54" s="869"/>
      <c r="F54" s="869">
        <v>44959424</v>
      </c>
      <c r="G54" s="870">
        <v>44959424</v>
      </c>
      <c r="H54" s="869"/>
      <c r="I54" s="869"/>
      <c r="J54" s="870">
        <v>44959424</v>
      </c>
      <c r="K54" s="871">
        <v>0.0481</v>
      </c>
    </row>
    <row r="55" spans="1:11" ht="30" thickBot="1">
      <c r="A55" s="872"/>
      <c r="B55" s="884"/>
      <c r="C55" s="868" t="s">
        <v>523</v>
      </c>
      <c r="D55" s="869"/>
      <c r="E55" s="869"/>
      <c r="F55" s="869">
        <v>4000000</v>
      </c>
      <c r="G55" s="870">
        <v>4000000</v>
      </c>
      <c r="H55" s="869"/>
      <c r="I55" s="869"/>
      <c r="J55" s="870">
        <v>4000000</v>
      </c>
      <c r="K55" s="871">
        <v>0.0043</v>
      </c>
    </row>
    <row r="56" spans="1:11" ht="12" thickBot="1">
      <c r="A56" s="872"/>
      <c r="B56" s="873" t="s">
        <v>981</v>
      </c>
      <c r="C56" s="874"/>
      <c r="D56" s="875"/>
      <c r="E56" s="875">
        <v>35860</v>
      </c>
      <c r="F56" s="875">
        <v>212980529</v>
      </c>
      <c r="G56" s="876">
        <v>213016389</v>
      </c>
      <c r="H56" s="875"/>
      <c r="I56" s="875"/>
      <c r="J56" s="876">
        <v>213016389</v>
      </c>
      <c r="K56" s="877">
        <v>0.2277</v>
      </c>
    </row>
    <row r="57" spans="1:11" ht="19.5">
      <c r="A57" s="872"/>
      <c r="B57" s="867" t="s">
        <v>498</v>
      </c>
      <c r="C57" s="868" t="s">
        <v>966</v>
      </c>
      <c r="D57" s="869">
        <v>1800</v>
      </c>
      <c r="E57" s="869"/>
      <c r="F57" s="869"/>
      <c r="G57" s="870">
        <v>1800</v>
      </c>
      <c r="H57" s="869"/>
      <c r="I57" s="869"/>
      <c r="J57" s="870">
        <v>1800</v>
      </c>
      <c r="K57" s="871">
        <v>0</v>
      </c>
    </row>
    <row r="58" spans="1:11" ht="11.25">
      <c r="A58" s="872"/>
      <c r="B58" s="884"/>
      <c r="C58" s="868" t="s">
        <v>508</v>
      </c>
      <c r="D58" s="869">
        <v>1462500</v>
      </c>
      <c r="E58" s="869"/>
      <c r="F58" s="869"/>
      <c r="G58" s="870">
        <v>1462500</v>
      </c>
      <c r="H58" s="869"/>
      <c r="I58" s="869"/>
      <c r="J58" s="870">
        <v>1462500</v>
      </c>
      <c r="K58" s="871">
        <v>0.0016</v>
      </c>
    </row>
    <row r="59" spans="1:11" ht="11.25">
      <c r="A59" s="872"/>
      <c r="B59" s="884"/>
      <c r="C59" s="868" t="s">
        <v>496</v>
      </c>
      <c r="D59" s="869">
        <v>3543200</v>
      </c>
      <c r="E59" s="869">
        <v>214107</v>
      </c>
      <c r="F59" s="869"/>
      <c r="G59" s="870">
        <v>3757307</v>
      </c>
      <c r="H59" s="869"/>
      <c r="I59" s="869"/>
      <c r="J59" s="870">
        <v>3757307</v>
      </c>
      <c r="K59" s="871">
        <v>0.004</v>
      </c>
    </row>
    <row r="60" spans="1:11" ht="19.5">
      <c r="A60" s="872"/>
      <c r="B60" s="884"/>
      <c r="C60" s="868" t="s">
        <v>499</v>
      </c>
      <c r="D60" s="869">
        <v>14300146</v>
      </c>
      <c r="E60" s="869">
        <v>198048</v>
      </c>
      <c r="F60" s="869"/>
      <c r="G60" s="870">
        <v>14498194</v>
      </c>
      <c r="H60" s="869"/>
      <c r="I60" s="869"/>
      <c r="J60" s="870">
        <v>14498194</v>
      </c>
      <c r="K60" s="871">
        <v>0.0155</v>
      </c>
    </row>
    <row r="61" spans="1:11" ht="30" thickBot="1">
      <c r="A61" s="872"/>
      <c r="B61" s="884"/>
      <c r="C61" s="868" t="s">
        <v>523</v>
      </c>
      <c r="D61" s="869">
        <v>2500000</v>
      </c>
      <c r="E61" s="869"/>
      <c r="F61" s="869"/>
      <c r="G61" s="870">
        <v>2500000</v>
      </c>
      <c r="H61" s="869"/>
      <c r="I61" s="869"/>
      <c r="J61" s="870">
        <v>2500000</v>
      </c>
      <c r="K61" s="871">
        <v>0.0027</v>
      </c>
    </row>
    <row r="62" spans="1:11" ht="12" thickBot="1">
      <c r="A62" s="872"/>
      <c r="B62" s="873" t="s">
        <v>982</v>
      </c>
      <c r="C62" s="874"/>
      <c r="D62" s="875">
        <v>21807646</v>
      </c>
      <c r="E62" s="875">
        <v>412155</v>
      </c>
      <c r="F62" s="875"/>
      <c r="G62" s="876">
        <v>22219801</v>
      </c>
      <c r="H62" s="875"/>
      <c r="I62" s="875"/>
      <c r="J62" s="876">
        <v>22219801</v>
      </c>
      <c r="K62" s="877">
        <v>0.0237</v>
      </c>
    </row>
    <row r="63" spans="1:11" ht="19.5">
      <c r="A63" s="872"/>
      <c r="B63" s="867" t="s">
        <v>983</v>
      </c>
      <c r="C63" s="868" t="s">
        <v>984</v>
      </c>
      <c r="D63" s="869">
        <v>32570</v>
      </c>
      <c r="E63" s="869"/>
      <c r="F63" s="869"/>
      <c r="G63" s="870">
        <v>32570</v>
      </c>
      <c r="H63" s="869"/>
      <c r="I63" s="869"/>
      <c r="J63" s="870">
        <v>32570</v>
      </c>
      <c r="K63" s="871">
        <v>0</v>
      </c>
    </row>
    <row r="64" spans="1:11" ht="19.5">
      <c r="A64" s="872"/>
      <c r="B64" s="884"/>
      <c r="C64" s="868" t="s">
        <v>985</v>
      </c>
      <c r="D64" s="869">
        <v>60048</v>
      </c>
      <c r="E64" s="869"/>
      <c r="F64" s="869"/>
      <c r="G64" s="870">
        <v>60048</v>
      </c>
      <c r="H64" s="869"/>
      <c r="I64" s="869"/>
      <c r="J64" s="870">
        <v>60048</v>
      </c>
      <c r="K64" s="871">
        <v>0.0001</v>
      </c>
    </row>
    <row r="65" spans="1:11" ht="19.5">
      <c r="A65" s="872"/>
      <c r="B65" s="884"/>
      <c r="C65" s="868" t="s">
        <v>986</v>
      </c>
      <c r="D65" s="869">
        <v>20016</v>
      </c>
      <c r="E65" s="869"/>
      <c r="F65" s="869"/>
      <c r="G65" s="870">
        <v>20016</v>
      </c>
      <c r="H65" s="869"/>
      <c r="I65" s="869"/>
      <c r="J65" s="870">
        <v>20016</v>
      </c>
      <c r="K65" s="871">
        <v>0</v>
      </c>
    </row>
    <row r="66" spans="1:11" ht="19.5">
      <c r="A66" s="872"/>
      <c r="B66" s="884"/>
      <c r="C66" s="868" t="s">
        <v>528</v>
      </c>
      <c r="D66" s="869">
        <v>3102</v>
      </c>
      <c r="E66" s="869"/>
      <c r="F66" s="869"/>
      <c r="G66" s="870">
        <v>3102</v>
      </c>
      <c r="H66" s="869"/>
      <c r="I66" s="869"/>
      <c r="J66" s="870">
        <v>3102</v>
      </c>
      <c r="K66" s="871">
        <v>0</v>
      </c>
    </row>
    <row r="67" spans="1:11" ht="19.5">
      <c r="A67" s="872"/>
      <c r="B67" s="884"/>
      <c r="C67" s="868" t="s">
        <v>987</v>
      </c>
      <c r="D67" s="869">
        <v>10322</v>
      </c>
      <c r="E67" s="869"/>
      <c r="F67" s="869"/>
      <c r="G67" s="870">
        <v>10322</v>
      </c>
      <c r="H67" s="869"/>
      <c r="I67" s="869"/>
      <c r="J67" s="870">
        <v>10322</v>
      </c>
      <c r="K67" s="871">
        <v>0</v>
      </c>
    </row>
    <row r="68" spans="1:11" ht="19.5">
      <c r="A68" s="872"/>
      <c r="B68" s="884"/>
      <c r="C68" s="868" t="s">
        <v>988</v>
      </c>
      <c r="D68" s="869">
        <v>3441</v>
      </c>
      <c r="E68" s="869"/>
      <c r="F68" s="869"/>
      <c r="G68" s="870">
        <v>3441</v>
      </c>
      <c r="H68" s="869"/>
      <c r="I68" s="869"/>
      <c r="J68" s="870">
        <v>3441</v>
      </c>
      <c r="K68" s="871">
        <v>0</v>
      </c>
    </row>
    <row r="69" spans="1:11" ht="11.25">
      <c r="A69" s="872"/>
      <c r="B69" s="884"/>
      <c r="C69" s="868" t="s">
        <v>529</v>
      </c>
      <c r="D69" s="869">
        <v>441</v>
      </c>
      <c r="E69" s="869"/>
      <c r="F69" s="869"/>
      <c r="G69" s="870">
        <v>441</v>
      </c>
      <c r="H69" s="869"/>
      <c r="I69" s="869"/>
      <c r="J69" s="870">
        <v>441</v>
      </c>
      <c r="K69" s="871">
        <v>0</v>
      </c>
    </row>
    <row r="70" spans="1:11" ht="11.25">
      <c r="A70" s="872"/>
      <c r="B70" s="884"/>
      <c r="C70" s="868" t="s">
        <v>989</v>
      </c>
      <c r="D70" s="869">
        <v>1471</v>
      </c>
      <c r="E70" s="869"/>
      <c r="F70" s="869"/>
      <c r="G70" s="870">
        <v>1471</v>
      </c>
      <c r="H70" s="869"/>
      <c r="I70" s="869"/>
      <c r="J70" s="870">
        <v>1471</v>
      </c>
      <c r="K70" s="871">
        <v>0</v>
      </c>
    </row>
    <row r="71" spans="1:11" ht="11.25">
      <c r="A71" s="872"/>
      <c r="B71" s="884"/>
      <c r="C71" s="868" t="s">
        <v>990</v>
      </c>
      <c r="D71" s="869">
        <v>490</v>
      </c>
      <c r="E71" s="869"/>
      <c r="F71" s="869"/>
      <c r="G71" s="870">
        <v>490</v>
      </c>
      <c r="H71" s="869"/>
      <c r="I71" s="869"/>
      <c r="J71" s="870">
        <v>490</v>
      </c>
      <c r="K71" s="871">
        <v>0</v>
      </c>
    </row>
    <row r="72" spans="1:11" ht="11.25">
      <c r="A72" s="872"/>
      <c r="B72" s="884"/>
      <c r="C72" s="868" t="s">
        <v>530</v>
      </c>
      <c r="D72" s="869">
        <v>18000</v>
      </c>
      <c r="E72" s="869"/>
      <c r="F72" s="869"/>
      <c r="G72" s="870">
        <v>18000</v>
      </c>
      <c r="H72" s="869"/>
      <c r="I72" s="869"/>
      <c r="J72" s="870">
        <v>18000</v>
      </c>
      <c r="K72" s="871">
        <v>0</v>
      </c>
    </row>
    <row r="73" spans="1:11" ht="11.25">
      <c r="A73" s="872"/>
      <c r="B73" s="884"/>
      <c r="C73" s="868" t="s">
        <v>991</v>
      </c>
      <c r="D73" s="869">
        <v>23190</v>
      </c>
      <c r="E73" s="869"/>
      <c r="F73" s="869"/>
      <c r="G73" s="870">
        <v>23190</v>
      </c>
      <c r="H73" s="869"/>
      <c r="I73" s="869"/>
      <c r="J73" s="870">
        <v>23190</v>
      </c>
      <c r="K73" s="871">
        <v>0</v>
      </c>
    </row>
    <row r="74" spans="1:11" ht="11.25">
      <c r="A74" s="872"/>
      <c r="B74" s="884"/>
      <c r="C74" s="868" t="s">
        <v>992</v>
      </c>
      <c r="D74" s="869">
        <v>7730</v>
      </c>
      <c r="E74" s="869"/>
      <c r="F74" s="869"/>
      <c r="G74" s="870">
        <v>7730</v>
      </c>
      <c r="H74" s="869"/>
      <c r="I74" s="869"/>
      <c r="J74" s="870">
        <v>7730</v>
      </c>
      <c r="K74" s="871">
        <v>0</v>
      </c>
    </row>
    <row r="75" spans="1:11" ht="11.25">
      <c r="A75" s="872"/>
      <c r="B75" s="884"/>
      <c r="C75" s="868" t="s">
        <v>496</v>
      </c>
      <c r="D75" s="869">
        <v>315930</v>
      </c>
      <c r="E75" s="869"/>
      <c r="F75" s="869">
        <v>300</v>
      </c>
      <c r="G75" s="870">
        <v>316230</v>
      </c>
      <c r="H75" s="869"/>
      <c r="I75" s="869"/>
      <c r="J75" s="870">
        <v>316230</v>
      </c>
      <c r="K75" s="871">
        <v>0.0003</v>
      </c>
    </row>
    <row r="76" spans="1:11" ht="11.25">
      <c r="A76" s="872"/>
      <c r="B76" s="884"/>
      <c r="C76" s="868" t="s">
        <v>993</v>
      </c>
      <c r="D76" s="869">
        <v>4734</v>
      </c>
      <c r="E76" s="869"/>
      <c r="F76" s="869"/>
      <c r="G76" s="870">
        <v>4734</v>
      </c>
      <c r="H76" s="869"/>
      <c r="I76" s="869"/>
      <c r="J76" s="870">
        <v>4734</v>
      </c>
      <c r="K76" s="871">
        <v>0</v>
      </c>
    </row>
    <row r="77" spans="1:11" ht="11.25">
      <c r="A77" s="872"/>
      <c r="B77" s="884"/>
      <c r="C77" s="868" t="s">
        <v>994</v>
      </c>
      <c r="D77" s="869">
        <v>9540</v>
      </c>
      <c r="E77" s="869"/>
      <c r="F77" s="869"/>
      <c r="G77" s="870">
        <v>9540</v>
      </c>
      <c r="H77" s="869"/>
      <c r="I77" s="869"/>
      <c r="J77" s="870">
        <v>9540</v>
      </c>
      <c r="K77" s="871">
        <v>0</v>
      </c>
    </row>
    <row r="78" spans="1:11" ht="11.25">
      <c r="A78" s="872"/>
      <c r="B78" s="884"/>
      <c r="C78" s="868" t="s">
        <v>995</v>
      </c>
      <c r="D78" s="869">
        <v>3180</v>
      </c>
      <c r="E78" s="869"/>
      <c r="F78" s="869"/>
      <c r="G78" s="870">
        <v>3180</v>
      </c>
      <c r="H78" s="869"/>
      <c r="I78" s="869"/>
      <c r="J78" s="870">
        <v>3180</v>
      </c>
      <c r="K78" s="871">
        <v>0</v>
      </c>
    </row>
    <row r="79" spans="1:11" ht="11.25">
      <c r="A79" s="872"/>
      <c r="B79" s="884"/>
      <c r="C79" s="868" t="s">
        <v>996</v>
      </c>
      <c r="D79" s="869">
        <v>1125</v>
      </c>
      <c r="E79" s="869"/>
      <c r="F79" s="869"/>
      <c r="G79" s="870">
        <v>1125</v>
      </c>
      <c r="H79" s="869"/>
      <c r="I79" s="869"/>
      <c r="J79" s="870">
        <v>1125</v>
      </c>
      <c r="K79" s="871">
        <v>0</v>
      </c>
    </row>
    <row r="80" spans="1:11" ht="11.25">
      <c r="A80" s="872"/>
      <c r="B80" s="884"/>
      <c r="C80" s="868" t="s">
        <v>997</v>
      </c>
      <c r="D80" s="869">
        <v>375</v>
      </c>
      <c r="E80" s="869"/>
      <c r="F80" s="869"/>
      <c r="G80" s="870">
        <v>375</v>
      </c>
      <c r="H80" s="869"/>
      <c r="I80" s="869"/>
      <c r="J80" s="870">
        <v>375</v>
      </c>
      <c r="K80" s="871">
        <v>0</v>
      </c>
    </row>
    <row r="81" spans="1:11" ht="19.5">
      <c r="A81" s="872"/>
      <c r="B81" s="884"/>
      <c r="C81" s="868" t="s">
        <v>970</v>
      </c>
      <c r="D81" s="869"/>
      <c r="E81" s="869"/>
      <c r="F81" s="869">
        <v>10000</v>
      </c>
      <c r="G81" s="870">
        <v>10000</v>
      </c>
      <c r="H81" s="869"/>
      <c r="I81" s="869"/>
      <c r="J81" s="870">
        <v>10000</v>
      </c>
      <c r="K81" s="871">
        <v>0</v>
      </c>
    </row>
    <row r="82" spans="1:11" ht="19.5">
      <c r="A82" s="872"/>
      <c r="B82" s="884"/>
      <c r="C82" s="868" t="s">
        <v>998</v>
      </c>
      <c r="D82" s="869">
        <v>34035</v>
      </c>
      <c r="E82" s="869"/>
      <c r="F82" s="869"/>
      <c r="G82" s="870">
        <v>34035</v>
      </c>
      <c r="H82" s="869"/>
      <c r="I82" s="869"/>
      <c r="J82" s="870">
        <v>34035</v>
      </c>
      <c r="K82" s="871">
        <v>0</v>
      </c>
    </row>
    <row r="83" spans="1:11" ht="20.25" thickBot="1">
      <c r="A83" s="872"/>
      <c r="B83" s="884"/>
      <c r="C83" s="868" t="s">
        <v>999</v>
      </c>
      <c r="D83" s="869">
        <v>11345</v>
      </c>
      <c r="E83" s="869"/>
      <c r="F83" s="869"/>
      <c r="G83" s="870">
        <v>11345</v>
      </c>
      <c r="H83" s="869"/>
      <c r="I83" s="869"/>
      <c r="J83" s="870">
        <v>11345</v>
      </c>
      <c r="K83" s="871">
        <v>0</v>
      </c>
    </row>
    <row r="84" spans="1:11" ht="12" thickBot="1">
      <c r="A84" s="872"/>
      <c r="B84" s="873" t="s">
        <v>1000</v>
      </c>
      <c r="C84" s="874"/>
      <c r="D84" s="875">
        <v>561085</v>
      </c>
      <c r="E84" s="875"/>
      <c r="F84" s="875">
        <v>10300</v>
      </c>
      <c r="G84" s="876">
        <v>571385</v>
      </c>
      <c r="H84" s="875"/>
      <c r="I84" s="875"/>
      <c r="J84" s="876">
        <v>571385</v>
      </c>
      <c r="K84" s="877">
        <v>0.0006</v>
      </c>
    </row>
    <row r="85" spans="1:11" ht="12" thickBot="1">
      <c r="A85" s="878" t="s">
        <v>501</v>
      </c>
      <c r="B85" s="879"/>
      <c r="C85" s="880"/>
      <c r="D85" s="881">
        <v>141209881</v>
      </c>
      <c r="E85" s="881">
        <v>448015</v>
      </c>
      <c r="F85" s="881">
        <v>212990829</v>
      </c>
      <c r="G85" s="882">
        <v>354648725</v>
      </c>
      <c r="H85" s="881"/>
      <c r="I85" s="881"/>
      <c r="J85" s="882">
        <v>354648725</v>
      </c>
      <c r="K85" s="883">
        <v>0.379</v>
      </c>
    </row>
    <row r="86" spans="1:11" ht="29.25">
      <c r="A86" s="866" t="s">
        <v>502</v>
      </c>
      <c r="B86" s="867" t="s">
        <v>503</v>
      </c>
      <c r="C86" s="868" t="s">
        <v>585</v>
      </c>
      <c r="D86" s="869">
        <v>10000</v>
      </c>
      <c r="E86" s="869"/>
      <c r="F86" s="869"/>
      <c r="G86" s="870">
        <v>10000</v>
      </c>
      <c r="H86" s="869"/>
      <c r="I86" s="869"/>
      <c r="J86" s="870">
        <v>10000</v>
      </c>
      <c r="K86" s="871">
        <v>0</v>
      </c>
    </row>
    <row r="87" spans="1:11" ht="11.25">
      <c r="A87" s="872"/>
      <c r="B87" s="884"/>
      <c r="C87" s="868" t="s">
        <v>530</v>
      </c>
      <c r="D87" s="869">
        <v>3000</v>
      </c>
      <c r="E87" s="869"/>
      <c r="F87" s="869"/>
      <c r="G87" s="870">
        <v>3000</v>
      </c>
      <c r="H87" s="869"/>
      <c r="I87" s="869"/>
      <c r="J87" s="870">
        <v>3000</v>
      </c>
      <c r="K87" s="871">
        <v>0</v>
      </c>
    </row>
    <row r="88" spans="1:11" ht="19.5">
      <c r="A88" s="872"/>
      <c r="B88" s="884"/>
      <c r="C88" s="868" t="s">
        <v>520</v>
      </c>
      <c r="D88" s="869">
        <v>59950</v>
      </c>
      <c r="E88" s="869"/>
      <c r="F88" s="869"/>
      <c r="G88" s="870">
        <v>59950</v>
      </c>
      <c r="H88" s="869"/>
      <c r="I88" s="869"/>
      <c r="J88" s="870">
        <v>59950</v>
      </c>
      <c r="K88" s="871">
        <v>0.0001</v>
      </c>
    </row>
    <row r="89" spans="1:11" ht="11.25">
      <c r="A89" s="872"/>
      <c r="B89" s="884"/>
      <c r="C89" s="868" t="s">
        <v>966</v>
      </c>
      <c r="D89" s="869">
        <v>10000</v>
      </c>
      <c r="E89" s="869"/>
      <c r="F89" s="869"/>
      <c r="G89" s="870">
        <v>10000</v>
      </c>
      <c r="H89" s="869"/>
      <c r="I89" s="869"/>
      <c r="J89" s="870">
        <v>10000</v>
      </c>
      <c r="K89" s="871">
        <v>0</v>
      </c>
    </row>
    <row r="90" spans="1:11" ht="11.25">
      <c r="A90" s="872"/>
      <c r="B90" s="884"/>
      <c r="C90" s="868" t="s">
        <v>508</v>
      </c>
      <c r="D90" s="869">
        <v>15000</v>
      </c>
      <c r="E90" s="869"/>
      <c r="F90" s="869"/>
      <c r="G90" s="870">
        <v>15000</v>
      </c>
      <c r="H90" s="869"/>
      <c r="I90" s="869"/>
      <c r="J90" s="870">
        <v>15000</v>
      </c>
      <c r="K90" s="871">
        <v>0</v>
      </c>
    </row>
    <row r="91" spans="1:11" ht="11.25">
      <c r="A91" s="872"/>
      <c r="B91" s="884"/>
      <c r="C91" s="868" t="s">
        <v>496</v>
      </c>
      <c r="D91" s="869">
        <v>146840</v>
      </c>
      <c r="E91" s="869">
        <v>7700</v>
      </c>
      <c r="F91" s="869"/>
      <c r="G91" s="870">
        <v>154540</v>
      </c>
      <c r="H91" s="869"/>
      <c r="I91" s="869"/>
      <c r="J91" s="870">
        <v>154540</v>
      </c>
      <c r="K91" s="871">
        <v>0.0002</v>
      </c>
    </row>
    <row r="92" spans="1:11" ht="11.25">
      <c r="A92" s="872"/>
      <c r="B92" s="884"/>
      <c r="C92" s="868" t="s">
        <v>543</v>
      </c>
      <c r="D92" s="869">
        <v>5000</v>
      </c>
      <c r="E92" s="869"/>
      <c r="F92" s="869"/>
      <c r="G92" s="870">
        <v>5000</v>
      </c>
      <c r="H92" s="869"/>
      <c r="I92" s="869"/>
      <c r="J92" s="870">
        <v>5000</v>
      </c>
      <c r="K92" s="871">
        <v>0</v>
      </c>
    </row>
    <row r="93" spans="1:11" ht="20.25" thickBot="1">
      <c r="A93" s="872"/>
      <c r="B93" s="884"/>
      <c r="C93" s="868" t="s">
        <v>499</v>
      </c>
      <c r="D93" s="869">
        <v>100000</v>
      </c>
      <c r="E93" s="869"/>
      <c r="F93" s="869"/>
      <c r="G93" s="870">
        <v>100000</v>
      </c>
      <c r="H93" s="869"/>
      <c r="I93" s="869"/>
      <c r="J93" s="870">
        <v>100000</v>
      </c>
      <c r="K93" s="871">
        <v>0.0001</v>
      </c>
    </row>
    <row r="94" spans="1:11" ht="12" thickBot="1">
      <c r="A94" s="872"/>
      <c r="B94" s="873" t="s">
        <v>1001</v>
      </c>
      <c r="C94" s="874"/>
      <c r="D94" s="875">
        <v>349790</v>
      </c>
      <c r="E94" s="875">
        <v>7700</v>
      </c>
      <c r="F94" s="875"/>
      <c r="G94" s="876">
        <v>357490</v>
      </c>
      <c r="H94" s="875"/>
      <c r="I94" s="875"/>
      <c r="J94" s="876">
        <v>357490</v>
      </c>
      <c r="K94" s="877">
        <v>0.0004</v>
      </c>
    </row>
    <row r="95" spans="1:11" ht="19.5">
      <c r="A95" s="872"/>
      <c r="B95" s="867" t="s">
        <v>1002</v>
      </c>
      <c r="C95" s="868" t="s">
        <v>543</v>
      </c>
      <c r="D95" s="869">
        <v>310600</v>
      </c>
      <c r="E95" s="869"/>
      <c r="F95" s="869"/>
      <c r="G95" s="870">
        <v>310600</v>
      </c>
      <c r="H95" s="869"/>
      <c r="I95" s="869"/>
      <c r="J95" s="870">
        <v>310600</v>
      </c>
      <c r="K95" s="871">
        <v>0.0003</v>
      </c>
    </row>
    <row r="96" spans="1:11" ht="20.25" thickBot="1">
      <c r="A96" s="872"/>
      <c r="B96" s="884"/>
      <c r="C96" s="868" t="s">
        <v>1003</v>
      </c>
      <c r="D96" s="869">
        <v>450000</v>
      </c>
      <c r="E96" s="869"/>
      <c r="F96" s="869"/>
      <c r="G96" s="870">
        <v>450000</v>
      </c>
      <c r="H96" s="869"/>
      <c r="I96" s="869"/>
      <c r="J96" s="870">
        <v>450000</v>
      </c>
      <c r="K96" s="871">
        <v>0.0005</v>
      </c>
    </row>
    <row r="97" spans="1:11" ht="12" thickBot="1">
      <c r="A97" s="872"/>
      <c r="B97" s="873" t="s">
        <v>1004</v>
      </c>
      <c r="C97" s="874"/>
      <c r="D97" s="875">
        <v>760600</v>
      </c>
      <c r="E97" s="875"/>
      <c r="F97" s="875"/>
      <c r="G97" s="876">
        <v>760600</v>
      </c>
      <c r="H97" s="875"/>
      <c r="I97" s="875"/>
      <c r="J97" s="876">
        <v>760600</v>
      </c>
      <c r="K97" s="877">
        <v>0.0008</v>
      </c>
    </row>
    <row r="98" spans="1:11" ht="12" thickBot="1">
      <c r="A98" s="878" t="s">
        <v>505</v>
      </c>
      <c r="B98" s="879"/>
      <c r="C98" s="880"/>
      <c r="D98" s="881">
        <v>1110390</v>
      </c>
      <c r="E98" s="881">
        <v>7700</v>
      </c>
      <c r="F98" s="881"/>
      <c r="G98" s="882">
        <v>1118090</v>
      </c>
      <c r="H98" s="881"/>
      <c r="I98" s="881"/>
      <c r="J98" s="882">
        <v>1118090</v>
      </c>
      <c r="K98" s="883">
        <v>0.0012</v>
      </c>
    </row>
    <row r="99" spans="1:11" ht="34.5" thickBot="1">
      <c r="A99" s="866" t="s">
        <v>506</v>
      </c>
      <c r="B99" s="867" t="s">
        <v>1005</v>
      </c>
      <c r="C99" s="868" t="s">
        <v>1006</v>
      </c>
      <c r="D99" s="869">
        <v>10459812</v>
      </c>
      <c r="E99" s="869"/>
      <c r="F99" s="869"/>
      <c r="G99" s="870">
        <v>10459812</v>
      </c>
      <c r="H99" s="869"/>
      <c r="I99" s="869"/>
      <c r="J99" s="870">
        <v>10459812</v>
      </c>
      <c r="K99" s="871">
        <v>0.0112</v>
      </c>
    </row>
    <row r="100" spans="1:11" ht="12" thickBot="1">
      <c r="A100" s="872"/>
      <c r="B100" s="873" t="s">
        <v>1007</v>
      </c>
      <c r="C100" s="874"/>
      <c r="D100" s="875">
        <v>10459812</v>
      </c>
      <c r="E100" s="875"/>
      <c r="F100" s="875"/>
      <c r="G100" s="876">
        <v>10459812</v>
      </c>
      <c r="H100" s="875"/>
      <c r="I100" s="875"/>
      <c r="J100" s="876">
        <v>10459812</v>
      </c>
      <c r="K100" s="877">
        <v>0.0112</v>
      </c>
    </row>
    <row r="101" spans="1:11" ht="29.25">
      <c r="A101" s="872"/>
      <c r="B101" s="867" t="s">
        <v>507</v>
      </c>
      <c r="C101" s="868" t="s">
        <v>528</v>
      </c>
      <c r="D101" s="869">
        <v>2400</v>
      </c>
      <c r="E101" s="869"/>
      <c r="F101" s="869"/>
      <c r="G101" s="870">
        <v>2400</v>
      </c>
      <c r="H101" s="869"/>
      <c r="I101" s="869"/>
      <c r="J101" s="870">
        <v>2400</v>
      </c>
      <c r="K101" s="871">
        <v>0</v>
      </c>
    </row>
    <row r="102" spans="1:11" ht="11.25">
      <c r="A102" s="872"/>
      <c r="B102" s="884"/>
      <c r="C102" s="868" t="s">
        <v>529</v>
      </c>
      <c r="D102" s="869">
        <v>280</v>
      </c>
      <c r="E102" s="869"/>
      <c r="F102" s="869"/>
      <c r="G102" s="870">
        <v>280</v>
      </c>
      <c r="H102" s="869"/>
      <c r="I102" s="869"/>
      <c r="J102" s="870">
        <v>280</v>
      </c>
      <c r="K102" s="871">
        <v>0</v>
      </c>
    </row>
    <row r="103" spans="1:11" ht="11.25">
      <c r="A103" s="872"/>
      <c r="B103" s="884"/>
      <c r="C103" s="868" t="s">
        <v>530</v>
      </c>
      <c r="D103" s="869">
        <v>19200</v>
      </c>
      <c r="E103" s="869"/>
      <c r="F103" s="869"/>
      <c r="G103" s="870">
        <v>19200</v>
      </c>
      <c r="H103" s="869"/>
      <c r="I103" s="869"/>
      <c r="J103" s="870">
        <v>19200</v>
      </c>
      <c r="K103" s="871">
        <v>0</v>
      </c>
    </row>
    <row r="104" spans="1:11" ht="11.25">
      <c r="A104" s="872"/>
      <c r="B104" s="884"/>
      <c r="C104" s="868" t="s">
        <v>966</v>
      </c>
      <c r="D104" s="869">
        <v>165000</v>
      </c>
      <c r="E104" s="869"/>
      <c r="F104" s="869"/>
      <c r="G104" s="870">
        <v>165000</v>
      </c>
      <c r="H104" s="869"/>
      <c r="I104" s="869"/>
      <c r="J104" s="870">
        <v>165000</v>
      </c>
      <c r="K104" s="871">
        <v>0.0002</v>
      </c>
    </row>
    <row r="105" spans="1:11" ht="11.25">
      <c r="A105" s="872"/>
      <c r="B105" s="884"/>
      <c r="C105" s="868" t="s">
        <v>508</v>
      </c>
      <c r="D105" s="869">
        <v>1803885</v>
      </c>
      <c r="E105" s="869">
        <v>8000</v>
      </c>
      <c r="F105" s="869"/>
      <c r="G105" s="870">
        <v>1811885</v>
      </c>
      <c r="H105" s="869"/>
      <c r="I105" s="869">
        <v>155</v>
      </c>
      <c r="J105" s="870">
        <v>1812040</v>
      </c>
      <c r="K105" s="871">
        <v>0.0019</v>
      </c>
    </row>
    <row r="106" spans="1:11" ht="11.25">
      <c r="A106" s="872"/>
      <c r="B106" s="884"/>
      <c r="C106" s="868" t="s">
        <v>496</v>
      </c>
      <c r="D106" s="869">
        <v>3302713</v>
      </c>
      <c r="E106" s="869">
        <v>800</v>
      </c>
      <c r="F106" s="869"/>
      <c r="G106" s="870">
        <v>3303513</v>
      </c>
      <c r="H106" s="869"/>
      <c r="I106" s="869">
        <v>94836</v>
      </c>
      <c r="J106" s="870">
        <v>3398349</v>
      </c>
      <c r="K106" s="871">
        <v>0.0036</v>
      </c>
    </row>
    <row r="107" spans="1:11" ht="11.25">
      <c r="A107" s="872"/>
      <c r="B107" s="884"/>
      <c r="C107" s="868" t="s">
        <v>543</v>
      </c>
      <c r="D107" s="869">
        <v>3560</v>
      </c>
      <c r="E107" s="869"/>
      <c r="F107" s="869"/>
      <c r="G107" s="870">
        <v>3560</v>
      </c>
      <c r="H107" s="869"/>
      <c r="I107" s="869"/>
      <c r="J107" s="870">
        <v>3560</v>
      </c>
      <c r="K107" s="871">
        <v>0</v>
      </c>
    </row>
    <row r="108" spans="1:11" ht="19.5">
      <c r="A108" s="872"/>
      <c r="B108" s="884"/>
      <c r="C108" s="868" t="s">
        <v>1008</v>
      </c>
      <c r="D108" s="869">
        <v>80000</v>
      </c>
      <c r="E108" s="869"/>
      <c r="F108" s="869"/>
      <c r="G108" s="870">
        <v>80000</v>
      </c>
      <c r="H108" s="869"/>
      <c r="I108" s="869"/>
      <c r="J108" s="870">
        <v>80000</v>
      </c>
      <c r="K108" s="871">
        <v>0.0001</v>
      </c>
    </row>
    <row r="109" spans="1:11" ht="29.25">
      <c r="A109" s="872"/>
      <c r="B109" s="884"/>
      <c r="C109" s="868" t="s">
        <v>972</v>
      </c>
      <c r="D109" s="869"/>
      <c r="E109" s="869"/>
      <c r="F109" s="869"/>
      <c r="G109" s="870">
        <v>0</v>
      </c>
      <c r="H109" s="869"/>
      <c r="I109" s="869">
        <v>9</v>
      </c>
      <c r="J109" s="870">
        <v>9</v>
      </c>
      <c r="K109" s="871">
        <v>0</v>
      </c>
    </row>
    <row r="110" spans="1:11" ht="19.5">
      <c r="A110" s="872"/>
      <c r="B110" s="884"/>
      <c r="C110" s="868" t="s">
        <v>973</v>
      </c>
      <c r="D110" s="869">
        <v>20000</v>
      </c>
      <c r="E110" s="869"/>
      <c r="F110" s="869"/>
      <c r="G110" s="870">
        <v>20000</v>
      </c>
      <c r="H110" s="869"/>
      <c r="I110" s="869"/>
      <c r="J110" s="870">
        <v>20000</v>
      </c>
      <c r="K110" s="871">
        <v>0</v>
      </c>
    </row>
    <row r="111" spans="1:11" ht="11.25">
      <c r="A111" s="872"/>
      <c r="B111" s="884"/>
      <c r="C111" s="868" t="s">
        <v>974</v>
      </c>
      <c r="D111" s="869"/>
      <c r="E111" s="869"/>
      <c r="F111" s="869"/>
      <c r="G111" s="870">
        <v>0</v>
      </c>
      <c r="H111" s="869"/>
      <c r="I111" s="869">
        <v>210972</v>
      </c>
      <c r="J111" s="870">
        <v>210972</v>
      </c>
      <c r="K111" s="871">
        <v>0.0002</v>
      </c>
    </row>
    <row r="112" spans="1:11" ht="29.25">
      <c r="A112" s="872"/>
      <c r="B112" s="884"/>
      <c r="C112" s="868" t="s">
        <v>978</v>
      </c>
      <c r="D112" s="869">
        <v>3240690</v>
      </c>
      <c r="E112" s="869"/>
      <c r="F112" s="869"/>
      <c r="G112" s="870">
        <v>3240690</v>
      </c>
      <c r="H112" s="869"/>
      <c r="I112" s="869">
        <v>3769084</v>
      </c>
      <c r="J112" s="870">
        <v>7009774</v>
      </c>
      <c r="K112" s="871">
        <v>0.0075</v>
      </c>
    </row>
    <row r="113" spans="1:11" ht="39">
      <c r="A113" s="872"/>
      <c r="B113" s="884"/>
      <c r="C113" s="868" t="s">
        <v>1009</v>
      </c>
      <c r="D113" s="869">
        <v>1581006</v>
      </c>
      <c r="E113" s="869"/>
      <c r="F113" s="869"/>
      <c r="G113" s="870">
        <v>1581006</v>
      </c>
      <c r="H113" s="869"/>
      <c r="I113" s="869">
        <v>51560</v>
      </c>
      <c r="J113" s="870">
        <v>1632566</v>
      </c>
      <c r="K113" s="871">
        <v>0.0017</v>
      </c>
    </row>
    <row r="114" spans="1:11" ht="19.5">
      <c r="A114" s="872"/>
      <c r="B114" s="884"/>
      <c r="C114" s="868" t="s">
        <v>975</v>
      </c>
      <c r="D114" s="869">
        <v>300000</v>
      </c>
      <c r="E114" s="869"/>
      <c r="F114" s="869"/>
      <c r="G114" s="870">
        <v>300000</v>
      </c>
      <c r="H114" s="869"/>
      <c r="I114" s="869">
        <v>29000</v>
      </c>
      <c r="J114" s="870">
        <v>329000</v>
      </c>
      <c r="K114" s="871">
        <v>0.0004</v>
      </c>
    </row>
    <row r="115" spans="1:11" ht="19.5">
      <c r="A115" s="872"/>
      <c r="B115" s="884"/>
      <c r="C115" s="868" t="s">
        <v>499</v>
      </c>
      <c r="D115" s="869">
        <v>6271499</v>
      </c>
      <c r="E115" s="869"/>
      <c r="F115" s="869"/>
      <c r="G115" s="870">
        <v>6271499</v>
      </c>
      <c r="H115" s="869"/>
      <c r="I115" s="869"/>
      <c r="J115" s="870">
        <v>6271499</v>
      </c>
      <c r="K115" s="871">
        <v>0.0067</v>
      </c>
    </row>
    <row r="116" spans="1:11" ht="30" thickBot="1">
      <c r="A116" s="872"/>
      <c r="B116" s="884"/>
      <c r="C116" s="868" t="s">
        <v>523</v>
      </c>
      <c r="D116" s="869">
        <v>2528994</v>
      </c>
      <c r="E116" s="869"/>
      <c r="F116" s="869"/>
      <c r="G116" s="870">
        <v>2528994</v>
      </c>
      <c r="H116" s="869"/>
      <c r="I116" s="869"/>
      <c r="J116" s="870">
        <v>2528994</v>
      </c>
      <c r="K116" s="871">
        <v>0.0027</v>
      </c>
    </row>
    <row r="117" spans="1:11" ht="12" thickBot="1">
      <c r="A117" s="872"/>
      <c r="B117" s="873" t="s">
        <v>1010</v>
      </c>
      <c r="C117" s="874"/>
      <c r="D117" s="875">
        <v>19319227</v>
      </c>
      <c r="E117" s="875">
        <v>8800</v>
      </c>
      <c r="F117" s="875"/>
      <c r="G117" s="876">
        <v>19328027</v>
      </c>
      <c r="H117" s="875"/>
      <c r="I117" s="875">
        <v>4155616</v>
      </c>
      <c r="J117" s="876">
        <v>23483643</v>
      </c>
      <c r="K117" s="877">
        <v>0.0251</v>
      </c>
    </row>
    <row r="118" spans="1:11" ht="59.25" thickBot="1">
      <c r="A118" s="872"/>
      <c r="B118" s="867" t="s">
        <v>1011</v>
      </c>
      <c r="C118" s="868" t="s">
        <v>976</v>
      </c>
      <c r="D118" s="869">
        <v>2500000</v>
      </c>
      <c r="E118" s="869"/>
      <c r="F118" s="869"/>
      <c r="G118" s="870">
        <v>2500000</v>
      </c>
      <c r="H118" s="869"/>
      <c r="I118" s="869"/>
      <c r="J118" s="870">
        <v>2500000</v>
      </c>
      <c r="K118" s="871">
        <v>0.0027</v>
      </c>
    </row>
    <row r="119" spans="1:11" ht="12" thickBot="1">
      <c r="A119" s="872"/>
      <c r="B119" s="873" t="s">
        <v>1012</v>
      </c>
      <c r="C119" s="874"/>
      <c r="D119" s="875">
        <v>2500000</v>
      </c>
      <c r="E119" s="875"/>
      <c r="F119" s="875"/>
      <c r="G119" s="876">
        <v>2500000</v>
      </c>
      <c r="H119" s="875"/>
      <c r="I119" s="875"/>
      <c r="J119" s="876">
        <v>2500000</v>
      </c>
      <c r="K119" s="877">
        <v>0.0027</v>
      </c>
    </row>
    <row r="120" spans="1:11" ht="19.5">
      <c r="A120" s="872"/>
      <c r="B120" s="867" t="s">
        <v>1013</v>
      </c>
      <c r="C120" s="868" t="s">
        <v>528</v>
      </c>
      <c r="D120" s="869">
        <v>500</v>
      </c>
      <c r="E120" s="869"/>
      <c r="F120" s="869"/>
      <c r="G120" s="870">
        <v>500</v>
      </c>
      <c r="H120" s="869"/>
      <c r="I120" s="869"/>
      <c r="J120" s="870">
        <v>500</v>
      </c>
      <c r="K120" s="871">
        <v>0</v>
      </c>
    </row>
    <row r="121" spans="1:11" ht="11.25">
      <c r="A121" s="872"/>
      <c r="B121" s="884"/>
      <c r="C121" s="868" t="s">
        <v>530</v>
      </c>
      <c r="D121" s="869">
        <v>2400</v>
      </c>
      <c r="E121" s="869"/>
      <c r="F121" s="869"/>
      <c r="G121" s="870">
        <v>2400</v>
      </c>
      <c r="H121" s="869"/>
      <c r="I121" s="869"/>
      <c r="J121" s="870">
        <v>2400</v>
      </c>
      <c r="K121" s="871">
        <v>0</v>
      </c>
    </row>
    <row r="122" spans="1:11" ht="11.25">
      <c r="A122" s="872"/>
      <c r="B122" s="884"/>
      <c r="C122" s="868" t="s">
        <v>508</v>
      </c>
      <c r="D122" s="869">
        <v>30000</v>
      </c>
      <c r="E122" s="869"/>
      <c r="F122" s="869"/>
      <c r="G122" s="870">
        <v>30000</v>
      </c>
      <c r="H122" s="869"/>
      <c r="I122" s="869"/>
      <c r="J122" s="870">
        <v>30000</v>
      </c>
      <c r="K122" s="871">
        <v>0</v>
      </c>
    </row>
    <row r="123" spans="1:11" ht="11.25">
      <c r="A123" s="872"/>
      <c r="B123" s="884"/>
      <c r="C123" s="868" t="s">
        <v>496</v>
      </c>
      <c r="D123" s="869">
        <v>543150</v>
      </c>
      <c r="E123" s="869"/>
      <c r="F123" s="869"/>
      <c r="G123" s="870">
        <v>543150</v>
      </c>
      <c r="H123" s="869"/>
      <c r="I123" s="869"/>
      <c r="J123" s="870">
        <v>543150</v>
      </c>
      <c r="K123" s="871">
        <v>0.0006</v>
      </c>
    </row>
    <row r="124" spans="1:11" ht="11.25">
      <c r="A124" s="872"/>
      <c r="B124" s="884"/>
      <c r="C124" s="868" t="s">
        <v>974</v>
      </c>
      <c r="D124" s="869">
        <v>25000</v>
      </c>
      <c r="E124" s="869"/>
      <c r="F124" s="869"/>
      <c r="G124" s="870">
        <v>25000</v>
      </c>
      <c r="H124" s="869"/>
      <c r="I124" s="869"/>
      <c r="J124" s="870">
        <v>25000</v>
      </c>
      <c r="K124" s="871">
        <v>0</v>
      </c>
    </row>
    <row r="125" spans="1:11" ht="29.25">
      <c r="A125" s="872"/>
      <c r="B125" s="884"/>
      <c r="C125" s="868" t="s">
        <v>978</v>
      </c>
      <c r="D125" s="869">
        <v>250000</v>
      </c>
      <c r="E125" s="869"/>
      <c r="F125" s="869"/>
      <c r="G125" s="870">
        <v>250000</v>
      </c>
      <c r="H125" s="869"/>
      <c r="I125" s="869"/>
      <c r="J125" s="870">
        <v>250000</v>
      </c>
      <c r="K125" s="871">
        <v>0.0003</v>
      </c>
    </row>
    <row r="126" spans="1:11" ht="19.5">
      <c r="A126" s="872"/>
      <c r="B126" s="884"/>
      <c r="C126" s="868" t="s">
        <v>975</v>
      </c>
      <c r="D126" s="869">
        <v>176000</v>
      </c>
      <c r="E126" s="869"/>
      <c r="F126" s="869"/>
      <c r="G126" s="870">
        <v>176000</v>
      </c>
      <c r="H126" s="869"/>
      <c r="I126" s="869"/>
      <c r="J126" s="870">
        <v>176000</v>
      </c>
      <c r="K126" s="871">
        <v>0.0002</v>
      </c>
    </row>
    <row r="127" spans="1:11" ht="12" thickBot="1">
      <c r="A127" s="872"/>
      <c r="B127" s="884"/>
      <c r="C127" s="868" t="s">
        <v>1014</v>
      </c>
      <c r="D127" s="869">
        <v>43223</v>
      </c>
      <c r="E127" s="869"/>
      <c r="F127" s="869"/>
      <c r="G127" s="870">
        <v>43223</v>
      </c>
      <c r="H127" s="869"/>
      <c r="I127" s="869"/>
      <c r="J127" s="870">
        <v>43223</v>
      </c>
      <c r="K127" s="871">
        <v>0</v>
      </c>
    </row>
    <row r="128" spans="1:11" ht="12" thickBot="1">
      <c r="A128" s="872"/>
      <c r="B128" s="873" t="s">
        <v>1015</v>
      </c>
      <c r="C128" s="874"/>
      <c r="D128" s="875">
        <v>1070273</v>
      </c>
      <c r="E128" s="875"/>
      <c r="F128" s="875"/>
      <c r="G128" s="876">
        <v>1070273</v>
      </c>
      <c r="H128" s="875"/>
      <c r="I128" s="875"/>
      <c r="J128" s="876">
        <v>1070273</v>
      </c>
      <c r="K128" s="877">
        <v>0.0011</v>
      </c>
    </row>
    <row r="129" spans="1:11" ht="12" thickBot="1">
      <c r="A129" s="878" t="s">
        <v>510</v>
      </c>
      <c r="B129" s="879"/>
      <c r="C129" s="880"/>
      <c r="D129" s="881">
        <v>33349312</v>
      </c>
      <c r="E129" s="881">
        <v>8800</v>
      </c>
      <c r="F129" s="881"/>
      <c r="G129" s="882">
        <v>33358112</v>
      </c>
      <c r="H129" s="881"/>
      <c r="I129" s="881">
        <v>4155616</v>
      </c>
      <c r="J129" s="882">
        <v>37513728</v>
      </c>
      <c r="K129" s="883">
        <v>0.0401</v>
      </c>
    </row>
    <row r="130" spans="1:11" ht="33.75">
      <c r="A130" s="866" t="s">
        <v>1016</v>
      </c>
      <c r="B130" s="867" t="s">
        <v>1017</v>
      </c>
      <c r="C130" s="868" t="s">
        <v>530</v>
      </c>
      <c r="D130" s="869">
        <v>80000</v>
      </c>
      <c r="E130" s="869"/>
      <c r="F130" s="869"/>
      <c r="G130" s="870">
        <v>80000</v>
      </c>
      <c r="H130" s="869"/>
      <c r="I130" s="869"/>
      <c r="J130" s="870">
        <v>80000</v>
      </c>
      <c r="K130" s="871">
        <v>0.0001</v>
      </c>
    </row>
    <row r="131" spans="1:11" ht="19.5">
      <c r="A131" s="872"/>
      <c r="B131" s="884"/>
      <c r="C131" s="868" t="s">
        <v>1018</v>
      </c>
      <c r="D131" s="869">
        <v>3180</v>
      </c>
      <c r="E131" s="869"/>
      <c r="F131" s="869"/>
      <c r="G131" s="870">
        <v>3180</v>
      </c>
      <c r="H131" s="869"/>
      <c r="I131" s="869"/>
      <c r="J131" s="870">
        <v>3180</v>
      </c>
      <c r="K131" s="871">
        <v>0</v>
      </c>
    </row>
    <row r="132" spans="1:11" ht="11.25">
      <c r="A132" s="872"/>
      <c r="B132" s="884"/>
      <c r="C132" s="868" t="s">
        <v>496</v>
      </c>
      <c r="D132" s="869">
        <v>189000</v>
      </c>
      <c r="E132" s="869"/>
      <c r="F132" s="869"/>
      <c r="G132" s="870">
        <v>189000</v>
      </c>
      <c r="H132" s="869"/>
      <c r="I132" s="869"/>
      <c r="J132" s="870">
        <v>189000</v>
      </c>
      <c r="K132" s="871">
        <v>0.0002</v>
      </c>
    </row>
    <row r="133" spans="1:11" ht="11.25">
      <c r="A133" s="872"/>
      <c r="B133" s="884"/>
      <c r="C133" s="868" t="s">
        <v>1019</v>
      </c>
      <c r="D133" s="869">
        <v>6172</v>
      </c>
      <c r="E133" s="869"/>
      <c r="F133" s="869"/>
      <c r="G133" s="870">
        <v>6172</v>
      </c>
      <c r="H133" s="869"/>
      <c r="I133" s="869"/>
      <c r="J133" s="870">
        <v>6172</v>
      </c>
      <c r="K133" s="871">
        <v>0</v>
      </c>
    </row>
    <row r="134" spans="1:11" ht="19.5">
      <c r="A134" s="872"/>
      <c r="B134" s="884"/>
      <c r="C134" s="868" t="s">
        <v>1020</v>
      </c>
      <c r="D134" s="869">
        <v>27000</v>
      </c>
      <c r="E134" s="869"/>
      <c r="F134" s="869"/>
      <c r="G134" s="870">
        <v>27000</v>
      </c>
      <c r="H134" s="869"/>
      <c r="I134" s="869"/>
      <c r="J134" s="870">
        <v>27000</v>
      </c>
      <c r="K134" s="871">
        <v>0</v>
      </c>
    </row>
    <row r="135" spans="1:11" ht="30" thickBot="1">
      <c r="A135" s="872"/>
      <c r="B135" s="884"/>
      <c r="C135" s="868" t="s">
        <v>523</v>
      </c>
      <c r="D135" s="869">
        <v>80000</v>
      </c>
      <c r="E135" s="869"/>
      <c r="F135" s="869"/>
      <c r="G135" s="870">
        <v>80000</v>
      </c>
      <c r="H135" s="869"/>
      <c r="I135" s="869"/>
      <c r="J135" s="870">
        <v>80000</v>
      </c>
      <c r="K135" s="871">
        <v>0.0001</v>
      </c>
    </row>
    <row r="136" spans="1:11" ht="12" thickBot="1">
      <c r="A136" s="872"/>
      <c r="B136" s="873" t="s">
        <v>1021</v>
      </c>
      <c r="C136" s="874"/>
      <c r="D136" s="875">
        <v>385352</v>
      </c>
      <c r="E136" s="875"/>
      <c r="F136" s="875"/>
      <c r="G136" s="876">
        <v>385352</v>
      </c>
      <c r="H136" s="875"/>
      <c r="I136" s="875"/>
      <c r="J136" s="876">
        <v>385352</v>
      </c>
      <c r="K136" s="877">
        <v>0.0004</v>
      </c>
    </row>
    <row r="137" spans="1:11" ht="30" thickBot="1">
      <c r="A137" s="872"/>
      <c r="B137" s="867" t="s">
        <v>1022</v>
      </c>
      <c r="C137" s="868" t="s">
        <v>496</v>
      </c>
      <c r="D137" s="869"/>
      <c r="E137" s="869"/>
      <c r="F137" s="869"/>
      <c r="G137" s="870">
        <v>0</v>
      </c>
      <c r="H137" s="869"/>
      <c r="I137" s="869">
        <v>175000</v>
      </c>
      <c r="J137" s="870">
        <v>175000</v>
      </c>
      <c r="K137" s="871">
        <v>0.0002</v>
      </c>
    </row>
    <row r="138" spans="1:11" ht="12" thickBot="1">
      <c r="A138" s="872"/>
      <c r="B138" s="873" t="s">
        <v>1023</v>
      </c>
      <c r="C138" s="874"/>
      <c r="D138" s="875"/>
      <c r="E138" s="875"/>
      <c r="F138" s="875"/>
      <c r="G138" s="876">
        <v>0</v>
      </c>
      <c r="H138" s="875"/>
      <c r="I138" s="875">
        <v>175000</v>
      </c>
      <c r="J138" s="876">
        <v>175000</v>
      </c>
      <c r="K138" s="877">
        <v>0.0002</v>
      </c>
    </row>
    <row r="139" spans="1:11" ht="20.25" thickBot="1">
      <c r="A139" s="872"/>
      <c r="B139" s="867" t="s">
        <v>1024</v>
      </c>
      <c r="C139" s="868" t="s">
        <v>496</v>
      </c>
      <c r="D139" s="869"/>
      <c r="E139" s="869"/>
      <c r="F139" s="869"/>
      <c r="G139" s="870">
        <v>0</v>
      </c>
      <c r="H139" s="869"/>
      <c r="I139" s="869">
        <v>60000</v>
      </c>
      <c r="J139" s="870">
        <v>60000</v>
      </c>
      <c r="K139" s="871">
        <v>0.0001</v>
      </c>
    </row>
    <row r="140" spans="1:11" ht="12" thickBot="1">
      <c r="A140" s="872"/>
      <c r="B140" s="873" t="s">
        <v>1025</v>
      </c>
      <c r="C140" s="874"/>
      <c r="D140" s="875"/>
      <c r="E140" s="875"/>
      <c r="F140" s="875"/>
      <c r="G140" s="876">
        <v>0</v>
      </c>
      <c r="H140" s="875"/>
      <c r="I140" s="875">
        <v>60000</v>
      </c>
      <c r="J140" s="876">
        <v>60000</v>
      </c>
      <c r="K140" s="877">
        <v>0.0001</v>
      </c>
    </row>
    <row r="141" spans="1:11" ht="19.5">
      <c r="A141" s="872"/>
      <c r="B141" s="867" t="s">
        <v>1026</v>
      </c>
      <c r="C141" s="868" t="s">
        <v>962</v>
      </c>
      <c r="D141" s="869"/>
      <c r="E141" s="869"/>
      <c r="F141" s="869"/>
      <c r="G141" s="870">
        <v>0</v>
      </c>
      <c r="H141" s="869"/>
      <c r="I141" s="869">
        <v>300</v>
      </c>
      <c r="J141" s="870">
        <v>300</v>
      </c>
      <c r="K141" s="871">
        <v>0</v>
      </c>
    </row>
    <row r="142" spans="1:11" ht="19.5">
      <c r="A142" s="872"/>
      <c r="B142" s="884"/>
      <c r="C142" s="868" t="s">
        <v>963</v>
      </c>
      <c r="D142" s="869"/>
      <c r="E142" s="869"/>
      <c r="F142" s="869"/>
      <c r="G142" s="870">
        <v>0</v>
      </c>
      <c r="H142" s="869"/>
      <c r="I142" s="869">
        <v>328498</v>
      </c>
      <c r="J142" s="870">
        <v>328498</v>
      </c>
      <c r="K142" s="871">
        <v>0.0004</v>
      </c>
    </row>
    <row r="143" spans="1:11" ht="19.5">
      <c r="A143" s="872"/>
      <c r="B143" s="884"/>
      <c r="C143" s="868" t="s">
        <v>964</v>
      </c>
      <c r="D143" s="869"/>
      <c r="E143" s="869"/>
      <c r="F143" s="869"/>
      <c r="G143" s="870">
        <v>0</v>
      </c>
      <c r="H143" s="869"/>
      <c r="I143" s="869">
        <v>23582</v>
      </c>
      <c r="J143" s="870">
        <v>23582</v>
      </c>
      <c r="K143" s="871">
        <v>0</v>
      </c>
    </row>
    <row r="144" spans="1:11" ht="19.5">
      <c r="A144" s="872"/>
      <c r="B144" s="884"/>
      <c r="C144" s="868" t="s">
        <v>528</v>
      </c>
      <c r="D144" s="869"/>
      <c r="E144" s="869"/>
      <c r="F144" s="869"/>
      <c r="G144" s="870">
        <v>0</v>
      </c>
      <c r="H144" s="869"/>
      <c r="I144" s="869">
        <v>64114</v>
      </c>
      <c r="J144" s="870">
        <v>64114</v>
      </c>
      <c r="K144" s="871">
        <v>0.0001</v>
      </c>
    </row>
    <row r="145" spans="1:11" ht="11.25">
      <c r="A145" s="872"/>
      <c r="B145" s="884"/>
      <c r="C145" s="868" t="s">
        <v>529</v>
      </c>
      <c r="D145" s="869"/>
      <c r="E145" s="869"/>
      <c r="F145" s="869"/>
      <c r="G145" s="870">
        <v>0</v>
      </c>
      <c r="H145" s="869"/>
      <c r="I145" s="869">
        <v>8635</v>
      </c>
      <c r="J145" s="870">
        <v>8635</v>
      </c>
      <c r="K145" s="871">
        <v>0</v>
      </c>
    </row>
    <row r="146" spans="1:11" ht="19.5">
      <c r="A146" s="872"/>
      <c r="B146" s="884"/>
      <c r="C146" s="868" t="s">
        <v>520</v>
      </c>
      <c r="D146" s="869"/>
      <c r="E146" s="869"/>
      <c r="F146" s="869"/>
      <c r="G146" s="870">
        <v>0</v>
      </c>
      <c r="H146" s="869"/>
      <c r="I146" s="869">
        <v>16500</v>
      </c>
      <c r="J146" s="870">
        <v>16500</v>
      </c>
      <c r="K146" s="871">
        <v>0</v>
      </c>
    </row>
    <row r="147" spans="1:11" ht="11.25">
      <c r="A147" s="872"/>
      <c r="B147" s="884"/>
      <c r="C147" s="868" t="s">
        <v>966</v>
      </c>
      <c r="D147" s="869"/>
      <c r="E147" s="869"/>
      <c r="F147" s="869"/>
      <c r="G147" s="870">
        <v>0</v>
      </c>
      <c r="H147" s="869"/>
      <c r="I147" s="869">
        <v>9135</v>
      </c>
      <c r="J147" s="870">
        <v>9135</v>
      </c>
      <c r="K147" s="871">
        <v>0</v>
      </c>
    </row>
    <row r="148" spans="1:11" ht="11.25">
      <c r="A148" s="872"/>
      <c r="B148" s="884"/>
      <c r="C148" s="868" t="s">
        <v>508</v>
      </c>
      <c r="D148" s="869"/>
      <c r="E148" s="869"/>
      <c r="F148" s="869"/>
      <c r="G148" s="870">
        <v>0</v>
      </c>
      <c r="H148" s="869"/>
      <c r="I148" s="869">
        <v>100</v>
      </c>
      <c r="J148" s="870">
        <v>100</v>
      </c>
      <c r="K148" s="871">
        <v>0</v>
      </c>
    </row>
    <row r="149" spans="1:11" ht="11.25">
      <c r="A149" s="872"/>
      <c r="B149" s="884"/>
      <c r="C149" s="868" t="s">
        <v>967</v>
      </c>
      <c r="D149" s="869"/>
      <c r="E149" s="869"/>
      <c r="F149" s="869"/>
      <c r="G149" s="870">
        <v>0</v>
      </c>
      <c r="H149" s="869"/>
      <c r="I149" s="869">
        <v>620</v>
      </c>
      <c r="J149" s="870">
        <v>620</v>
      </c>
      <c r="K149" s="871">
        <v>0</v>
      </c>
    </row>
    <row r="150" spans="1:11" ht="11.25">
      <c r="A150" s="872"/>
      <c r="B150" s="884"/>
      <c r="C150" s="868" t="s">
        <v>496</v>
      </c>
      <c r="D150" s="869"/>
      <c r="E150" s="869"/>
      <c r="F150" s="869"/>
      <c r="G150" s="870">
        <v>0</v>
      </c>
      <c r="H150" s="869"/>
      <c r="I150" s="869">
        <v>9826</v>
      </c>
      <c r="J150" s="870">
        <v>9826</v>
      </c>
      <c r="K150" s="871">
        <v>0</v>
      </c>
    </row>
    <row r="151" spans="1:11" ht="11.25">
      <c r="A151" s="872"/>
      <c r="B151" s="884"/>
      <c r="C151" s="868" t="s">
        <v>969</v>
      </c>
      <c r="D151" s="869"/>
      <c r="E151" s="869"/>
      <c r="F151" s="869"/>
      <c r="G151" s="870">
        <v>0</v>
      </c>
      <c r="H151" s="869"/>
      <c r="I151" s="869">
        <v>23520</v>
      </c>
      <c r="J151" s="870">
        <v>23520</v>
      </c>
      <c r="K151" s="871">
        <v>0</v>
      </c>
    </row>
    <row r="152" spans="1:11" ht="19.5">
      <c r="A152" s="872"/>
      <c r="B152" s="884"/>
      <c r="C152" s="868" t="s">
        <v>971</v>
      </c>
      <c r="D152" s="869"/>
      <c r="E152" s="869"/>
      <c r="F152" s="869"/>
      <c r="G152" s="870">
        <v>0</v>
      </c>
      <c r="H152" s="869"/>
      <c r="I152" s="869">
        <v>7070</v>
      </c>
      <c r="J152" s="870">
        <v>7070</v>
      </c>
      <c r="K152" s="871">
        <v>0</v>
      </c>
    </row>
    <row r="153" spans="1:11" ht="20.25" thickBot="1">
      <c r="A153" s="872"/>
      <c r="B153" s="884"/>
      <c r="C153" s="868" t="s">
        <v>975</v>
      </c>
      <c r="D153" s="869"/>
      <c r="E153" s="869"/>
      <c r="F153" s="869"/>
      <c r="G153" s="870">
        <v>0</v>
      </c>
      <c r="H153" s="869"/>
      <c r="I153" s="869">
        <v>100</v>
      </c>
      <c r="J153" s="870">
        <v>100</v>
      </c>
      <c r="K153" s="871">
        <v>0</v>
      </c>
    </row>
    <row r="154" spans="1:11" ht="12" thickBot="1">
      <c r="A154" s="872"/>
      <c r="B154" s="873" t="s">
        <v>1027</v>
      </c>
      <c r="C154" s="874"/>
      <c r="D154" s="875"/>
      <c r="E154" s="875"/>
      <c r="F154" s="875"/>
      <c r="G154" s="876">
        <v>0</v>
      </c>
      <c r="H154" s="875"/>
      <c r="I154" s="875">
        <v>492000</v>
      </c>
      <c r="J154" s="876">
        <v>492000</v>
      </c>
      <c r="K154" s="877">
        <v>0.0005</v>
      </c>
    </row>
    <row r="155" spans="1:11" ht="12" thickBot="1">
      <c r="A155" s="872"/>
      <c r="B155" s="867" t="s">
        <v>1028</v>
      </c>
      <c r="C155" s="868" t="s">
        <v>496</v>
      </c>
      <c r="D155" s="869">
        <v>6000</v>
      </c>
      <c r="E155" s="869"/>
      <c r="F155" s="869"/>
      <c r="G155" s="870">
        <v>6000</v>
      </c>
      <c r="H155" s="869"/>
      <c r="I155" s="869"/>
      <c r="J155" s="870">
        <v>6000</v>
      </c>
      <c r="K155" s="871">
        <v>0</v>
      </c>
    </row>
    <row r="156" spans="1:11" ht="12" thickBot="1">
      <c r="A156" s="872"/>
      <c r="B156" s="873" t="s">
        <v>1029</v>
      </c>
      <c r="C156" s="874"/>
      <c r="D156" s="875">
        <v>6000</v>
      </c>
      <c r="E156" s="875"/>
      <c r="F156" s="875"/>
      <c r="G156" s="876">
        <v>6000</v>
      </c>
      <c r="H156" s="875"/>
      <c r="I156" s="875"/>
      <c r="J156" s="876">
        <v>6000</v>
      </c>
      <c r="K156" s="877">
        <v>0</v>
      </c>
    </row>
    <row r="157" spans="1:11" ht="39">
      <c r="A157" s="872"/>
      <c r="B157" s="867" t="s">
        <v>1030</v>
      </c>
      <c r="C157" s="868" t="s">
        <v>852</v>
      </c>
      <c r="D157" s="869">
        <v>70000</v>
      </c>
      <c r="E157" s="869"/>
      <c r="F157" s="869"/>
      <c r="G157" s="870">
        <v>70000</v>
      </c>
      <c r="H157" s="869"/>
      <c r="I157" s="869"/>
      <c r="J157" s="870">
        <v>70000</v>
      </c>
      <c r="K157" s="871">
        <v>0.0001</v>
      </c>
    </row>
    <row r="158" spans="1:11" ht="39">
      <c r="A158" s="872"/>
      <c r="B158" s="884"/>
      <c r="C158" s="868" t="s">
        <v>550</v>
      </c>
      <c r="D158" s="869">
        <v>140000</v>
      </c>
      <c r="E158" s="869"/>
      <c r="F158" s="869"/>
      <c r="G158" s="870">
        <v>140000</v>
      </c>
      <c r="H158" s="869"/>
      <c r="I158" s="869"/>
      <c r="J158" s="870">
        <v>140000</v>
      </c>
      <c r="K158" s="871">
        <v>0.0001</v>
      </c>
    </row>
    <row r="159" spans="1:11" ht="19.5">
      <c r="A159" s="872"/>
      <c r="B159" s="884"/>
      <c r="C159" s="868" t="s">
        <v>962</v>
      </c>
      <c r="D159" s="869">
        <v>1923</v>
      </c>
      <c r="E159" s="869"/>
      <c r="F159" s="869"/>
      <c r="G159" s="870">
        <v>1923</v>
      </c>
      <c r="H159" s="869"/>
      <c r="I159" s="869"/>
      <c r="J159" s="870">
        <v>1923</v>
      </c>
      <c r="K159" s="871">
        <v>0</v>
      </c>
    </row>
    <row r="160" spans="1:11" ht="19.5">
      <c r="A160" s="872"/>
      <c r="B160" s="884"/>
      <c r="C160" s="868" t="s">
        <v>963</v>
      </c>
      <c r="D160" s="869">
        <v>643227</v>
      </c>
      <c r="E160" s="869"/>
      <c r="F160" s="869"/>
      <c r="G160" s="870">
        <v>643227</v>
      </c>
      <c r="H160" s="869"/>
      <c r="I160" s="869"/>
      <c r="J160" s="870">
        <v>643227</v>
      </c>
      <c r="K160" s="871">
        <v>0.0007</v>
      </c>
    </row>
    <row r="161" spans="1:11" ht="19.5">
      <c r="A161" s="872"/>
      <c r="B161" s="884"/>
      <c r="C161" s="868" t="s">
        <v>964</v>
      </c>
      <c r="D161" s="869">
        <v>22392</v>
      </c>
      <c r="E161" s="869"/>
      <c r="F161" s="869"/>
      <c r="G161" s="870">
        <v>22392</v>
      </c>
      <c r="H161" s="869"/>
      <c r="I161" s="869"/>
      <c r="J161" s="870">
        <v>22392</v>
      </c>
      <c r="K161" s="871">
        <v>0</v>
      </c>
    </row>
    <row r="162" spans="1:11" ht="19.5">
      <c r="A162" s="872"/>
      <c r="B162" s="884"/>
      <c r="C162" s="868" t="s">
        <v>528</v>
      </c>
      <c r="D162" s="869">
        <v>121022</v>
      </c>
      <c r="E162" s="869"/>
      <c r="F162" s="869"/>
      <c r="G162" s="870">
        <v>121022</v>
      </c>
      <c r="H162" s="869"/>
      <c r="I162" s="869"/>
      <c r="J162" s="870">
        <v>121022</v>
      </c>
      <c r="K162" s="871">
        <v>0.0001</v>
      </c>
    </row>
    <row r="163" spans="1:11" ht="11.25">
      <c r="A163" s="872"/>
      <c r="B163" s="884"/>
      <c r="C163" s="868" t="s">
        <v>529</v>
      </c>
      <c r="D163" s="869">
        <v>16296</v>
      </c>
      <c r="E163" s="869"/>
      <c r="F163" s="869"/>
      <c r="G163" s="870">
        <v>16296</v>
      </c>
      <c r="H163" s="869"/>
      <c r="I163" s="869"/>
      <c r="J163" s="870">
        <v>16296</v>
      </c>
      <c r="K163" s="871">
        <v>0</v>
      </c>
    </row>
    <row r="164" spans="1:11" ht="11.25">
      <c r="A164" s="872"/>
      <c r="B164" s="884"/>
      <c r="C164" s="868" t="s">
        <v>530</v>
      </c>
      <c r="D164" s="869">
        <v>63000</v>
      </c>
      <c r="E164" s="869"/>
      <c r="F164" s="869"/>
      <c r="G164" s="870">
        <v>63000</v>
      </c>
      <c r="H164" s="869"/>
      <c r="I164" s="869"/>
      <c r="J164" s="870">
        <v>63000</v>
      </c>
      <c r="K164" s="871">
        <v>0.0001</v>
      </c>
    </row>
    <row r="165" spans="1:11" ht="11.25">
      <c r="A165" s="872"/>
      <c r="B165" s="884"/>
      <c r="C165" s="868" t="s">
        <v>991</v>
      </c>
      <c r="D165" s="869">
        <v>18900</v>
      </c>
      <c r="E165" s="869"/>
      <c r="F165" s="869"/>
      <c r="G165" s="870">
        <v>18900</v>
      </c>
      <c r="H165" s="869"/>
      <c r="I165" s="869"/>
      <c r="J165" s="870">
        <v>18900</v>
      </c>
      <c r="K165" s="871">
        <v>0</v>
      </c>
    </row>
    <row r="166" spans="1:11" ht="11.25">
      <c r="A166" s="872"/>
      <c r="B166" s="884"/>
      <c r="C166" s="868" t="s">
        <v>992</v>
      </c>
      <c r="D166" s="869">
        <v>6300</v>
      </c>
      <c r="E166" s="869"/>
      <c r="F166" s="869"/>
      <c r="G166" s="870">
        <v>6300</v>
      </c>
      <c r="H166" s="869"/>
      <c r="I166" s="869"/>
      <c r="J166" s="870">
        <v>6300</v>
      </c>
      <c r="K166" s="871">
        <v>0</v>
      </c>
    </row>
    <row r="167" spans="1:11" ht="19.5">
      <c r="A167" s="872"/>
      <c r="B167" s="884"/>
      <c r="C167" s="868" t="s">
        <v>520</v>
      </c>
      <c r="D167" s="869">
        <v>230660</v>
      </c>
      <c r="E167" s="869"/>
      <c r="F167" s="869"/>
      <c r="G167" s="870">
        <v>230660</v>
      </c>
      <c r="H167" s="869"/>
      <c r="I167" s="869"/>
      <c r="J167" s="870">
        <v>230660</v>
      </c>
      <c r="K167" s="871">
        <v>0.0002</v>
      </c>
    </row>
    <row r="168" spans="1:11" ht="19.5">
      <c r="A168" s="872"/>
      <c r="B168" s="884"/>
      <c r="C168" s="868" t="s">
        <v>1031</v>
      </c>
      <c r="D168" s="869">
        <v>15911</v>
      </c>
      <c r="E168" s="869"/>
      <c r="F168" s="869"/>
      <c r="G168" s="870">
        <v>15911</v>
      </c>
      <c r="H168" s="869"/>
      <c r="I168" s="869"/>
      <c r="J168" s="870">
        <v>15911</v>
      </c>
      <c r="K168" s="871">
        <v>0</v>
      </c>
    </row>
    <row r="169" spans="1:11" ht="19.5">
      <c r="A169" s="872"/>
      <c r="B169" s="884"/>
      <c r="C169" s="868" t="s">
        <v>1032</v>
      </c>
      <c r="D169" s="869">
        <v>5304</v>
      </c>
      <c r="E169" s="869"/>
      <c r="F169" s="869"/>
      <c r="G169" s="870">
        <v>5304</v>
      </c>
      <c r="H169" s="869"/>
      <c r="I169" s="869"/>
      <c r="J169" s="870">
        <v>5304</v>
      </c>
      <c r="K169" s="871">
        <v>0</v>
      </c>
    </row>
    <row r="170" spans="1:11" ht="11.25">
      <c r="A170" s="872"/>
      <c r="B170" s="884"/>
      <c r="C170" s="868" t="s">
        <v>966</v>
      </c>
      <c r="D170" s="869">
        <v>620000</v>
      </c>
      <c r="E170" s="869"/>
      <c r="F170" s="869"/>
      <c r="G170" s="870">
        <v>620000</v>
      </c>
      <c r="H170" s="869"/>
      <c r="I170" s="869"/>
      <c r="J170" s="870">
        <v>620000</v>
      </c>
      <c r="K170" s="871">
        <v>0.0007</v>
      </c>
    </row>
    <row r="171" spans="1:11" ht="11.25">
      <c r="A171" s="872"/>
      <c r="B171" s="884"/>
      <c r="C171" s="868" t="s">
        <v>508</v>
      </c>
      <c r="D171" s="869">
        <v>113348</v>
      </c>
      <c r="E171" s="869"/>
      <c r="F171" s="869"/>
      <c r="G171" s="870">
        <v>113348</v>
      </c>
      <c r="H171" s="869"/>
      <c r="I171" s="869"/>
      <c r="J171" s="870">
        <v>113348</v>
      </c>
      <c r="K171" s="871">
        <v>0.0001</v>
      </c>
    </row>
    <row r="172" spans="1:11" ht="11.25">
      <c r="A172" s="872"/>
      <c r="B172" s="884"/>
      <c r="C172" s="868" t="s">
        <v>967</v>
      </c>
      <c r="D172" s="869">
        <v>900</v>
      </c>
      <c r="E172" s="869"/>
      <c r="F172" s="869"/>
      <c r="G172" s="870">
        <v>900</v>
      </c>
      <c r="H172" s="869"/>
      <c r="I172" s="869"/>
      <c r="J172" s="870">
        <v>900</v>
      </c>
      <c r="K172" s="871">
        <v>0</v>
      </c>
    </row>
    <row r="173" spans="1:11" ht="11.25">
      <c r="A173" s="872"/>
      <c r="B173" s="884"/>
      <c r="C173" s="868" t="s">
        <v>496</v>
      </c>
      <c r="D173" s="869">
        <v>791065</v>
      </c>
      <c r="E173" s="869"/>
      <c r="F173" s="869"/>
      <c r="G173" s="870">
        <v>791065</v>
      </c>
      <c r="H173" s="869"/>
      <c r="I173" s="869"/>
      <c r="J173" s="870">
        <v>791065</v>
      </c>
      <c r="K173" s="871">
        <v>0.0008</v>
      </c>
    </row>
    <row r="174" spans="1:11" ht="11.25">
      <c r="A174" s="872"/>
      <c r="B174" s="884"/>
      <c r="C174" s="868" t="s">
        <v>994</v>
      </c>
      <c r="D174" s="869">
        <v>17863</v>
      </c>
      <c r="E174" s="869"/>
      <c r="F174" s="869"/>
      <c r="G174" s="870">
        <v>17863</v>
      </c>
      <c r="H174" s="869"/>
      <c r="I174" s="869"/>
      <c r="J174" s="870">
        <v>17863</v>
      </c>
      <c r="K174" s="871">
        <v>0</v>
      </c>
    </row>
    <row r="175" spans="1:11" ht="11.25">
      <c r="A175" s="872"/>
      <c r="B175" s="884"/>
      <c r="C175" s="868" t="s">
        <v>995</v>
      </c>
      <c r="D175" s="869">
        <v>5954</v>
      </c>
      <c r="E175" s="869"/>
      <c r="F175" s="869"/>
      <c r="G175" s="870">
        <v>5954</v>
      </c>
      <c r="H175" s="869"/>
      <c r="I175" s="869"/>
      <c r="J175" s="870">
        <v>5954</v>
      </c>
      <c r="K175" s="871">
        <v>0</v>
      </c>
    </row>
    <row r="176" spans="1:11" ht="19.5">
      <c r="A176" s="872"/>
      <c r="B176" s="884"/>
      <c r="C176" s="868" t="s">
        <v>968</v>
      </c>
      <c r="D176" s="869">
        <v>113590</v>
      </c>
      <c r="E176" s="869"/>
      <c r="F176" s="869"/>
      <c r="G176" s="870">
        <v>113590</v>
      </c>
      <c r="H176" s="869"/>
      <c r="I176" s="869"/>
      <c r="J176" s="870">
        <v>113590</v>
      </c>
      <c r="K176" s="871">
        <v>0.0001</v>
      </c>
    </row>
    <row r="177" spans="1:11" ht="11.25">
      <c r="A177" s="872"/>
      <c r="B177" s="884"/>
      <c r="C177" s="868" t="s">
        <v>969</v>
      </c>
      <c r="D177" s="869">
        <v>8200</v>
      </c>
      <c r="E177" s="869"/>
      <c r="F177" s="869"/>
      <c r="G177" s="870">
        <v>8200</v>
      </c>
      <c r="H177" s="869"/>
      <c r="I177" s="869"/>
      <c r="J177" s="870">
        <v>8200</v>
      </c>
      <c r="K177" s="871">
        <v>0</v>
      </c>
    </row>
    <row r="178" spans="1:11" ht="19.5">
      <c r="A178" s="872"/>
      <c r="B178" s="884"/>
      <c r="C178" s="868" t="s">
        <v>970</v>
      </c>
      <c r="D178" s="869">
        <v>9408</v>
      </c>
      <c r="E178" s="869"/>
      <c r="F178" s="869"/>
      <c r="G178" s="870">
        <v>9408</v>
      </c>
      <c r="H178" s="869"/>
      <c r="I178" s="869"/>
      <c r="J178" s="870">
        <v>9408</v>
      </c>
      <c r="K178" s="871">
        <v>0</v>
      </c>
    </row>
    <row r="179" spans="1:11" ht="11.25">
      <c r="A179" s="872"/>
      <c r="B179" s="884"/>
      <c r="C179" s="868" t="s">
        <v>543</v>
      </c>
      <c r="D179" s="869">
        <v>35000</v>
      </c>
      <c r="E179" s="869"/>
      <c r="F179" s="869"/>
      <c r="G179" s="870">
        <v>35000</v>
      </c>
      <c r="H179" s="869"/>
      <c r="I179" s="869"/>
      <c r="J179" s="870">
        <v>35000</v>
      </c>
      <c r="K179" s="871">
        <v>0</v>
      </c>
    </row>
    <row r="180" spans="1:11" ht="19.5">
      <c r="A180" s="872"/>
      <c r="B180" s="884"/>
      <c r="C180" s="868" t="s">
        <v>971</v>
      </c>
      <c r="D180" s="869">
        <v>18286</v>
      </c>
      <c r="E180" s="869"/>
      <c r="F180" s="869"/>
      <c r="G180" s="870">
        <v>18286</v>
      </c>
      <c r="H180" s="869"/>
      <c r="I180" s="869"/>
      <c r="J180" s="870">
        <v>18286</v>
      </c>
      <c r="K180" s="871">
        <v>0</v>
      </c>
    </row>
    <row r="181" spans="1:11" ht="29.25">
      <c r="A181" s="872"/>
      <c r="B181" s="884"/>
      <c r="C181" s="868" t="s">
        <v>972</v>
      </c>
      <c r="D181" s="869">
        <v>6000</v>
      </c>
      <c r="E181" s="869"/>
      <c r="F181" s="869"/>
      <c r="G181" s="870">
        <v>6000</v>
      </c>
      <c r="H181" s="869"/>
      <c r="I181" s="869"/>
      <c r="J181" s="870">
        <v>6000</v>
      </c>
      <c r="K181" s="871">
        <v>0</v>
      </c>
    </row>
    <row r="182" spans="1:11" ht="19.5">
      <c r="A182" s="872"/>
      <c r="B182" s="884"/>
      <c r="C182" s="868" t="s">
        <v>973</v>
      </c>
      <c r="D182" s="869">
        <v>195487</v>
      </c>
      <c r="E182" s="869"/>
      <c r="F182" s="869"/>
      <c r="G182" s="870">
        <v>195487</v>
      </c>
      <c r="H182" s="869"/>
      <c r="I182" s="869"/>
      <c r="J182" s="870">
        <v>195487</v>
      </c>
      <c r="K182" s="871">
        <v>0.0002</v>
      </c>
    </row>
    <row r="183" spans="1:11" ht="19.5">
      <c r="A183" s="872"/>
      <c r="B183" s="884"/>
      <c r="C183" s="868" t="s">
        <v>975</v>
      </c>
      <c r="D183" s="869">
        <v>5000</v>
      </c>
      <c r="E183" s="869"/>
      <c r="F183" s="869"/>
      <c r="G183" s="870">
        <v>5000</v>
      </c>
      <c r="H183" s="869"/>
      <c r="I183" s="869"/>
      <c r="J183" s="870">
        <v>5000</v>
      </c>
      <c r="K183" s="871">
        <v>0</v>
      </c>
    </row>
    <row r="184" spans="1:11" ht="58.5">
      <c r="A184" s="872"/>
      <c r="B184" s="884"/>
      <c r="C184" s="868" t="s">
        <v>976</v>
      </c>
      <c r="D184" s="869">
        <v>390000</v>
      </c>
      <c r="E184" s="869"/>
      <c r="F184" s="869"/>
      <c r="G184" s="870">
        <v>390000</v>
      </c>
      <c r="H184" s="869"/>
      <c r="I184" s="869"/>
      <c r="J184" s="870">
        <v>390000</v>
      </c>
      <c r="K184" s="871">
        <v>0.0004</v>
      </c>
    </row>
    <row r="185" spans="1:11" ht="19.5">
      <c r="A185" s="872"/>
      <c r="B185" s="884"/>
      <c r="C185" s="868" t="s">
        <v>499</v>
      </c>
      <c r="D185" s="869">
        <v>1000000</v>
      </c>
      <c r="E185" s="869"/>
      <c r="F185" s="869"/>
      <c r="G185" s="870">
        <v>1000000</v>
      </c>
      <c r="H185" s="869"/>
      <c r="I185" s="869"/>
      <c r="J185" s="870">
        <v>1000000</v>
      </c>
      <c r="K185" s="871">
        <v>0.0011</v>
      </c>
    </row>
    <row r="186" spans="1:11" ht="19.5">
      <c r="A186" s="872"/>
      <c r="B186" s="884"/>
      <c r="C186" s="868" t="s">
        <v>1033</v>
      </c>
      <c r="D186" s="869">
        <v>6877250</v>
      </c>
      <c r="E186" s="869"/>
      <c r="F186" s="869"/>
      <c r="G186" s="870">
        <v>6877250</v>
      </c>
      <c r="H186" s="869"/>
      <c r="I186" s="869"/>
      <c r="J186" s="870">
        <v>6877250</v>
      </c>
      <c r="K186" s="871">
        <v>0.0074</v>
      </c>
    </row>
    <row r="187" spans="1:11" ht="19.5">
      <c r="A187" s="872"/>
      <c r="B187" s="884"/>
      <c r="C187" s="868" t="s">
        <v>1003</v>
      </c>
      <c r="D187" s="869">
        <v>3941250</v>
      </c>
      <c r="E187" s="869"/>
      <c r="F187" s="869"/>
      <c r="G187" s="870">
        <v>3941250</v>
      </c>
      <c r="H187" s="869"/>
      <c r="I187" s="869"/>
      <c r="J187" s="870">
        <v>3941250</v>
      </c>
      <c r="K187" s="871">
        <v>0.0042</v>
      </c>
    </row>
    <row r="188" spans="1:11" ht="30" thickBot="1">
      <c r="A188" s="872"/>
      <c r="B188" s="884"/>
      <c r="C188" s="868" t="s">
        <v>523</v>
      </c>
      <c r="D188" s="869">
        <v>933432</v>
      </c>
      <c r="E188" s="869"/>
      <c r="F188" s="869"/>
      <c r="G188" s="870">
        <v>933432</v>
      </c>
      <c r="H188" s="869"/>
      <c r="I188" s="869"/>
      <c r="J188" s="870">
        <v>933432</v>
      </c>
      <c r="K188" s="871">
        <v>0.001</v>
      </c>
    </row>
    <row r="189" spans="1:11" ht="12" thickBot="1">
      <c r="A189" s="872"/>
      <c r="B189" s="873" t="s">
        <v>1034</v>
      </c>
      <c r="C189" s="874"/>
      <c r="D189" s="875">
        <v>16436968</v>
      </c>
      <c r="E189" s="875"/>
      <c r="F189" s="875"/>
      <c r="G189" s="876">
        <v>16436968</v>
      </c>
      <c r="H189" s="875"/>
      <c r="I189" s="875"/>
      <c r="J189" s="876">
        <v>16436968</v>
      </c>
      <c r="K189" s="877">
        <v>0.0176</v>
      </c>
    </row>
    <row r="190" spans="1:11" ht="12" thickBot="1">
      <c r="A190" s="878" t="s">
        <v>1035</v>
      </c>
      <c r="B190" s="879"/>
      <c r="C190" s="880"/>
      <c r="D190" s="881">
        <v>16828320</v>
      </c>
      <c r="E190" s="881"/>
      <c r="F190" s="881"/>
      <c r="G190" s="882">
        <v>16828320</v>
      </c>
      <c r="H190" s="881"/>
      <c r="I190" s="881">
        <v>727000</v>
      </c>
      <c r="J190" s="882">
        <v>17555320</v>
      </c>
      <c r="K190" s="883">
        <v>0.0188</v>
      </c>
    </row>
    <row r="191" spans="1:11" ht="33.75">
      <c r="A191" s="866" t="s">
        <v>511</v>
      </c>
      <c r="B191" s="867" t="s">
        <v>1036</v>
      </c>
      <c r="C191" s="868" t="s">
        <v>962</v>
      </c>
      <c r="D191" s="869">
        <v>9000</v>
      </c>
      <c r="E191" s="869"/>
      <c r="F191" s="869">
        <v>5320</v>
      </c>
      <c r="G191" s="870">
        <v>14320</v>
      </c>
      <c r="H191" s="869"/>
      <c r="I191" s="869"/>
      <c r="J191" s="870">
        <v>14320</v>
      </c>
      <c r="K191" s="871">
        <v>0</v>
      </c>
    </row>
    <row r="192" spans="1:11" ht="19.5">
      <c r="A192" s="872"/>
      <c r="B192" s="884"/>
      <c r="C192" s="868" t="s">
        <v>963</v>
      </c>
      <c r="D192" s="869">
        <v>1563755</v>
      </c>
      <c r="E192" s="869"/>
      <c r="F192" s="869">
        <v>1005825</v>
      </c>
      <c r="G192" s="870">
        <v>2569580</v>
      </c>
      <c r="H192" s="869">
        <v>918650</v>
      </c>
      <c r="I192" s="869">
        <v>448600</v>
      </c>
      <c r="J192" s="870">
        <v>3936830</v>
      </c>
      <c r="K192" s="871">
        <v>0.0042</v>
      </c>
    </row>
    <row r="193" spans="1:11" ht="19.5">
      <c r="A193" s="872"/>
      <c r="B193" s="884"/>
      <c r="C193" s="868" t="s">
        <v>964</v>
      </c>
      <c r="D193" s="869">
        <v>191600</v>
      </c>
      <c r="E193" s="869"/>
      <c r="F193" s="869">
        <v>113500</v>
      </c>
      <c r="G193" s="870">
        <v>305100</v>
      </c>
      <c r="H193" s="869"/>
      <c r="I193" s="869"/>
      <c r="J193" s="870">
        <v>305100</v>
      </c>
      <c r="K193" s="871">
        <v>0.0003</v>
      </c>
    </row>
    <row r="194" spans="1:11" ht="19.5">
      <c r="A194" s="872"/>
      <c r="B194" s="884"/>
      <c r="C194" s="868" t="s">
        <v>528</v>
      </c>
      <c r="D194" s="869">
        <v>286430</v>
      </c>
      <c r="E194" s="869"/>
      <c r="F194" s="869">
        <v>183470</v>
      </c>
      <c r="G194" s="870">
        <v>469900</v>
      </c>
      <c r="H194" s="869">
        <v>158250</v>
      </c>
      <c r="I194" s="869">
        <v>77500</v>
      </c>
      <c r="J194" s="870">
        <v>705650</v>
      </c>
      <c r="K194" s="871">
        <v>0.0008</v>
      </c>
    </row>
    <row r="195" spans="1:11" ht="11.25">
      <c r="A195" s="872"/>
      <c r="B195" s="884"/>
      <c r="C195" s="868" t="s">
        <v>529</v>
      </c>
      <c r="D195" s="869">
        <v>39300</v>
      </c>
      <c r="E195" s="869"/>
      <c r="F195" s="869">
        <v>25280</v>
      </c>
      <c r="G195" s="870">
        <v>64580</v>
      </c>
      <c r="H195" s="869">
        <v>22600</v>
      </c>
      <c r="I195" s="869">
        <v>11100</v>
      </c>
      <c r="J195" s="870">
        <v>98280</v>
      </c>
      <c r="K195" s="871">
        <v>0.0001</v>
      </c>
    </row>
    <row r="196" spans="1:11" ht="29.25">
      <c r="A196" s="872"/>
      <c r="B196" s="884"/>
      <c r="C196" s="868" t="s">
        <v>965</v>
      </c>
      <c r="D196" s="869">
        <v>17435</v>
      </c>
      <c r="E196" s="869"/>
      <c r="F196" s="869">
        <v>10330</v>
      </c>
      <c r="G196" s="870">
        <v>27765</v>
      </c>
      <c r="H196" s="869"/>
      <c r="I196" s="869"/>
      <c r="J196" s="870">
        <v>27765</v>
      </c>
      <c r="K196" s="871">
        <v>0</v>
      </c>
    </row>
    <row r="197" spans="1:11" ht="11.25">
      <c r="A197" s="872"/>
      <c r="B197" s="884"/>
      <c r="C197" s="868" t="s">
        <v>530</v>
      </c>
      <c r="D197" s="869">
        <v>5500</v>
      </c>
      <c r="E197" s="869"/>
      <c r="F197" s="869">
        <v>3200</v>
      </c>
      <c r="G197" s="870">
        <v>8700</v>
      </c>
      <c r="H197" s="869"/>
      <c r="I197" s="869"/>
      <c r="J197" s="870">
        <v>8700</v>
      </c>
      <c r="K197" s="871">
        <v>0</v>
      </c>
    </row>
    <row r="198" spans="1:11" ht="19.5">
      <c r="A198" s="872"/>
      <c r="B198" s="884"/>
      <c r="C198" s="868" t="s">
        <v>520</v>
      </c>
      <c r="D198" s="869">
        <v>151000</v>
      </c>
      <c r="E198" s="869"/>
      <c r="F198" s="869">
        <v>89500</v>
      </c>
      <c r="G198" s="870">
        <v>240500</v>
      </c>
      <c r="H198" s="869"/>
      <c r="I198" s="869"/>
      <c r="J198" s="870">
        <v>240500</v>
      </c>
      <c r="K198" s="871">
        <v>0.0003</v>
      </c>
    </row>
    <row r="199" spans="1:11" ht="11.25">
      <c r="A199" s="872"/>
      <c r="B199" s="884"/>
      <c r="C199" s="868" t="s">
        <v>966</v>
      </c>
      <c r="D199" s="869">
        <v>65400</v>
      </c>
      <c r="E199" s="869"/>
      <c r="F199" s="869">
        <v>38800</v>
      </c>
      <c r="G199" s="870">
        <v>104200</v>
      </c>
      <c r="H199" s="869"/>
      <c r="I199" s="869"/>
      <c r="J199" s="870">
        <v>104200</v>
      </c>
      <c r="K199" s="871">
        <v>0.0001</v>
      </c>
    </row>
    <row r="200" spans="1:11" ht="11.25">
      <c r="A200" s="872"/>
      <c r="B200" s="884"/>
      <c r="C200" s="868" t="s">
        <v>508</v>
      </c>
      <c r="D200" s="869">
        <v>38000</v>
      </c>
      <c r="E200" s="869"/>
      <c r="F200" s="869">
        <v>22500</v>
      </c>
      <c r="G200" s="870">
        <v>60500</v>
      </c>
      <c r="H200" s="869"/>
      <c r="I200" s="869"/>
      <c r="J200" s="870">
        <v>60500</v>
      </c>
      <c r="K200" s="871">
        <v>0.0001</v>
      </c>
    </row>
    <row r="201" spans="1:11" ht="11.25">
      <c r="A201" s="872"/>
      <c r="B201" s="884"/>
      <c r="C201" s="868" t="s">
        <v>967</v>
      </c>
      <c r="D201" s="869">
        <v>5300</v>
      </c>
      <c r="E201" s="869"/>
      <c r="F201" s="869">
        <v>3200</v>
      </c>
      <c r="G201" s="870">
        <v>8500</v>
      </c>
      <c r="H201" s="869"/>
      <c r="I201" s="869"/>
      <c r="J201" s="870">
        <v>8500</v>
      </c>
      <c r="K201" s="871">
        <v>0</v>
      </c>
    </row>
    <row r="202" spans="1:11" ht="11.25">
      <c r="A202" s="872"/>
      <c r="B202" s="884"/>
      <c r="C202" s="868" t="s">
        <v>496</v>
      </c>
      <c r="D202" s="869">
        <v>482600</v>
      </c>
      <c r="E202" s="869"/>
      <c r="F202" s="869">
        <v>285950</v>
      </c>
      <c r="G202" s="870">
        <v>768550</v>
      </c>
      <c r="H202" s="869"/>
      <c r="I202" s="869"/>
      <c r="J202" s="870">
        <v>768550</v>
      </c>
      <c r="K202" s="871">
        <v>0.0008</v>
      </c>
    </row>
    <row r="203" spans="1:11" ht="19.5">
      <c r="A203" s="872"/>
      <c r="B203" s="884"/>
      <c r="C203" s="868" t="s">
        <v>968</v>
      </c>
      <c r="D203" s="869">
        <v>4500</v>
      </c>
      <c r="E203" s="869"/>
      <c r="F203" s="869">
        <v>2700</v>
      </c>
      <c r="G203" s="870">
        <v>7200</v>
      </c>
      <c r="H203" s="869"/>
      <c r="I203" s="869"/>
      <c r="J203" s="870">
        <v>7200</v>
      </c>
      <c r="K203" s="871">
        <v>0</v>
      </c>
    </row>
    <row r="204" spans="1:11" ht="11.25">
      <c r="A204" s="872"/>
      <c r="B204" s="884"/>
      <c r="C204" s="868" t="s">
        <v>969</v>
      </c>
      <c r="D204" s="869">
        <v>36800</v>
      </c>
      <c r="E204" s="869"/>
      <c r="F204" s="869">
        <v>21800</v>
      </c>
      <c r="G204" s="870">
        <v>58600</v>
      </c>
      <c r="H204" s="869"/>
      <c r="I204" s="869"/>
      <c r="J204" s="870">
        <v>58600</v>
      </c>
      <c r="K204" s="871">
        <v>0.0001</v>
      </c>
    </row>
    <row r="205" spans="1:11" ht="19.5">
      <c r="A205" s="872"/>
      <c r="B205" s="884"/>
      <c r="C205" s="868" t="s">
        <v>970</v>
      </c>
      <c r="D205" s="869">
        <v>9100</v>
      </c>
      <c r="E205" s="869"/>
      <c r="F205" s="869">
        <v>5400</v>
      </c>
      <c r="G205" s="870">
        <v>14500</v>
      </c>
      <c r="H205" s="869"/>
      <c r="I205" s="869"/>
      <c r="J205" s="870">
        <v>14500</v>
      </c>
      <c r="K205" s="871">
        <v>0</v>
      </c>
    </row>
    <row r="206" spans="1:11" ht="11.25">
      <c r="A206" s="872"/>
      <c r="B206" s="884"/>
      <c r="C206" s="868" t="s">
        <v>543</v>
      </c>
      <c r="D206" s="869">
        <v>7300</v>
      </c>
      <c r="E206" s="869"/>
      <c r="F206" s="869">
        <v>4300</v>
      </c>
      <c r="G206" s="870">
        <v>11600</v>
      </c>
      <c r="H206" s="869"/>
      <c r="I206" s="869"/>
      <c r="J206" s="870">
        <v>11600</v>
      </c>
      <c r="K206" s="871">
        <v>0</v>
      </c>
    </row>
    <row r="207" spans="1:11" ht="20.25" thickBot="1">
      <c r="A207" s="872"/>
      <c r="B207" s="884"/>
      <c r="C207" s="868" t="s">
        <v>971</v>
      </c>
      <c r="D207" s="869">
        <v>51600</v>
      </c>
      <c r="E207" s="869"/>
      <c r="F207" s="869">
        <v>30600</v>
      </c>
      <c r="G207" s="870">
        <v>82200</v>
      </c>
      <c r="H207" s="869"/>
      <c r="I207" s="869"/>
      <c r="J207" s="870">
        <v>82200</v>
      </c>
      <c r="K207" s="871">
        <v>0.0001</v>
      </c>
    </row>
    <row r="208" spans="1:11" ht="12" thickBot="1">
      <c r="A208" s="872"/>
      <c r="B208" s="873" t="s">
        <v>1037</v>
      </c>
      <c r="C208" s="874"/>
      <c r="D208" s="875">
        <v>2964620</v>
      </c>
      <c r="E208" s="875"/>
      <c r="F208" s="875">
        <v>1851675</v>
      </c>
      <c r="G208" s="876">
        <v>4816295</v>
      </c>
      <c r="H208" s="875">
        <v>1099500</v>
      </c>
      <c r="I208" s="875">
        <v>537200</v>
      </c>
      <c r="J208" s="876">
        <v>6452995</v>
      </c>
      <c r="K208" s="877">
        <v>0.0069</v>
      </c>
    </row>
    <row r="209" spans="1:11" ht="19.5">
      <c r="A209" s="872"/>
      <c r="B209" s="867" t="s">
        <v>1038</v>
      </c>
      <c r="C209" s="868" t="s">
        <v>1039</v>
      </c>
      <c r="D209" s="869">
        <v>700943</v>
      </c>
      <c r="E209" s="869"/>
      <c r="F209" s="869"/>
      <c r="G209" s="870">
        <v>700943</v>
      </c>
      <c r="H209" s="869"/>
      <c r="I209" s="869"/>
      <c r="J209" s="870">
        <v>700943</v>
      </c>
      <c r="K209" s="871">
        <v>0.0007</v>
      </c>
    </row>
    <row r="210" spans="1:11" ht="11.25">
      <c r="A210" s="872"/>
      <c r="B210" s="884"/>
      <c r="C210" s="868" t="s">
        <v>530</v>
      </c>
      <c r="D210" s="869">
        <v>1600</v>
      </c>
      <c r="E210" s="869"/>
      <c r="F210" s="869"/>
      <c r="G210" s="870">
        <v>1600</v>
      </c>
      <c r="H210" s="869"/>
      <c r="I210" s="869"/>
      <c r="J210" s="870">
        <v>1600</v>
      </c>
      <c r="K210" s="871">
        <v>0</v>
      </c>
    </row>
    <row r="211" spans="1:11" ht="19.5">
      <c r="A211" s="872"/>
      <c r="B211" s="884"/>
      <c r="C211" s="868" t="s">
        <v>520</v>
      </c>
      <c r="D211" s="869">
        <v>51540</v>
      </c>
      <c r="E211" s="869"/>
      <c r="F211" s="869"/>
      <c r="G211" s="870">
        <v>51540</v>
      </c>
      <c r="H211" s="869"/>
      <c r="I211" s="869"/>
      <c r="J211" s="870">
        <v>51540</v>
      </c>
      <c r="K211" s="871">
        <v>0.0001</v>
      </c>
    </row>
    <row r="212" spans="1:11" ht="11.25">
      <c r="A212" s="872"/>
      <c r="B212" s="884"/>
      <c r="C212" s="868" t="s">
        <v>966</v>
      </c>
      <c r="D212" s="869">
        <v>12735</v>
      </c>
      <c r="E212" s="869"/>
      <c r="F212" s="869"/>
      <c r="G212" s="870">
        <v>12735</v>
      </c>
      <c r="H212" s="869"/>
      <c r="I212" s="869"/>
      <c r="J212" s="870">
        <v>12735</v>
      </c>
      <c r="K212" s="871">
        <v>0</v>
      </c>
    </row>
    <row r="213" spans="1:11" ht="11.25">
      <c r="A213" s="872"/>
      <c r="B213" s="884"/>
      <c r="C213" s="868" t="s">
        <v>508</v>
      </c>
      <c r="D213" s="869">
        <v>4168</v>
      </c>
      <c r="E213" s="869"/>
      <c r="F213" s="869"/>
      <c r="G213" s="870">
        <v>4168</v>
      </c>
      <c r="H213" s="869"/>
      <c r="I213" s="869"/>
      <c r="J213" s="870">
        <v>4168</v>
      </c>
      <c r="K213" s="871">
        <v>0</v>
      </c>
    </row>
    <row r="214" spans="1:11" ht="11.25">
      <c r="A214" s="872"/>
      <c r="B214" s="884"/>
      <c r="C214" s="868" t="s">
        <v>496</v>
      </c>
      <c r="D214" s="869">
        <v>244987</v>
      </c>
      <c r="E214" s="869"/>
      <c r="F214" s="869"/>
      <c r="G214" s="870">
        <v>244987</v>
      </c>
      <c r="H214" s="869"/>
      <c r="I214" s="869"/>
      <c r="J214" s="870">
        <v>244987</v>
      </c>
      <c r="K214" s="871">
        <v>0.0003</v>
      </c>
    </row>
    <row r="215" spans="1:11" ht="19.5">
      <c r="A215" s="872"/>
      <c r="B215" s="884"/>
      <c r="C215" s="868" t="s">
        <v>968</v>
      </c>
      <c r="D215" s="869">
        <v>26000</v>
      </c>
      <c r="E215" s="869"/>
      <c r="F215" s="869"/>
      <c r="G215" s="870">
        <v>26000</v>
      </c>
      <c r="H215" s="869"/>
      <c r="I215" s="869"/>
      <c r="J215" s="870">
        <v>26000</v>
      </c>
      <c r="K215" s="871">
        <v>0</v>
      </c>
    </row>
    <row r="216" spans="1:11" ht="11.25">
      <c r="A216" s="872"/>
      <c r="B216" s="884"/>
      <c r="C216" s="868" t="s">
        <v>969</v>
      </c>
      <c r="D216" s="869">
        <v>7000</v>
      </c>
      <c r="E216" s="869"/>
      <c r="F216" s="869"/>
      <c r="G216" s="870">
        <v>7000</v>
      </c>
      <c r="H216" s="869"/>
      <c r="I216" s="869"/>
      <c r="J216" s="870">
        <v>7000</v>
      </c>
      <c r="K216" s="871">
        <v>0</v>
      </c>
    </row>
    <row r="217" spans="1:11" ht="20.25" thickBot="1">
      <c r="A217" s="872"/>
      <c r="B217" s="884"/>
      <c r="C217" s="868" t="s">
        <v>970</v>
      </c>
      <c r="D217" s="869">
        <v>29000</v>
      </c>
      <c r="E217" s="869"/>
      <c r="F217" s="869"/>
      <c r="G217" s="870">
        <v>29000</v>
      </c>
      <c r="H217" s="869"/>
      <c r="I217" s="869"/>
      <c r="J217" s="870">
        <v>29000</v>
      </c>
      <c r="K217" s="871">
        <v>0</v>
      </c>
    </row>
    <row r="218" spans="1:11" ht="12" thickBot="1">
      <c r="A218" s="872"/>
      <c r="B218" s="873" t="s">
        <v>1040</v>
      </c>
      <c r="C218" s="874"/>
      <c r="D218" s="875">
        <v>1077973</v>
      </c>
      <c r="E218" s="875"/>
      <c r="F218" s="875"/>
      <c r="G218" s="876">
        <v>1077973</v>
      </c>
      <c r="H218" s="875"/>
      <c r="I218" s="875"/>
      <c r="J218" s="876">
        <v>1077973</v>
      </c>
      <c r="K218" s="877">
        <v>0.0012</v>
      </c>
    </row>
    <row r="219" spans="1:11" ht="29.25">
      <c r="A219" s="872"/>
      <c r="B219" s="867" t="s">
        <v>1041</v>
      </c>
      <c r="C219" s="868" t="s">
        <v>962</v>
      </c>
      <c r="D219" s="869">
        <v>74300</v>
      </c>
      <c r="E219" s="869"/>
      <c r="F219" s="869">
        <v>20380</v>
      </c>
      <c r="G219" s="870">
        <v>94680</v>
      </c>
      <c r="H219" s="869"/>
      <c r="I219" s="869"/>
      <c r="J219" s="870">
        <v>94680</v>
      </c>
      <c r="K219" s="871">
        <v>0.0001</v>
      </c>
    </row>
    <row r="220" spans="1:11" ht="19.5">
      <c r="A220" s="872"/>
      <c r="B220" s="884"/>
      <c r="C220" s="868" t="s">
        <v>963</v>
      </c>
      <c r="D220" s="869">
        <v>18009380</v>
      </c>
      <c r="E220" s="869"/>
      <c r="F220" s="869">
        <v>5571240</v>
      </c>
      <c r="G220" s="870">
        <v>23580620</v>
      </c>
      <c r="H220" s="869"/>
      <c r="I220" s="869"/>
      <c r="J220" s="870">
        <v>23580620</v>
      </c>
      <c r="K220" s="871">
        <v>0.0252</v>
      </c>
    </row>
    <row r="221" spans="1:11" ht="19.5">
      <c r="A221" s="872"/>
      <c r="B221" s="884"/>
      <c r="C221" s="868" t="s">
        <v>964</v>
      </c>
      <c r="D221" s="869">
        <v>1361050</v>
      </c>
      <c r="E221" s="869"/>
      <c r="F221" s="869">
        <v>434200</v>
      </c>
      <c r="G221" s="870">
        <v>1795250</v>
      </c>
      <c r="H221" s="869"/>
      <c r="I221" s="869"/>
      <c r="J221" s="870">
        <v>1795250</v>
      </c>
      <c r="K221" s="871">
        <v>0.0019</v>
      </c>
    </row>
    <row r="222" spans="1:11" ht="19.5">
      <c r="A222" s="872"/>
      <c r="B222" s="884"/>
      <c r="C222" s="868" t="s">
        <v>528</v>
      </c>
      <c r="D222" s="869">
        <v>3227145</v>
      </c>
      <c r="E222" s="869"/>
      <c r="F222" s="869">
        <v>998240</v>
      </c>
      <c r="G222" s="870">
        <v>4225385</v>
      </c>
      <c r="H222" s="869"/>
      <c r="I222" s="869"/>
      <c r="J222" s="870">
        <v>4225385</v>
      </c>
      <c r="K222" s="871">
        <v>0.0045</v>
      </c>
    </row>
    <row r="223" spans="1:11" ht="11.25">
      <c r="A223" s="872"/>
      <c r="B223" s="884"/>
      <c r="C223" s="868" t="s">
        <v>529</v>
      </c>
      <c r="D223" s="869">
        <v>449185</v>
      </c>
      <c r="E223" s="869"/>
      <c r="F223" s="869">
        <v>139000</v>
      </c>
      <c r="G223" s="870">
        <v>588185</v>
      </c>
      <c r="H223" s="869"/>
      <c r="I223" s="869"/>
      <c r="J223" s="870">
        <v>588185</v>
      </c>
      <c r="K223" s="871">
        <v>0.0006</v>
      </c>
    </row>
    <row r="224" spans="1:11" ht="29.25">
      <c r="A224" s="872"/>
      <c r="B224" s="884"/>
      <c r="C224" s="868" t="s">
        <v>965</v>
      </c>
      <c r="D224" s="869">
        <v>124720</v>
      </c>
      <c r="E224" s="869"/>
      <c r="F224" s="869">
        <v>39515</v>
      </c>
      <c r="G224" s="870">
        <v>164235</v>
      </c>
      <c r="H224" s="869"/>
      <c r="I224" s="869"/>
      <c r="J224" s="870">
        <v>164235</v>
      </c>
      <c r="K224" s="871">
        <v>0.0002</v>
      </c>
    </row>
    <row r="225" spans="1:11" ht="11.25">
      <c r="A225" s="872"/>
      <c r="B225" s="884"/>
      <c r="C225" s="868" t="s">
        <v>530</v>
      </c>
      <c r="D225" s="869">
        <v>39000</v>
      </c>
      <c r="E225" s="869"/>
      <c r="F225" s="869">
        <v>12300</v>
      </c>
      <c r="G225" s="870">
        <v>51300</v>
      </c>
      <c r="H225" s="869"/>
      <c r="I225" s="869"/>
      <c r="J225" s="870">
        <v>51300</v>
      </c>
      <c r="K225" s="871">
        <v>0.0001</v>
      </c>
    </row>
    <row r="226" spans="1:11" ht="19.5">
      <c r="A226" s="872"/>
      <c r="B226" s="884"/>
      <c r="C226" s="868" t="s">
        <v>520</v>
      </c>
      <c r="D226" s="869">
        <v>1386570</v>
      </c>
      <c r="E226" s="869"/>
      <c r="F226" s="869">
        <v>342200</v>
      </c>
      <c r="G226" s="870">
        <v>1728770</v>
      </c>
      <c r="H226" s="869"/>
      <c r="I226" s="869"/>
      <c r="J226" s="870">
        <v>1728770</v>
      </c>
      <c r="K226" s="871">
        <v>0.0018</v>
      </c>
    </row>
    <row r="227" spans="1:11" ht="11.25">
      <c r="A227" s="872"/>
      <c r="B227" s="884"/>
      <c r="C227" s="868" t="s">
        <v>966</v>
      </c>
      <c r="D227" s="869">
        <v>467700</v>
      </c>
      <c r="E227" s="869"/>
      <c r="F227" s="869">
        <v>148100</v>
      </c>
      <c r="G227" s="870">
        <v>615800</v>
      </c>
      <c r="H227" s="869"/>
      <c r="I227" s="869"/>
      <c r="J227" s="870">
        <v>615800</v>
      </c>
      <c r="K227" s="871">
        <v>0.0007</v>
      </c>
    </row>
    <row r="228" spans="1:11" ht="11.25">
      <c r="A228" s="872"/>
      <c r="B228" s="884"/>
      <c r="C228" s="868" t="s">
        <v>508</v>
      </c>
      <c r="D228" s="869">
        <v>272100</v>
      </c>
      <c r="E228" s="869"/>
      <c r="F228" s="869">
        <v>86200</v>
      </c>
      <c r="G228" s="870">
        <v>358300</v>
      </c>
      <c r="H228" s="869"/>
      <c r="I228" s="869"/>
      <c r="J228" s="870">
        <v>358300</v>
      </c>
      <c r="K228" s="871">
        <v>0.0004</v>
      </c>
    </row>
    <row r="229" spans="1:11" ht="11.25">
      <c r="A229" s="872"/>
      <c r="B229" s="884"/>
      <c r="C229" s="868" t="s">
        <v>967</v>
      </c>
      <c r="D229" s="869">
        <v>28300</v>
      </c>
      <c r="E229" s="869"/>
      <c r="F229" s="869">
        <v>12150</v>
      </c>
      <c r="G229" s="870">
        <v>40450</v>
      </c>
      <c r="H229" s="869"/>
      <c r="I229" s="869"/>
      <c r="J229" s="870">
        <v>40450</v>
      </c>
      <c r="K229" s="871">
        <v>0</v>
      </c>
    </row>
    <row r="230" spans="1:11" ht="11.25">
      <c r="A230" s="872"/>
      <c r="B230" s="884"/>
      <c r="C230" s="868" t="s">
        <v>496</v>
      </c>
      <c r="D230" s="869">
        <v>2369998</v>
      </c>
      <c r="E230" s="869"/>
      <c r="F230" s="869">
        <v>3055500</v>
      </c>
      <c r="G230" s="870">
        <v>5425498</v>
      </c>
      <c r="H230" s="869"/>
      <c r="I230" s="869"/>
      <c r="J230" s="870">
        <v>5425498</v>
      </c>
      <c r="K230" s="871">
        <v>0.0058</v>
      </c>
    </row>
    <row r="231" spans="1:11" ht="19.5">
      <c r="A231" s="872"/>
      <c r="B231" s="884"/>
      <c r="C231" s="868" t="s">
        <v>968</v>
      </c>
      <c r="D231" s="869">
        <v>32500</v>
      </c>
      <c r="E231" s="869"/>
      <c r="F231" s="869">
        <v>10300</v>
      </c>
      <c r="G231" s="870">
        <v>42800</v>
      </c>
      <c r="H231" s="869"/>
      <c r="I231" s="869"/>
      <c r="J231" s="870">
        <v>42800</v>
      </c>
      <c r="K231" s="871">
        <v>0</v>
      </c>
    </row>
    <row r="232" spans="1:11" ht="11.25">
      <c r="A232" s="872"/>
      <c r="B232" s="884"/>
      <c r="C232" s="868" t="s">
        <v>969</v>
      </c>
      <c r="D232" s="869">
        <v>263500</v>
      </c>
      <c r="E232" s="869"/>
      <c r="F232" s="869">
        <v>83500</v>
      </c>
      <c r="G232" s="870">
        <v>347000</v>
      </c>
      <c r="H232" s="869"/>
      <c r="I232" s="869"/>
      <c r="J232" s="870">
        <v>347000</v>
      </c>
      <c r="K232" s="871">
        <v>0.0004</v>
      </c>
    </row>
    <row r="233" spans="1:11" ht="19.5">
      <c r="A233" s="872"/>
      <c r="B233" s="884"/>
      <c r="C233" s="868" t="s">
        <v>970</v>
      </c>
      <c r="D233" s="869">
        <v>65000</v>
      </c>
      <c r="E233" s="869"/>
      <c r="F233" s="869">
        <v>20500</v>
      </c>
      <c r="G233" s="870">
        <v>85500</v>
      </c>
      <c r="H233" s="869"/>
      <c r="I233" s="869"/>
      <c r="J233" s="870">
        <v>85500</v>
      </c>
      <c r="K233" s="871">
        <v>0.0001</v>
      </c>
    </row>
    <row r="234" spans="1:11" ht="11.25">
      <c r="A234" s="872"/>
      <c r="B234" s="884"/>
      <c r="C234" s="868" t="s">
        <v>543</v>
      </c>
      <c r="D234" s="869">
        <v>82000</v>
      </c>
      <c r="E234" s="869"/>
      <c r="F234" s="869">
        <v>16400</v>
      </c>
      <c r="G234" s="870">
        <v>98400</v>
      </c>
      <c r="H234" s="869"/>
      <c r="I234" s="869"/>
      <c r="J234" s="870">
        <v>98400</v>
      </c>
      <c r="K234" s="871">
        <v>0.0001</v>
      </c>
    </row>
    <row r="235" spans="1:11" ht="19.5">
      <c r="A235" s="872"/>
      <c r="B235" s="884"/>
      <c r="C235" s="868" t="s">
        <v>971</v>
      </c>
      <c r="D235" s="869">
        <v>362780</v>
      </c>
      <c r="E235" s="869"/>
      <c r="F235" s="869">
        <v>117000</v>
      </c>
      <c r="G235" s="870">
        <v>479780</v>
      </c>
      <c r="H235" s="869"/>
      <c r="I235" s="869"/>
      <c r="J235" s="870">
        <v>479780</v>
      </c>
      <c r="K235" s="871">
        <v>0.0005</v>
      </c>
    </row>
    <row r="236" spans="1:11" ht="19.5">
      <c r="A236" s="872"/>
      <c r="B236" s="884"/>
      <c r="C236" s="868" t="s">
        <v>975</v>
      </c>
      <c r="D236" s="869">
        <v>15900</v>
      </c>
      <c r="E236" s="869"/>
      <c r="F236" s="869">
        <v>4100</v>
      </c>
      <c r="G236" s="870">
        <v>20000</v>
      </c>
      <c r="H236" s="869"/>
      <c r="I236" s="869"/>
      <c r="J236" s="870">
        <v>20000</v>
      </c>
      <c r="K236" s="871">
        <v>0</v>
      </c>
    </row>
    <row r="237" spans="1:11" ht="30" thickBot="1">
      <c r="A237" s="872"/>
      <c r="B237" s="884"/>
      <c r="C237" s="868" t="s">
        <v>523</v>
      </c>
      <c r="D237" s="869">
        <v>1908200</v>
      </c>
      <c r="E237" s="869"/>
      <c r="F237" s="869">
        <v>82300</v>
      </c>
      <c r="G237" s="870">
        <v>1990500</v>
      </c>
      <c r="H237" s="869"/>
      <c r="I237" s="869"/>
      <c r="J237" s="870">
        <v>1990500</v>
      </c>
      <c r="K237" s="871">
        <v>0.0021</v>
      </c>
    </row>
    <row r="238" spans="1:11" ht="12" thickBot="1">
      <c r="A238" s="872"/>
      <c r="B238" s="873" t="s">
        <v>1042</v>
      </c>
      <c r="C238" s="874"/>
      <c r="D238" s="875">
        <v>30539328</v>
      </c>
      <c r="E238" s="875"/>
      <c r="F238" s="875">
        <v>11193125</v>
      </c>
      <c r="G238" s="876">
        <v>41732453</v>
      </c>
      <c r="H238" s="875"/>
      <c r="I238" s="875"/>
      <c r="J238" s="876">
        <v>41732453</v>
      </c>
      <c r="K238" s="877">
        <v>0.0446</v>
      </c>
    </row>
    <row r="239" spans="1:11" ht="19.5">
      <c r="A239" s="872"/>
      <c r="B239" s="867" t="s">
        <v>1043</v>
      </c>
      <c r="C239" s="868" t="s">
        <v>528</v>
      </c>
      <c r="D239" s="869">
        <v>1200</v>
      </c>
      <c r="E239" s="869"/>
      <c r="F239" s="869"/>
      <c r="G239" s="870">
        <v>1200</v>
      </c>
      <c r="H239" s="869"/>
      <c r="I239" s="869">
        <v>3310</v>
      </c>
      <c r="J239" s="870">
        <v>4510</v>
      </c>
      <c r="K239" s="871">
        <v>0</v>
      </c>
    </row>
    <row r="240" spans="1:11" ht="11.25">
      <c r="A240" s="872"/>
      <c r="B240" s="884"/>
      <c r="C240" s="868" t="s">
        <v>529</v>
      </c>
      <c r="D240" s="869">
        <v>250</v>
      </c>
      <c r="E240" s="869"/>
      <c r="F240" s="869"/>
      <c r="G240" s="870">
        <v>250</v>
      </c>
      <c r="H240" s="869"/>
      <c r="I240" s="869">
        <v>472</v>
      </c>
      <c r="J240" s="870">
        <v>722</v>
      </c>
      <c r="K240" s="871">
        <v>0</v>
      </c>
    </row>
    <row r="241" spans="1:11" ht="11.25">
      <c r="A241" s="872"/>
      <c r="B241" s="884"/>
      <c r="C241" s="868" t="s">
        <v>530</v>
      </c>
      <c r="D241" s="869">
        <v>4850</v>
      </c>
      <c r="E241" s="869"/>
      <c r="F241" s="869"/>
      <c r="G241" s="870">
        <v>4850</v>
      </c>
      <c r="H241" s="869"/>
      <c r="I241" s="869">
        <v>44352</v>
      </c>
      <c r="J241" s="870">
        <v>49202</v>
      </c>
      <c r="K241" s="871">
        <v>0.0001</v>
      </c>
    </row>
    <row r="242" spans="1:11" ht="19.5">
      <c r="A242" s="872"/>
      <c r="B242" s="884"/>
      <c r="C242" s="868" t="s">
        <v>520</v>
      </c>
      <c r="D242" s="869">
        <v>11100</v>
      </c>
      <c r="E242" s="869"/>
      <c r="F242" s="869"/>
      <c r="G242" s="870">
        <v>11100</v>
      </c>
      <c r="H242" s="869"/>
      <c r="I242" s="869">
        <v>13066</v>
      </c>
      <c r="J242" s="870">
        <v>24166</v>
      </c>
      <c r="K242" s="871">
        <v>0</v>
      </c>
    </row>
    <row r="243" spans="1:11" ht="12" thickBot="1">
      <c r="A243" s="872"/>
      <c r="B243" s="884"/>
      <c r="C243" s="868" t="s">
        <v>496</v>
      </c>
      <c r="D243" s="869">
        <v>2300</v>
      </c>
      <c r="E243" s="869"/>
      <c r="F243" s="869"/>
      <c r="G243" s="870">
        <v>2300</v>
      </c>
      <c r="H243" s="869"/>
      <c r="I243" s="869">
        <v>36000</v>
      </c>
      <c r="J243" s="870">
        <v>38300</v>
      </c>
      <c r="K243" s="871">
        <v>0</v>
      </c>
    </row>
    <row r="244" spans="1:11" ht="12" thickBot="1">
      <c r="A244" s="872"/>
      <c r="B244" s="873" t="s">
        <v>1044</v>
      </c>
      <c r="C244" s="874"/>
      <c r="D244" s="875">
        <v>19700</v>
      </c>
      <c r="E244" s="875"/>
      <c r="F244" s="875"/>
      <c r="G244" s="876">
        <v>19700</v>
      </c>
      <c r="H244" s="875"/>
      <c r="I244" s="875">
        <v>97200</v>
      </c>
      <c r="J244" s="876">
        <v>116900</v>
      </c>
      <c r="K244" s="877">
        <v>0.0001</v>
      </c>
    </row>
    <row r="245" spans="1:11" ht="29.25">
      <c r="A245" s="872"/>
      <c r="B245" s="867" t="s">
        <v>1045</v>
      </c>
      <c r="C245" s="868" t="s">
        <v>585</v>
      </c>
      <c r="D245" s="869">
        <v>10000</v>
      </c>
      <c r="E245" s="869"/>
      <c r="F245" s="869"/>
      <c r="G245" s="870">
        <v>10000</v>
      </c>
      <c r="H245" s="869"/>
      <c r="I245" s="869"/>
      <c r="J245" s="870">
        <v>10000</v>
      </c>
      <c r="K245" s="871">
        <v>0</v>
      </c>
    </row>
    <row r="246" spans="1:11" ht="11.25">
      <c r="A246" s="872"/>
      <c r="B246" s="884"/>
      <c r="C246" s="868" t="s">
        <v>530</v>
      </c>
      <c r="D246" s="869">
        <v>27500</v>
      </c>
      <c r="E246" s="869"/>
      <c r="F246" s="869"/>
      <c r="G246" s="870">
        <v>27500</v>
      </c>
      <c r="H246" s="869"/>
      <c r="I246" s="869"/>
      <c r="J246" s="870">
        <v>27500</v>
      </c>
      <c r="K246" s="871">
        <v>0</v>
      </c>
    </row>
    <row r="247" spans="1:11" ht="19.5">
      <c r="A247" s="872"/>
      <c r="B247" s="884"/>
      <c r="C247" s="868" t="s">
        <v>520</v>
      </c>
      <c r="D247" s="869">
        <v>137980</v>
      </c>
      <c r="E247" s="869"/>
      <c r="F247" s="869"/>
      <c r="G247" s="870">
        <v>137980</v>
      </c>
      <c r="H247" s="869"/>
      <c r="I247" s="869"/>
      <c r="J247" s="870">
        <v>137980</v>
      </c>
      <c r="K247" s="871">
        <v>0.0001</v>
      </c>
    </row>
    <row r="248" spans="1:11" ht="11.25">
      <c r="A248" s="872"/>
      <c r="B248" s="884"/>
      <c r="C248" s="868" t="s">
        <v>496</v>
      </c>
      <c r="D248" s="869">
        <v>2432825</v>
      </c>
      <c r="E248" s="869"/>
      <c r="F248" s="869"/>
      <c r="G248" s="870">
        <v>2432825</v>
      </c>
      <c r="H248" s="869"/>
      <c r="I248" s="869"/>
      <c r="J248" s="870">
        <v>2432825</v>
      </c>
      <c r="K248" s="871">
        <v>0.0026</v>
      </c>
    </row>
    <row r="249" spans="1:11" ht="19.5">
      <c r="A249" s="872"/>
      <c r="B249" s="884"/>
      <c r="C249" s="868" t="s">
        <v>973</v>
      </c>
      <c r="D249" s="869">
        <v>2000</v>
      </c>
      <c r="E249" s="869"/>
      <c r="F249" s="869"/>
      <c r="G249" s="870">
        <v>2000</v>
      </c>
      <c r="H249" s="869"/>
      <c r="I249" s="869"/>
      <c r="J249" s="870">
        <v>2000</v>
      </c>
      <c r="K249" s="871">
        <v>0</v>
      </c>
    </row>
    <row r="250" spans="1:11" ht="30" thickBot="1">
      <c r="A250" s="872"/>
      <c r="B250" s="884"/>
      <c r="C250" s="868" t="s">
        <v>523</v>
      </c>
      <c r="D250" s="869">
        <v>36450</v>
      </c>
      <c r="E250" s="869"/>
      <c r="F250" s="869"/>
      <c r="G250" s="870">
        <v>36450</v>
      </c>
      <c r="H250" s="869"/>
      <c r="I250" s="869"/>
      <c r="J250" s="870">
        <v>36450</v>
      </c>
      <c r="K250" s="871">
        <v>0</v>
      </c>
    </row>
    <row r="251" spans="1:11" ht="12" thickBot="1">
      <c r="A251" s="872"/>
      <c r="B251" s="873" t="s">
        <v>1046</v>
      </c>
      <c r="C251" s="874"/>
      <c r="D251" s="875">
        <v>2646755</v>
      </c>
      <c r="E251" s="875"/>
      <c r="F251" s="875"/>
      <c r="G251" s="876">
        <v>2646755</v>
      </c>
      <c r="H251" s="875"/>
      <c r="I251" s="875"/>
      <c r="J251" s="876">
        <v>2646755</v>
      </c>
      <c r="K251" s="877">
        <v>0.0028</v>
      </c>
    </row>
    <row r="252" spans="1:11" ht="29.25">
      <c r="A252" s="872"/>
      <c r="B252" s="867" t="s">
        <v>512</v>
      </c>
      <c r="C252" s="868" t="s">
        <v>585</v>
      </c>
      <c r="D252" s="869">
        <v>8000</v>
      </c>
      <c r="E252" s="869"/>
      <c r="F252" s="869"/>
      <c r="G252" s="870">
        <v>8000</v>
      </c>
      <c r="H252" s="869"/>
      <c r="I252" s="869"/>
      <c r="J252" s="870">
        <v>8000</v>
      </c>
      <c r="K252" s="871">
        <v>0</v>
      </c>
    </row>
    <row r="253" spans="1:11" ht="19.5">
      <c r="A253" s="872"/>
      <c r="B253" s="884"/>
      <c r="C253" s="868" t="s">
        <v>963</v>
      </c>
      <c r="D253" s="869">
        <v>3150</v>
      </c>
      <c r="E253" s="869"/>
      <c r="F253" s="869"/>
      <c r="G253" s="870">
        <v>3150</v>
      </c>
      <c r="H253" s="869"/>
      <c r="I253" s="869"/>
      <c r="J253" s="870">
        <v>3150</v>
      </c>
      <c r="K253" s="871">
        <v>0</v>
      </c>
    </row>
    <row r="254" spans="1:11" ht="19.5">
      <c r="A254" s="872"/>
      <c r="B254" s="884"/>
      <c r="C254" s="868" t="s">
        <v>528</v>
      </c>
      <c r="D254" s="869">
        <v>545</v>
      </c>
      <c r="E254" s="869"/>
      <c r="F254" s="869"/>
      <c r="G254" s="870">
        <v>545</v>
      </c>
      <c r="H254" s="869"/>
      <c r="I254" s="869"/>
      <c r="J254" s="870">
        <v>545</v>
      </c>
      <c r="K254" s="871">
        <v>0</v>
      </c>
    </row>
    <row r="255" spans="1:11" ht="11.25">
      <c r="A255" s="872"/>
      <c r="B255" s="884"/>
      <c r="C255" s="868" t="s">
        <v>529</v>
      </c>
      <c r="D255" s="869">
        <v>80</v>
      </c>
      <c r="E255" s="869"/>
      <c r="F255" s="869"/>
      <c r="G255" s="870">
        <v>80</v>
      </c>
      <c r="H255" s="869"/>
      <c r="I255" s="869"/>
      <c r="J255" s="870">
        <v>80</v>
      </c>
      <c r="K255" s="871">
        <v>0</v>
      </c>
    </row>
    <row r="256" spans="1:11" ht="11.25">
      <c r="A256" s="872"/>
      <c r="B256" s="884"/>
      <c r="C256" s="868" t="s">
        <v>508</v>
      </c>
      <c r="D256" s="869"/>
      <c r="E256" s="869">
        <v>1458</v>
      </c>
      <c r="F256" s="869"/>
      <c r="G256" s="870">
        <v>1458</v>
      </c>
      <c r="H256" s="869"/>
      <c r="I256" s="869"/>
      <c r="J256" s="870">
        <v>1458</v>
      </c>
      <c r="K256" s="871">
        <v>0</v>
      </c>
    </row>
    <row r="257" spans="1:11" ht="11.25">
      <c r="A257" s="872"/>
      <c r="B257" s="884"/>
      <c r="C257" s="868" t="s">
        <v>496</v>
      </c>
      <c r="D257" s="869">
        <v>89220</v>
      </c>
      <c r="E257" s="869">
        <v>2500</v>
      </c>
      <c r="F257" s="869"/>
      <c r="G257" s="870">
        <v>91720</v>
      </c>
      <c r="H257" s="869"/>
      <c r="I257" s="869"/>
      <c r="J257" s="870">
        <v>91720</v>
      </c>
      <c r="K257" s="871">
        <v>0.0001</v>
      </c>
    </row>
    <row r="258" spans="1:11" ht="19.5">
      <c r="A258" s="872"/>
      <c r="B258" s="884"/>
      <c r="C258" s="868" t="s">
        <v>970</v>
      </c>
      <c r="D258" s="869">
        <v>6000</v>
      </c>
      <c r="E258" s="869"/>
      <c r="F258" s="869"/>
      <c r="G258" s="870">
        <v>6000</v>
      </c>
      <c r="H258" s="869"/>
      <c r="I258" s="869"/>
      <c r="J258" s="870">
        <v>6000</v>
      </c>
      <c r="K258" s="871">
        <v>0</v>
      </c>
    </row>
    <row r="259" spans="1:11" ht="11.25">
      <c r="A259" s="872"/>
      <c r="B259" s="884"/>
      <c r="C259" s="868" t="s">
        <v>543</v>
      </c>
      <c r="D259" s="869">
        <v>605000</v>
      </c>
      <c r="E259" s="869"/>
      <c r="F259" s="869"/>
      <c r="G259" s="870">
        <v>605000</v>
      </c>
      <c r="H259" s="869"/>
      <c r="I259" s="869"/>
      <c r="J259" s="870">
        <v>605000</v>
      </c>
      <c r="K259" s="871">
        <v>0.0006</v>
      </c>
    </row>
    <row r="260" spans="1:11" ht="19.5">
      <c r="A260" s="872"/>
      <c r="B260" s="884"/>
      <c r="C260" s="868" t="s">
        <v>1047</v>
      </c>
      <c r="D260" s="869">
        <v>55878</v>
      </c>
      <c r="E260" s="869"/>
      <c r="F260" s="869"/>
      <c r="G260" s="870">
        <v>55878</v>
      </c>
      <c r="H260" s="869"/>
      <c r="I260" s="869"/>
      <c r="J260" s="870">
        <v>55878</v>
      </c>
      <c r="K260" s="871">
        <v>0.0001</v>
      </c>
    </row>
    <row r="261" spans="1:11" ht="20.25" thickBot="1">
      <c r="A261" s="872"/>
      <c r="B261" s="884"/>
      <c r="C261" s="868" t="s">
        <v>975</v>
      </c>
      <c r="D261" s="869">
        <v>3000</v>
      </c>
      <c r="E261" s="869"/>
      <c r="F261" s="869"/>
      <c r="G261" s="870">
        <v>3000</v>
      </c>
      <c r="H261" s="869"/>
      <c r="I261" s="869"/>
      <c r="J261" s="870">
        <v>3000</v>
      </c>
      <c r="K261" s="871">
        <v>0</v>
      </c>
    </row>
    <row r="262" spans="1:11" ht="12" thickBot="1">
      <c r="A262" s="872"/>
      <c r="B262" s="873" t="s">
        <v>1048</v>
      </c>
      <c r="C262" s="874"/>
      <c r="D262" s="875">
        <v>770873</v>
      </c>
      <c r="E262" s="875">
        <v>3958</v>
      </c>
      <c r="F262" s="875"/>
      <c r="G262" s="876">
        <v>774831</v>
      </c>
      <c r="H262" s="875"/>
      <c r="I262" s="875"/>
      <c r="J262" s="876">
        <v>774831</v>
      </c>
      <c r="K262" s="877">
        <v>0.0008</v>
      </c>
    </row>
    <row r="263" spans="1:11" ht="12" thickBot="1">
      <c r="A263" s="878" t="s">
        <v>514</v>
      </c>
      <c r="B263" s="879"/>
      <c r="C263" s="880"/>
      <c r="D263" s="881">
        <v>38019249</v>
      </c>
      <c r="E263" s="881">
        <v>3958</v>
      </c>
      <c r="F263" s="881">
        <v>13044800</v>
      </c>
      <c r="G263" s="882">
        <v>51068007</v>
      </c>
      <c r="H263" s="881">
        <v>1099500</v>
      </c>
      <c r="I263" s="881">
        <v>634400</v>
      </c>
      <c r="J263" s="882">
        <v>52801907</v>
      </c>
      <c r="K263" s="883">
        <v>0.0564</v>
      </c>
    </row>
    <row r="264" spans="1:11" ht="101.25">
      <c r="A264" s="866" t="s">
        <v>1049</v>
      </c>
      <c r="B264" s="867" t="s">
        <v>1050</v>
      </c>
      <c r="C264" s="868" t="s">
        <v>528</v>
      </c>
      <c r="D264" s="869"/>
      <c r="E264" s="869"/>
      <c r="F264" s="869"/>
      <c r="G264" s="870">
        <v>0</v>
      </c>
      <c r="H264" s="869">
        <v>5210</v>
      </c>
      <c r="I264" s="869"/>
      <c r="J264" s="870">
        <v>5210</v>
      </c>
      <c r="K264" s="871">
        <v>0</v>
      </c>
    </row>
    <row r="265" spans="1:11" ht="11.25">
      <c r="A265" s="872"/>
      <c r="B265" s="884"/>
      <c r="C265" s="868" t="s">
        <v>529</v>
      </c>
      <c r="D265" s="869"/>
      <c r="E265" s="869"/>
      <c r="F265" s="869"/>
      <c r="G265" s="870">
        <v>0</v>
      </c>
      <c r="H265" s="869">
        <v>746</v>
      </c>
      <c r="I265" s="869"/>
      <c r="J265" s="870">
        <v>746</v>
      </c>
      <c r="K265" s="871">
        <v>0</v>
      </c>
    </row>
    <row r="266" spans="1:11" ht="12" thickBot="1">
      <c r="A266" s="872"/>
      <c r="B266" s="884"/>
      <c r="C266" s="868" t="s">
        <v>530</v>
      </c>
      <c r="D266" s="869"/>
      <c r="E266" s="869"/>
      <c r="F266" s="869"/>
      <c r="G266" s="870">
        <v>0</v>
      </c>
      <c r="H266" s="869">
        <v>30234</v>
      </c>
      <c r="I266" s="869"/>
      <c r="J266" s="870">
        <v>30234</v>
      </c>
      <c r="K266" s="871">
        <v>0</v>
      </c>
    </row>
    <row r="267" spans="1:11" ht="12" thickBot="1">
      <c r="A267" s="872"/>
      <c r="B267" s="873" t="s">
        <v>1051</v>
      </c>
      <c r="C267" s="874"/>
      <c r="D267" s="875"/>
      <c r="E267" s="875"/>
      <c r="F267" s="875"/>
      <c r="G267" s="876">
        <v>0</v>
      </c>
      <c r="H267" s="875">
        <v>36190</v>
      </c>
      <c r="I267" s="875"/>
      <c r="J267" s="876">
        <v>36190</v>
      </c>
      <c r="K267" s="877">
        <v>0</v>
      </c>
    </row>
    <row r="268" spans="1:11" ht="12" thickBot="1">
      <c r="A268" s="878" t="s">
        <v>1052</v>
      </c>
      <c r="B268" s="879"/>
      <c r="C268" s="880"/>
      <c r="D268" s="881"/>
      <c r="E268" s="881"/>
      <c r="F268" s="881"/>
      <c r="G268" s="882">
        <v>0</v>
      </c>
      <c r="H268" s="881">
        <v>36190</v>
      </c>
      <c r="I268" s="881"/>
      <c r="J268" s="882">
        <v>36190</v>
      </c>
      <c r="K268" s="883">
        <v>0</v>
      </c>
    </row>
    <row r="269" spans="1:11" ht="68.25" thickBot="1">
      <c r="A269" s="866" t="s">
        <v>515</v>
      </c>
      <c r="B269" s="867" t="s">
        <v>516</v>
      </c>
      <c r="C269" s="868" t="s">
        <v>517</v>
      </c>
      <c r="D269" s="869">
        <v>1530000</v>
      </c>
      <c r="E269" s="869">
        <v>26800</v>
      </c>
      <c r="F269" s="869"/>
      <c r="G269" s="870">
        <v>1556800</v>
      </c>
      <c r="H269" s="869"/>
      <c r="I269" s="869"/>
      <c r="J269" s="870">
        <v>1556800</v>
      </c>
      <c r="K269" s="871">
        <v>0.0017</v>
      </c>
    </row>
    <row r="270" spans="1:11" ht="12" thickBot="1">
      <c r="A270" s="872"/>
      <c r="B270" s="873" t="s">
        <v>1053</v>
      </c>
      <c r="C270" s="874"/>
      <c r="D270" s="875">
        <v>1530000</v>
      </c>
      <c r="E270" s="875">
        <v>26800</v>
      </c>
      <c r="F270" s="875"/>
      <c r="G270" s="876">
        <v>1556800</v>
      </c>
      <c r="H270" s="875"/>
      <c r="I270" s="875"/>
      <c r="J270" s="876">
        <v>1556800</v>
      </c>
      <c r="K270" s="877">
        <v>0.0017</v>
      </c>
    </row>
    <row r="271" spans="1:11" ht="29.25">
      <c r="A271" s="872"/>
      <c r="B271" s="867" t="s">
        <v>1054</v>
      </c>
      <c r="C271" s="868" t="s">
        <v>585</v>
      </c>
      <c r="D271" s="869"/>
      <c r="E271" s="869"/>
      <c r="F271" s="869">
        <v>20000</v>
      </c>
      <c r="G271" s="870">
        <v>20000</v>
      </c>
      <c r="H271" s="869"/>
      <c r="I271" s="869"/>
      <c r="J271" s="870">
        <v>20000</v>
      </c>
      <c r="K271" s="871">
        <v>0</v>
      </c>
    </row>
    <row r="272" spans="1:11" ht="39">
      <c r="A272" s="872"/>
      <c r="B272" s="884"/>
      <c r="C272" s="868" t="s">
        <v>1055</v>
      </c>
      <c r="D272" s="869"/>
      <c r="E272" s="869"/>
      <c r="F272" s="869"/>
      <c r="G272" s="870">
        <v>0</v>
      </c>
      <c r="H272" s="869"/>
      <c r="I272" s="869">
        <v>680000</v>
      </c>
      <c r="J272" s="870">
        <v>680000</v>
      </c>
      <c r="K272" s="871">
        <v>0.0007</v>
      </c>
    </row>
    <row r="273" spans="1:11" ht="19.5">
      <c r="A273" s="872"/>
      <c r="B273" s="884"/>
      <c r="C273" s="868" t="s">
        <v>963</v>
      </c>
      <c r="D273" s="869"/>
      <c r="E273" s="869"/>
      <c r="F273" s="869"/>
      <c r="G273" s="870">
        <v>0</v>
      </c>
      <c r="H273" s="869"/>
      <c r="I273" s="869">
        <v>66500</v>
      </c>
      <c r="J273" s="870">
        <v>66500</v>
      </c>
      <c r="K273" s="871">
        <v>0.0001</v>
      </c>
    </row>
    <row r="274" spans="1:11" ht="19.5">
      <c r="A274" s="872"/>
      <c r="B274" s="884"/>
      <c r="C274" s="868" t="s">
        <v>964</v>
      </c>
      <c r="D274" s="869"/>
      <c r="E274" s="869"/>
      <c r="F274" s="869"/>
      <c r="G274" s="870">
        <v>0</v>
      </c>
      <c r="H274" s="869"/>
      <c r="I274" s="869">
        <v>5500</v>
      </c>
      <c r="J274" s="870">
        <v>5500</v>
      </c>
      <c r="K274" s="871">
        <v>0</v>
      </c>
    </row>
    <row r="275" spans="1:11" ht="29.25">
      <c r="A275" s="872"/>
      <c r="B275" s="884"/>
      <c r="C275" s="868" t="s">
        <v>1056</v>
      </c>
      <c r="D275" s="869"/>
      <c r="E275" s="869"/>
      <c r="F275" s="869"/>
      <c r="G275" s="870">
        <v>0</v>
      </c>
      <c r="H275" s="869"/>
      <c r="I275" s="869">
        <v>5111000</v>
      </c>
      <c r="J275" s="870">
        <v>5111000</v>
      </c>
      <c r="K275" s="871">
        <v>0.0055</v>
      </c>
    </row>
    <row r="276" spans="1:11" ht="39">
      <c r="A276" s="872"/>
      <c r="B276" s="884"/>
      <c r="C276" s="868" t="s">
        <v>1057</v>
      </c>
      <c r="D276" s="869"/>
      <c r="E276" s="869"/>
      <c r="F276" s="869"/>
      <c r="G276" s="870">
        <v>0</v>
      </c>
      <c r="H276" s="869"/>
      <c r="I276" s="869">
        <v>210600</v>
      </c>
      <c r="J276" s="870">
        <v>210600</v>
      </c>
      <c r="K276" s="871">
        <v>0.0002</v>
      </c>
    </row>
    <row r="277" spans="1:11" ht="39">
      <c r="A277" s="872"/>
      <c r="B277" s="884"/>
      <c r="C277" s="868" t="s">
        <v>1058</v>
      </c>
      <c r="D277" s="869"/>
      <c r="E277" s="869"/>
      <c r="F277" s="869"/>
      <c r="G277" s="870">
        <v>0</v>
      </c>
      <c r="H277" s="869"/>
      <c r="I277" s="869">
        <v>428500</v>
      </c>
      <c r="J277" s="870">
        <v>428500</v>
      </c>
      <c r="K277" s="871">
        <v>0.0005</v>
      </c>
    </row>
    <row r="278" spans="1:11" ht="48.75">
      <c r="A278" s="872"/>
      <c r="B278" s="884"/>
      <c r="C278" s="868" t="s">
        <v>1059</v>
      </c>
      <c r="D278" s="869"/>
      <c r="E278" s="869"/>
      <c r="F278" s="869"/>
      <c r="G278" s="870">
        <v>0</v>
      </c>
      <c r="H278" s="869"/>
      <c r="I278" s="869">
        <v>75000</v>
      </c>
      <c r="J278" s="870">
        <v>75000</v>
      </c>
      <c r="K278" s="871">
        <v>0.0001</v>
      </c>
    </row>
    <row r="279" spans="1:11" ht="19.5">
      <c r="A279" s="872"/>
      <c r="B279" s="884"/>
      <c r="C279" s="868" t="s">
        <v>528</v>
      </c>
      <c r="D279" s="869"/>
      <c r="E279" s="869"/>
      <c r="F279" s="869"/>
      <c r="G279" s="870">
        <v>0</v>
      </c>
      <c r="H279" s="869"/>
      <c r="I279" s="869">
        <v>13100</v>
      </c>
      <c r="J279" s="870">
        <v>13100</v>
      </c>
      <c r="K279" s="871">
        <v>0</v>
      </c>
    </row>
    <row r="280" spans="1:11" ht="11.25">
      <c r="A280" s="872"/>
      <c r="B280" s="884"/>
      <c r="C280" s="868" t="s">
        <v>529</v>
      </c>
      <c r="D280" s="869"/>
      <c r="E280" s="869"/>
      <c r="F280" s="869"/>
      <c r="G280" s="870">
        <v>0</v>
      </c>
      <c r="H280" s="869"/>
      <c r="I280" s="869">
        <v>1770</v>
      </c>
      <c r="J280" s="870">
        <v>1770</v>
      </c>
      <c r="K280" s="871">
        <v>0</v>
      </c>
    </row>
    <row r="281" spans="1:11" ht="11.25">
      <c r="A281" s="872"/>
      <c r="B281" s="884"/>
      <c r="C281" s="868" t="s">
        <v>530</v>
      </c>
      <c r="D281" s="869"/>
      <c r="E281" s="869"/>
      <c r="F281" s="869"/>
      <c r="G281" s="870">
        <v>0</v>
      </c>
      <c r="H281" s="869"/>
      <c r="I281" s="869">
        <v>20000</v>
      </c>
      <c r="J281" s="870">
        <v>20000</v>
      </c>
      <c r="K281" s="871">
        <v>0</v>
      </c>
    </row>
    <row r="282" spans="1:11" ht="29.25">
      <c r="A282" s="872"/>
      <c r="B282" s="884"/>
      <c r="C282" s="868" t="s">
        <v>1060</v>
      </c>
      <c r="D282" s="869"/>
      <c r="E282" s="869"/>
      <c r="F282" s="869"/>
      <c r="G282" s="870">
        <v>0</v>
      </c>
      <c r="H282" s="869"/>
      <c r="I282" s="869">
        <v>354000</v>
      </c>
      <c r="J282" s="870">
        <v>354000</v>
      </c>
      <c r="K282" s="871">
        <v>0.0004</v>
      </c>
    </row>
    <row r="283" spans="1:11" ht="19.5">
      <c r="A283" s="872"/>
      <c r="B283" s="884"/>
      <c r="C283" s="868" t="s">
        <v>520</v>
      </c>
      <c r="D283" s="869"/>
      <c r="E283" s="869"/>
      <c r="F283" s="869">
        <v>100000</v>
      </c>
      <c r="G283" s="870">
        <v>100000</v>
      </c>
      <c r="H283" s="869"/>
      <c r="I283" s="869">
        <v>346333</v>
      </c>
      <c r="J283" s="870">
        <v>446333</v>
      </c>
      <c r="K283" s="871">
        <v>0.0005</v>
      </c>
    </row>
    <row r="284" spans="1:11" ht="11.25">
      <c r="A284" s="872"/>
      <c r="B284" s="884"/>
      <c r="C284" s="868" t="s">
        <v>966</v>
      </c>
      <c r="D284" s="869"/>
      <c r="E284" s="869"/>
      <c r="F284" s="869"/>
      <c r="G284" s="870">
        <v>0</v>
      </c>
      <c r="H284" s="869"/>
      <c r="I284" s="869">
        <v>200000</v>
      </c>
      <c r="J284" s="870">
        <v>200000</v>
      </c>
      <c r="K284" s="871">
        <v>0.0002</v>
      </c>
    </row>
    <row r="285" spans="1:11" ht="11.25">
      <c r="A285" s="872"/>
      <c r="B285" s="884"/>
      <c r="C285" s="868" t="s">
        <v>508</v>
      </c>
      <c r="D285" s="869"/>
      <c r="E285" s="869"/>
      <c r="F285" s="869"/>
      <c r="G285" s="870">
        <v>0</v>
      </c>
      <c r="H285" s="869"/>
      <c r="I285" s="869">
        <v>180000</v>
      </c>
      <c r="J285" s="870">
        <v>180000</v>
      </c>
      <c r="K285" s="871">
        <v>0.0002</v>
      </c>
    </row>
    <row r="286" spans="1:11" ht="11.25">
      <c r="A286" s="872"/>
      <c r="B286" s="884"/>
      <c r="C286" s="868" t="s">
        <v>967</v>
      </c>
      <c r="D286" s="869"/>
      <c r="E286" s="869"/>
      <c r="F286" s="869"/>
      <c r="G286" s="870">
        <v>0</v>
      </c>
      <c r="H286" s="869"/>
      <c r="I286" s="869">
        <v>35000</v>
      </c>
      <c r="J286" s="870">
        <v>35000</v>
      </c>
      <c r="K286" s="871">
        <v>0</v>
      </c>
    </row>
    <row r="287" spans="1:11" ht="11.25">
      <c r="A287" s="872"/>
      <c r="B287" s="884"/>
      <c r="C287" s="868" t="s">
        <v>496</v>
      </c>
      <c r="D287" s="869"/>
      <c r="E287" s="869"/>
      <c r="F287" s="869"/>
      <c r="G287" s="870">
        <v>0</v>
      </c>
      <c r="H287" s="869"/>
      <c r="I287" s="869">
        <v>190000</v>
      </c>
      <c r="J287" s="870">
        <v>190000</v>
      </c>
      <c r="K287" s="871">
        <v>0.0002</v>
      </c>
    </row>
    <row r="288" spans="1:11" ht="11.25">
      <c r="A288" s="872"/>
      <c r="B288" s="884"/>
      <c r="C288" s="868" t="s">
        <v>969</v>
      </c>
      <c r="D288" s="869"/>
      <c r="E288" s="869"/>
      <c r="F288" s="869"/>
      <c r="G288" s="870">
        <v>0</v>
      </c>
      <c r="H288" s="869"/>
      <c r="I288" s="869">
        <v>4000</v>
      </c>
      <c r="J288" s="870">
        <v>4000</v>
      </c>
      <c r="K288" s="871">
        <v>0</v>
      </c>
    </row>
    <row r="289" spans="1:11" ht="19.5">
      <c r="A289" s="872"/>
      <c r="B289" s="884"/>
      <c r="C289" s="868" t="s">
        <v>970</v>
      </c>
      <c r="D289" s="869"/>
      <c r="E289" s="869"/>
      <c r="F289" s="869"/>
      <c r="G289" s="870">
        <v>0</v>
      </c>
      <c r="H289" s="869"/>
      <c r="I289" s="869">
        <v>1000</v>
      </c>
      <c r="J289" s="870">
        <v>1000</v>
      </c>
      <c r="K289" s="871">
        <v>0</v>
      </c>
    </row>
    <row r="290" spans="1:11" ht="11.25">
      <c r="A290" s="872"/>
      <c r="B290" s="884"/>
      <c r="C290" s="868" t="s">
        <v>543</v>
      </c>
      <c r="D290" s="869"/>
      <c r="E290" s="869"/>
      <c r="F290" s="869"/>
      <c r="G290" s="870">
        <v>0</v>
      </c>
      <c r="H290" s="869"/>
      <c r="I290" s="869">
        <v>30000</v>
      </c>
      <c r="J290" s="870">
        <v>30000</v>
      </c>
      <c r="K290" s="871">
        <v>0</v>
      </c>
    </row>
    <row r="291" spans="1:11" ht="19.5">
      <c r="A291" s="872"/>
      <c r="B291" s="884"/>
      <c r="C291" s="868" t="s">
        <v>971</v>
      </c>
      <c r="D291" s="869"/>
      <c r="E291" s="869"/>
      <c r="F291" s="869"/>
      <c r="G291" s="870">
        <v>0</v>
      </c>
      <c r="H291" s="869"/>
      <c r="I291" s="869">
        <v>4076</v>
      </c>
      <c r="J291" s="870">
        <v>4076</v>
      </c>
      <c r="K291" s="871">
        <v>0</v>
      </c>
    </row>
    <row r="292" spans="1:11" ht="11.25">
      <c r="A292" s="872"/>
      <c r="B292" s="884"/>
      <c r="C292" s="868" t="s">
        <v>1061</v>
      </c>
      <c r="D292" s="869"/>
      <c r="E292" s="869"/>
      <c r="F292" s="869"/>
      <c r="G292" s="870">
        <v>0</v>
      </c>
      <c r="H292" s="869"/>
      <c r="I292" s="869">
        <v>48042</v>
      </c>
      <c r="J292" s="870">
        <v>48042</v>
      </c>
      <c r="K292" s="871">
        <v>0.0001</v>
      </c>
    </row>
    <row r="293" spans="1:11" ht="19.5">
      <c r="A293" s="872"/>
      <c r="B293" s="884"/>
      <c r="C293" s="868" t="s">
        <v>1008</v>
      </c>
      <c r="D293" s="869"/>
      <c r="E293" s="869"/>
      <c r="F293" s="869"/>
      <c r="G293" s="870">
        <v>0</v>
      </c>
      <c r="H293" s="869"/>
      <c r="I293" s="869">
        <v>1579</v>
      </c>
      <c r="J293" s="870">
        <v>1579</v>
      </c>
      <c r="K293" s="871">
        <v>0</v>
      </c>
    </row>
    <row r="294" spans="1:11" ht="19.5">
      <c r="A294" s="872"/>
      <c r="B294" s="884"/>
      <c r="C294" s="868" t="s">
        <v>499</v>
      </c>
      <c r="D294" s="869"/>
      <c r="E294" s="869"/>
      <c r="F294" s="869">
        <v>120000</v>
      </c>
      <c r="G294" s="870">
        <v>120000</v>
      </c>
      <c r="H294" s="869"/>
      <c r="I294" s="869">
        <v>100000</v>
      </c>
      <c r="J294" s="870">
        <v>220000</v>
      </c>
      <c r="K294" s="871">
        <v>0.0002</v>
      </c>
    </row>
    <row r="295" spans="1:11" ht="30" thickBot="1">
      <c r="A295" s="872"/>
      <c r="B295" s="884"/>
      <c r="C295" s="868" t="s">
        <v>523</v>
      </c>
      <c r="D295" s="869"/>
      <c r="E295" s="869"/>
      <c r="F295" s="869">
        <v>602900</v>
      </c>
      <c r="G295" s="870">
        <v>602900</v>
      </c>
      <c r="H295" s="869"/>
      <c r="I295" s="869">
        <v>230000</v>
      </c>
      <c r="J295" s="870">
        <v>832900</v>
      </c>
      <c r="K295" s="871">
        <v>0.0009</v>
      </c>
    </row>
    <row r="296" spans="1:11" ht="12" thickBot="1">
      <c r="A296" s="872"/>
      <c r="B296" s="873" t="s">
        <v>1062</v>
      </c>
      <c r="C296" s="874"/>
      <c r="D296" s="875"/>
      <c r="E296" s="875"/>
      <c r="F296" s="875">
        <v>842900</v>
      </c>
      <c r="G296" s="876">
        <v>842900</v>
      </c>
      <c r="H296" s="875"/>
      <c r="I296" s="875">
        <v>8336000</v>
      </c>
      <c r="J296" s="876">
        <v>9178900</v>
      </c>
      <c r="K296" s="877">
        <v>0.0098</v>
      </c>
    </row>
    <row r="297" spans="1:11" ht="19.5">
      <c r="A297" s="872"/>
      <c r="B297" s="867" t="s">
        <v>519</v>
      </c>
      <c r="C297" s="868" t="s">
        <v>962</v>
      </c>
      <c r="D297" s="869">
        <v>9000</v>
      </c>
      <c r="E297" s="869"/>
      <c r="F297" s="869"/>
      <c r="G297" s="870">
        <v>9000</v>
      </c>
      <c r="H297" s="869"/>
      <c r="I297" s="869"/>
      <c r="J297" s="870">
        <v>9000</v>
      </c>
      <c r="K297" s="871">
        <v>0</v>
      </c>
    </row>
    <row r="298" spans="1:11" ht="19.5">
      <c r="A298" s="872"/>
      <c r="B298" s="884"/>
      <c r="C298" s="868" t="s">
        <v>520</v>
      </c>
      <c r="D298" s="869">
        <v>10600</v>
      </c>
      <c r="E298" s="869">
        <v>1000</v>
      </c>
      <c r="F298" s="869"/>
      <c r="G298" s="870">
        <v>11600</v>
      </c>
      <c r="H298" s="869"/>
      <c r="I298" s="869"/>
      <c r="J298" s="870">
        <v>11600</v>
      </c>
      <c r="K298" s="871">
        <v>0</v>
      </c>
    </row>
    <row r="299" spans="1:11" ht="11.25">
      <c r="A299" s="872"/>
      <c r="B299" s="884"/>
      <c r="C299" s="868" t="s">
        <v>966</v>
      </c>
      <c r="D299" s="869">
        <v>7500</v>
      </c>
      <c r="E299" s="869"/>
      <c r="F299" s="869"/>
      <c r="G299" s="870">
        <v>7500</v>
      </c>
      <c r="H299" s="869"/>
      <c r="I299" s="869"/>
      <c r="J299" s="870">
        <v>7500</v>
      </c>
      <c r="K299" s="871">
        <v>0</v>
      </c>
    </row>
    <row r="300" spans="1:11" ht="11.25">
      <c r="A300" s="872"/>
      <c r="B300" s="884"/>
      <c r="C300" s="868" t="s">
        <v>508</v>
      </c>
      <c r="D300" s="869">
        <v>40000</v>
      </c>
      <c r="E300" s="869"/>
      <c r="F300" s="869"/>
      <c r="G300" s="870">
        <v>40000</v>
      </c>
      <c r="H300" s="869"/>
      <c r="I300" s="869"/>
      <c r="J300" s="870">
        <v>40000</v>
      </c>
      <c r="K300" s="871">
        <v>0</v>
      </c>
    </row>
    <row r="301" spans="1:11" ht="11.25">
      <c r="A301" s="872"/>
      <c r="B301" s="884"/>
      <c r="C301" s="868" t="s">
        <v>967</v>
      </c>
      <c r="D301" s="869">
        <v>1500</v>
      </c>
      <c r="E301" s="869"/>
      <c r="F301" s="869"/>
      <c r="G301" s="870">
        <v>1500</v>
      </c>
      <c r="H301" s="869"/>
      <c r="I301" s="869"/>
      <c r="J301" s="870">
        <v>1500</v>
      </c>
      <c r="K301" s="871">
        <v>0</v>
      </c>
    </row>
    <row r="302" spans="1:11" ht="11.25">
      <c r="A302" s="872"/>
      <c r="B302" s="884"/>
      <c r="C302" s="868" t="s">
        <v>496</v>
      </c>
      <c r="D302" s="869">
        <v>9000</v>
      </c>
      <c r="E302" s="869"/>
      <c r="F302" s="869"/>
      <c r="G302" s="870">
        <v>9000</v>
      </c>
      <c r="H302" s="869"/>
      <c r="I302" s="869"/>
      <c r="J302" s="870">
        <v>9000</v>
      </c>
      <c r="K302" s="871">
        <v>0</v>
      </c>
    </row>
    <row r="303" spans="1:11" ht="12" thickBot="1">
      <c r="A303" s="872"/>
      <c r="B303" s="884"/>
      <c r="C303" s="868" t="s">
        <v>543</v>
      </c>
      <c r="D303" s="869">
        <v>9000</v>
      </c>
      <c r="E303" s="869"/>
      <c r="F303" s="869"/>
      <c r="G303" s="870">
        <v>9000</v>
      </c>
      <c r="H303" s="869"/>
      <c r="I303" s="869"/>
      <c r="J303" s="870">
        <v>9000</v>
      </c>
      <c r="K303" s="871">
        <v>0</v>
      </c>
    </row>
    <row r="304" spans="1:11" ht="12" thickBot="1">
      <c r="A304" s="872"/>
      <c r="B304" s="873" t="s">
        <v>1063</v>
      </c>
      <c r="C304" s="874"/>
      <c r="D304" s="875">
        <v>86600</v>
      </c>
      <c r="E304" s="875">
        <v>1000</v>
      </c>
      <c r="F304" s="875"/>
      <c r="G304" s="876">
        <v>87600</v>
      </c>
      <c r="H304" s="875"/>
      <c r="I304" s="875"/>
      <c r="J304" s="876">
        <v>87600</v>
      </c>
      <c r="K304" s="877">
        <v>0.0001</v>
      </c>
    </row>
    <row r="305" spans="1:11" ht="19.5">
      <c r="A305" s="872"/>
      <c r="B305" s="867" t="s">
        <v>1064</v>
      </c>
      <c r="C305" s="868" t="s">
        <v>520</v>
      </c>
      <c r="D305" s="869"/>
      <c r="E305" s="869"/>
      <c r="F305" s="869">
        <v>10000</v>
      </c>
      <c r="G305" s="870">
        <v>10000</v>
      </c>
      <c r="H305" s="869"/>
      <c r="I305" s="869"/>
      <c r="J305" s="870">
        <v>10000</v>
      </c>
      <c r="K305" s="871">
        <v>0</v>
      </c>
    </row>
    <row r="306" spans="1:11" ht="11.25">
      <c r="A306" s="872"/>
      <c r="B306" s="884"/>
      <c r="C306" s="868" t="s">
        <v>966</v>
      </c>
      <c r="D306" s="869"/>
      <c r="E306" s="869"/>
      <c r="F306" s="869">
        <v>600</v>
      </c>
      <c r="G306" s="870">
        <v>600</v>
      </c>
      <c r="H306" s="869"/>
      <c r="I306" s="869"/>
      <c r="J306" s="870">
        <v>600</v>
      </c>
      <c r="K306" s="871">
        <v>0</v>
      </c>
    </row>
    <row r="307" spans="1:11" ht="11.25">
      <c r="A307" s="872"/>
      <c r="B307" s="884"/>
      <c r="C307" s="868" t="s">
        <v>508</v>
      </c>
      <c r="D307" s="869"/>
      <c r="E307" s="869"/>
      <c r="F307" s="869">
        <v>26903</v>
      </c>
      <c r="G307" s="870">
        <v>26903</v>
      </c>
      <c r="H307" s="869"/>
      <c r="I307" s="869"/>
      <c r="J307" s="870">
        <v>26903</v>
      </c>
      <c r="K307" s="871">
        <v>0</v>
      </c>
    </row>
    <row r="308" spans="1:11" ht="11.25">
      <c r="A308" s="872"/>
      <c r="B308" s="884"/>
      <c r="C308" s="868" t="s">
        <v>496</v>
      </c>
      <c r="D308" s="869"/>
      <c r="E308" s="869"/>
      <c r="F308" s="869">
        <v>10000</v>
      </c>
      <c r="G308" s="870">
        <v>10000</v>
      </c>
      <c r="H308" s="869"/>
      <c r="I308" s="869"/>
      <c r="J308" s="870">
        <v>10000</v>
      </c>
      <c r="K308" s="871">
        <v>0</v>
      </c>
    </row>
    <row r="309" spans="1:11" ht="30" thickBot="1">
      <c r="A309" s="872"/>
      <c r="B309" s="884"/>
      <c r="C309" s="868" t="s">
        <v>523</v>
      </c>
      <c r="D309" s="869"/>
      <c r="E309" s="869"/>
      <c r="F309" s="869">
        <v>47397</v>
      </c>
      <c r="G309" s="870">
        <v>47397</v>
      </c>
      <c r="H309" s="869"/>
      <c r="I309" s="869"/>
      <c r="J309" s="870">
        <v>47397</v>
      </c>
      <c r="K309" s="871">
        <v>0.0001</v>
      </c>
    </row>
    <row r="310" spans="1:11" ht="12" thickBot="1">
      <c r="A310" s="872"/>
      <c r="B310" s="873" t="s">
        <v>1065</v>
      </c>
      <c r="C310" s="874"/>
      <c r="D310" s="875"/>
      <c r="E310" s="875"/>
      <c r="F310" s="875">
        <v>94900</v>
      </c>
      <c r="G310" s="876">
        <v>94900</v>
      </c>
      <c r="H310" s="875"/>
      <c r="I310" s="875"/>
      <c r="J310" s="876">
        <v>94900</v>
      </c>
      <c r="K310" s="877">
        <v>0.0001</v>
      </c>
    </row>
    <row r="311" spans="1:11" ht="19.5">
      <c r="A311" s="872"/>
      <c r="B311" s="867" t="s">
        <v>1066</v>
      </c>
      <c r="C311" s="868" t="s">
        <v>962</v>
      </c>
      <c r="D311" s="869">
        <v>152390</v>
      </c>
      <c r="E311" s="869"/>
      <c r="F311" s="869"/>
      <c r="G311" s="870">
        <v>152390</v>
      </c>
      <c r="H311" s="869"/>
      <c r="I311" s="869"/>
      <c r="J311" s="870">
        <v>152390</v>
      </c>
      <c r="K311" s="871">
        <v>0.0002</v>
      </c>
    </row>
    <row r="312" spans="1:11" ht="19.5">
      <c r="A312" s="872"/>
      <c r="B312" s="884"/>
      <c r="C312" s="868" t="s">
        <v>963</v>
      </c>
      <c r="D312" s="869">
        <v>2133700</v>
      </c>
      <c r="E312" s="869"/>
      <c r="F312" s="869"/>
      <c r="G312" s="870">
        <v>2133700</v>
      </c>
      <c r="H312" s="869"/>
      <c r="I312" s="869"/>
      <c r="J312" s="870">
        <v>2133700</v>
      </c>
      <c r="K312" s="871">
        <v>0.0023</v>
      </c>
    </row>
    <row r="313" spans="1:11" ht="19.5">
      <c r="A313" s="872"/>
      <c r="B313" s="884"/>
      <c r="C313" s="868" t="s">
        <v>964</v>
      </c>
      <c r="D313" s="869">
        <v>150471</v>
      </c>
      <c r="E313" s="869"/>
      <c r="F313" s="869"/>
      <c r="G313" s="870">
        <v>150471</v>
      </c>
      <c r="H313" s="869"/>
      <c r="I313" s="869"/>
      <c r="J313" s="870">
        <v>150471</v>
      </c>
      <c r="K313" s="871">
        <v>0.0002</v>
      </c>
    </row>
    <row r="314" spans="1:11" ht="19.5">
      <c r="A314" s="872"/>
      <c r="B314" s="884"/>
      <c r="C314" s="868" t="s">
        <v>528</v>
      </c>
      <c r="D314" s="869">
        <v>397920</v>
      </c>
      <c r="E314" s="869"/>
      <c r="F314" s="869"/>
      <c r="G314" s="870">
        <v>397920</v>
      </c>
      <c r="H314" s="869"/>
      <c r="I314" s="869"/>
      <c r="J314" s="870">
        <v>397920</v>
      </c>
      <c r="K314" s="871">
        <v>0.0004</v>
      </c>
    </row>
    <row r="315" spans="1:11" ht="11.25">
      <c r="A315" s="872"/>
      <c r="B315" s="884"/>
      <c r="C315" s="868" t="s">
        <v>529</v>
      </c>
      <c r="D315" s="869">
        <v>56380</v>
      </c>
      <c r="E315" s="869"/>
      <c r="F315" s="869"/>
      <c r="G315" s="870">
        <v>56380</v>
      </c>
      <c r="H315" s="869"/>
      <c r="I315" s="869"/>
      <c r="J315" s="870">
        <v>56380</v>
      </c>
      <c r="K315" s="871">
        <v>0.0001</v>
      </c>
    </row>
    <row r="316" spans="1:11" ht="29.25">
      <c r="A316" s="872"/>
      <c r="B316" s="884"/>
      <c r="C316" s="868" t="s">
        <v>965</v>
      </c>
      <c r="D316" s="869">
        <v>33600</v>
      </c>
      <c r="E316" s="869"/>
      <c r="F316" s="869"/>
      <c r="G316" s="870">
        <v>33600</v>
      </c>
      <c r="H316" s="869"/>
      <c r="I316" s="869"/>
      <c r="J316" s="870">
        <v>33600</v>
      </c>
      <c r="K316" s="871">
        <v>0</v>
      </c>
    </row>
    <row r="317" spans="1:11" ht="19.5">
      <c r="A317" s="872"/>
      <c r="B317" s="884"/>
      <c r="C317" s="868" t="s">
        <v>520</v>
      </c>
      <c r="D317" s="869">
        <v>152314</v>
      </c>
      <c r="E317" s="869"/>
      <c r="F317" s="869"/>
      <c r="G317" s="870">
        <v>152314</v>
      </c>
      <c r="H317" s="869"/>
      <c r="I317" s="869"/>
      <c r="J317" s="870">
        <v>152314</v>
      </c>
      <c r="K317" s="871">
        <v>0.0002</v>
      </c>
    </row>
    <row r="318" spans="1:11" ht="19.5">
      <c r="A318" s="872"/>
      <c r="B318" s="884"/>
      <c r="C318" s="868" t="s">
        <v>1067</v>
      </c>
      <c r="D318" s="869">
        <v>8000</v>
      </c>
      <c r="E318" s="869"/>
      <c r="F318" s="869"/>
      <c r="G318" s="870">
        <v>8000</v>
      </c>
      <c r="H318" s="869"/>
      <c r="I318" s="869"/>
      <c r="J318" s="870">
        <v>8000</v>
      </c>
      <c r="K318" s="871">
        <v>0</v>
      </c>
    </row>
    <row r="319" spans="1:11" ht="11.25">
      <c r="A319" s="872"/>
      <c r="B319" s="884"/>
      <c r="C319" s="868" t="s">
        <v>966</v>
      </c>
      <c r="D319" s="869">
        <v>55000</v>
      </c>
      <c r="E319" s="869"/>
      <c r="F319" s="869"/>
      <c r="G319" s="870">
        <v>55000</v>
      </c>
      <c r="H319" s="869"/>
      <c r="I319" s="869"/>
      <c r="J319" s="870">
        <v>55000</v>
      </c>
      <c r="K319" s="871">
        <v>0.0001</v>
      </c>
    </row>
    <row r="320" spans="1:11" ht="11.25">
      <c r="A320" s="872"/>
      <c r="B320" s="884"/>
      <c r="C320" s="868" t="s">
        <v>508</v>
      </c>
      <c r="D320" s="869">
        <v>145039</v>
      </c>
      <c r="E320" s="869"/>
      <c r="F320" s="869"/>
      <c r="G320" s="870">
        <v>145039</v>
      </c>
      <c r="H320" s="869"/>
      <c r="I320" s="869"/>
      <c r="J320" s="870">
        <v>145039</v>
      </c>
      <c r="K320" s="871">
        <v>0.0002</v>
      </c>
    </row>
    <row r="321" spans="1:11" ht="11.25">
      <c r="A321" s="872"/>
      <c r="B321" s="884"/>
      <c r="C321" s="868" t="s">
        <v>967</v>
      </c>
      <c r="D321" s="869">
        <v>3500</v>
      </c>
      <c r="E321" s="869"/>
      <c r="F321" s="869"/>
      <c r="G321" s="870">
        <v>3500</v>
      </c>
      <c r="H321" s="869"/>
      <c r="I321" s="869"/>
      <c r="J321" s="870">
        <v>3500</v>
      </c>
      <c r="K321" s="871">
        <v>0</v>
      </c>
    </row>
    <row r="322" spans="1:11" ht="11.25">
      <c r="A322" s="872"/>
      <c r="B322" s="884"/>
      <c r="C322" s="868" t="s">
        <v>496</v>
      </c>
      <c r="D322" s="869">
        <v>91659</v>
      </c>
      <c r="E322" s="869"/>
      <c r="F322" s="869"/>
      <c r="G322" s="870">
        <v>91659</v>
      </c>
      <c r="H322" s="869"/>
      <c r="I322" s="869"/>
      <c r="J322" s="870">
        <v>91659</v>
      </c>
      <c r="K322" s="871">
        <v>0.0001</v>
      </c>
    </row>
    <row r="323" spans="1:11" ht="11.25">
      <c r="A323" s="872"/>
      <c r="B323" s="884"/>
      <c r="C323" s="868" t="s">
        <v>969</v>
      </c>
      <c r="D323" s="869">
        <v>22000</v>
      </c>
      <c r="E323" s="869"/>
      <c r="F323" s="869"/>
      <c r="G323" s="870">
        <v>22000</v>
      </c>
      <c r="H323" s="869"/>
      <c r="I323" s="869"/>
      <c r="J323" s="870">
        <v>22000</v>
      </c>
      <c r="K323" s="871">
        <v>0</v>
      </c>
    </row>
    <row r="324" spans="1:11" ht="11.25">
      <c r="A324" s="872"/>
      <c r="B324" s="884"/>
      <c r="C324" s="868" t="s">
        <v>543</v>
      </c>
      <c r="D324" s="869">
        <v>12137</v>
      </c>
      <c r="E324" s="869"/>
      <c r="F324" s="869"/>
      <c r="G324" s="870">
        <v>12137</v>
      </c>
      <c r="H324" s="869"/>
      <c r="I324" s="869"/>
      <c r="J324" s="870">
        <v>12137</v>
      </c>
      <c r="K324" s="871">
        <v>0</v>
      </c>
    </row>
    <row r="325" spans="1:11" ht="19.5">
      <c r="A325" s="872"/>
      <c r="B325" s="884"/>
      <c r="C325" s="868" t="s">
        <v>971</v>
      </c>
      <c r="D325" s="869">
        <v>54650</v>
      </c>
      <c r="E325" s="869"/>
      <c r="F325" s="869"/>
      <c r="G325" s="870">
        <v>54650</v>
      </c>
      <c r="H325" s="869"/>
      <c r="I325" s="869"/>
      <c r="J325" s="870">
        <v>54650</v>
      </c>
      <c r="K325" s="871">
        <v>0.0001</v>
      </c>
    </row>
    <row r="326" spans="1:11" ht="30" thickBot="1">
      <c r="A326" s="872"/>
      <c r="B326" s="884"/>
      <c r="C326" s="868" t="s">
        <v>523</v>
      </c>
      <c r="D326" s="869">
        <v>203000</v>
      </c>
      <c r="E326" s="869"/>
      <c r="F326" s="869"/>
      <c r="G326" s="870">
        <v>203000</v>
      </c>
      <c r="H326" s="869"/>
      <c r="I326" s="869"/>
      <c r="J326" s="870">
        <v>203000</v>
      </c>
      <c r="K326" s="871">
        <v>0.0002</v>
      </c>
    </row>
    <row r="327" spans="1:11" ht="12" thickBot="1">
      <c r="A327" s="872"/>
      <c r="B327" s="873" t="s">
        <v>1068</v>
      </c>
      <c r="C327" s="874"/>
      <c r="D327" s="875">
        <v>3671760</v>
      </c>
      <c r="E327" s="875"/>
      <c r="F327" s="875"/>
      <c r="G327" s="876">
        <v>3671760</v>
      </c>
      <c r="H327" s="875"/>
      <c r="I327" s="875"/>
      <c r="J327" s="876">
        <v>3671760</v>
      </c>
      <c r="K327" s="877">
        <v>0.0039</v>
      </c>
    </row>
    <row r="328" spans="1:11" ht="19.5">
      <c r="A328" s="872"/>
      <c r="B328" s="867" t="s">
        <v>522</v>
      </c>
      <c r="C328" s="868" t="s">
        <v>520</v>
      </c>
      <c r="D328" s="869">
        <v>18600</v>
      </c>
      <c r="E328" s="869"/>
      <c r="F328" s="869">
        <v>61600</v>
      </c>
      <c r="G328" s="870">
        <v>80200</v>
      </c>
      <c r="H328" s="869"/>
      <c r="I328" s="869"/>
      <c r="J328" s="870">
        <v>80200</v>
      </c>
      <c r="K328" s="871">
        <v>0.0001</v>
      </c>
    </row>
    <row r="329" spans="1:11" ht="11.25">
      <c r="A329" s="872"/>
      <c r="B329" s="884"/>
      <c r="C329" s="868" t="s">
        <v>966</v>
      </c>
      <c r="D329" s="869">
        <v>400</v>
      </c>
      <c r="E329" s="869"/>
      <c r="F329" s="869">
        <v>41000</v>
      </c>
      <c r="G329" s="870">
        <v>41400</v>
      </c>
      <c r="H329" s="869"/>
      <c r="I329" s="869"/>
      <c r="J329" s="870">
        <v>41400</v>
      </c>
      <c r="K329" s="871">
        <v>0</v>
      </c>
    </row>
    <row r="330" spans="1:11" ht="11.25">
      <c r="A330" s="872"/>
      <c r="B330" s="884"/>
      <c r="C330" s="868" t="s">
        <v>508</v>
      </c>
      <c r="D330" s="869">
        <v>52500</v>
      </c>
      <c r="E330" s="869">
        <v>1400</v>
      </c>
      <c r="F330" s="869">
        <v>55000</v>
      </c>
      <c r="G330" s="870">
        <v>108900</v>
      </c>
      <c r="H330" s="869"/>
      <c r="I330" s="869"/>
      <c r="J330" s="870">
        <v>108900</v>
      </c>
      <c r="K330" s="871">
        <v>0.0001</v>
      </c>
    </row>
    <row r="331" spans="1:11" ht="11.25">
      <c r="A331" s="872"/>
      <c r="B331" s="884"/>
      <c r="C331" s="868" t="s">
        <v>496</v>
      </c>
      <c r="D331" s="869">
        <v>80590</v>
      </c>
      <c r="E331" s="869"/>
      <c r="F331" s="869">
        <v>60400</v>
      </c>
      <c r="G331" s="870">
        <v>140990</v>
      </c>
      <c r="H331" s="869"/>
      <c r="I331" s="869"/>
      <c r="J331" s="870">
        <v>140990</v>
      </c>
      <c r="K331" s="871">
        <v>0.0002</v>
      </c>
    </row>
    <row r="332" spans="1:11" ht="19.5">
      <c r="A332" s="872"/>
      <c r="B332" s="884"/>
      <c r="C332" s="868" t="s">
        <v>968</v>
      </c>
      <c r="D332" s="869">
        <v>4000</v>
      </c>
      <c r="E332" s="869"/>
      <c r="F332" s="869"/>
      <c r="G332" s="870">
        <v>4000</v>
      </c>
      <c r="H332" s="869"/>
      <c r="I332" s="869"/>
      <c r="J332" s="870">
        <v>4000</v>
      </c>
      <c r="K332" s="871">
        <v>0</v>
      </c>
    </row>
    <row r="333" spans="1:11" ht="19.5">
      <c r="A333" s="872"/>
      <c r="B333" s="884"/>
      <c r="C333" s="868" t="s">
        <v>499</v>
      </c>
      <c r="D333" s="869">
        <v>90000</v>
      </c>
      <c r="E333" s="869"/>
      <c r="F333" s="869"/>
      <c r="G333" s="870">
        <v>90000</v>
      </c>
      <c r="H333" s="869"/>
      <c r="I333" s="869"/>
      <c r="J333" s="870">
        <v>90000</v>
      </c>
      <c r="K333" s="871">
        <v>0.0001</v>
      </c>
    </row>
    <row r="334" spans="1:11" ht="30" thickBot="1">
      <c r="A334" s="872"/>
      <c r="B334" s="884"/>
      <c r="C334" s="868" t="s">
        <v>523</v>
      </c>
      <c r="D334" s="869">
        <v>5000</v>
      </c>
      <c r="E334" s="869">
        <v>44885</v>
      </c>
      <c r="F334" s="869">
        <v>18000</v>
      </c>
      <c r="G334" s="870">
        <v>67885</v>
      </c>
      <c r="H334" s="869"/>
      <c r="I334" s="869"/>
      <c r="J334" s="870">
        <v>67885</v>
      </c>
      <c r="K334" s="871">
        <v>0.0001</v>
      </c>
    </row>
    <row r="335" spans="1:11" ht="12" thickBot="1">
      <c r="A335" s="872"/>
      <c r="B335" s="873" t="s">
        <v>1069</v>
      </c>
      <c r="C335" s="874"/>
      <c r="D335" s="875">
        <v>251090</v>
      </c>
      <c r="E335" s="875">
        <v>46285</v>
      </c>
      <c r="F335" s="875">
        <v>236000</v>
      </c>
      <c r="G335" s="876">
        <v>533375</v>
      </c>
      <c r="H335" s="875"/>
      <c r="I335" s="875"/>
      <c r="J335" s="876">
        <v>533375</v>
      </c>
      <c r="K335" s="877">
        <v>0.0006</v>
      </c>
    </row>
    <row r="336" spans="1:11" ht="12" thickBot="1">
      <c r="A336" s="878" t="s">
        <v>525</v>
      </c>
      <c r="B336" s="879"/>
      <c r="C336" s="880"/>
      <c r="D336" s="881">
        <v>5539450</v>
      </c>
      <c r="E336" s="881">
        <v>74085</v>
      </c>
      <c r="F336" s="881">
        <v>1173800</v>
      </c>
      <c r="G336" s="882">
        <v>6787335</v>
      </c>
      <c r="H336" s="881"/>
      <c r="I336" s="881">
        <v>8336000</v>
      </c>
      <c r="J336" s="882">
        <v>15123335</v>
      </c>
      <c r="K336" s="883">
        <v>0.0162</v>
      </c>
    </row>
    <row r="337" spans="1:11" ht="146.25">
      <c r="A337" s="866" t="s">
        <v>1070</v>
      </c>
      <c r="B337" s="867" t="s">
        <v>1071</v>
      </c>
      <c r="C337" s="868" t="s">
        <v>1072</v>
      </c>
      <c r="D337" s="869">
        <v>300000</v>
      </c>
      <c r="E337" s="869"/>
      <c r="F337" s="869"/>
      <c r="G337" s="870">
        <v>300000</v>
      </c>
      <c r="H337" s="869"/>
      <c r="I337" s="869"/>
      <c r="J337" s="870">
        <v>300000</v>
      </c>
      <c r="K337" s="871">
        <v>0.0003</v>
      </c>
    </row>
    <row r="338" spans="1:11" ht="19.5">
      <c r="A338" s="872"/>
      <c r="B338" s="884"/>
      <c r="C338" s="868" t="s">
        <v>520</v>
      </c>
      <c r="D338" s="869">
        <v>19500</v>
      </c>
      <c r="E338" s="869"/>
      <c r="F338" s="869"/>
      <c r="G338" s="870">
        <v>19500</v>
      </c>
      <c r="H338" s="869"/>
      <c r="I338" s="869"/>
      <c r="J338" s="870">
        <v>19500</v>
      </c>
      <c r="K338" s="871">
        <v>0</v>
      </c>
    </row>
    <row r="339" spans="1:11" ht="11.25">
      <c r="A339" s="872"/>
      <c r="B339" s="884"/>
      <c r="C339" s="868" t="s">
        <v>508</v>
      </c>
      <c r="D339" s="869">
        <v>10000</v>
      </c>
      <c r="E339" s="869"/>
      <c r="F339" s="869"/>
      <c r="G339" s="870">
        <v>10000</v>
      </c>
      <c r="H339" s="869"/>
      <c r="I339" s="869"/>
      <c r="J339" s="870">
        <v>10000</v>
      </c>
      <c r="K339" s="871">
        <v>0</v>
      </c>
    </row>
    <row r="340" spans="1:11" ht="11.25">
      <c r="A340" s="872"/>
      <c r="B340" s="884"/>
      <c r="C340" s="868" t="s">
        <v>496</v>
      </c>
      <c r="D340" s="869">
        <v>657610</v>
      </c>
      <c r="E340" s="869"/>
      <c r="F340" s="869"/>
      <c r="G340" s="870">
        <v>657610</v>
      </c>
      <c r="H340" s="869"/>
      <c r="I340" s="869"/>
      <c r="J340" s="870">
        <v>657610</v>
      </c>
      <c r="K340" s="871">
        <v>0.0007</v>
      </c>
    </row>
    <row r="341" spans="1:11" ht="20.25" thickBot="1">
      <c r="A341" s="872"/>
      <c r="B341" s="884"/>
      <c r="C341" s="868" t="s">
        <v>975</v>
      </c>
      <c r="D341" s="869">
        <v>6000</v>
      </c>
      <c r="E341" s="869"/>
      <c r="F341" s="869"/>
      <c r="G341" s="870">
        <v>6000</v>
      </c>
      <c r="H341" s="869"/>
      <c r="I341" s="869"/>
      <c r="J341" s="870">
        <v>6000</v>
      </c>
      <c r="K341" s="871">
        <v>0</v>
      </c>
    </row>
    <row r="342" spans="1:11" ht="12" thickBot="1">
      <c r="A342" s="872"/>
      <c r="B342" s="873" t="s">
        <v>1073</v>
      </c>
      <c r="C342" s="874"/>
      <c r="D342" s="875">
        <v>993110</v>
      </c>
      <c r="E342" s="875"/>
      <c r="F342" s="875"/>
      <c r="G342" s="876">
        <v>993110</v>
      </c>
      <c r="H342" s="875"/>
      <c r="I342" s="875"/>
      <c r="J342" s="876">
        <v>993110</v>
      </c>
      <c r="K342" s="877">
        <v>0.0011</v>
      </c>
    </row>
    <row r="343" spans="1:11" ht="12" thickBot="1">
      <c r="A343" s="878" t="s">
        <v>1074</v>
      </c>
      <c r="B343" s="879"/>
      <c r="C343" s="880"/>
      <c r="D343" s="881">
        <v>993110</v>
      </c>
      <c r="E343" s="881"/>
      <c r="F343" s="881"/>
      <c r="G343" s="882">
        <v>993110</v>
      </c>
      <c r="H343" s="881"/>
      <c r="I343" s="881"/>
      <c r="J343" s="882">
        <v>993110</v>
      </c>
      <c r="K343" s="883">
        <v>0.0011</v>
      </c>
    </row>
    <row r="344" spans="1:11" ht="39">
      <c r="A344" s="866" t="s">
        <v>1075</v>
      </c>
      <c r="B344" s="867" t="s">
        <v>1076</v>
      </c>
      <c r="C344" s="868" t="s">
        <v>496</v>
      </c>
      <c r="D344" s="869">
        <v>200000</v>
      </c>
      <c r="E344" s="869"/>
      <c r="F344" s="869"/>
      <c r="G344" s="870">
        <v>200000</v>
      </c>
      <c r="H344" s="869"/>
      <c r="I344" s="869"/>
      <c r="J344" s="870">
        <v>200000</v>
      </c>
      <c r="K344" s="871">
        <v>0.0002</v>
      </c>
    </row>
    <row r="345" spans="1:11" ht="39">
      <c r="A345" s="872"/>
      <c r="B345" s="884"/>
      <c r="C345" s="868" t="s">
        <v>0</v>
      </c>
      <c r="D345" s="869">
        <v>6819000</v>
      </c>
      <c r="E345" s="869"/>
      <c r="F345" s="869"/>
      <c r="G345" s="870">
        <v>6819000</v>
      </c>
      <c r="H345" s="869"/>
      <c r="I345" s="869"/>
      <c r="J345" s="870">
        <v>6819000</v>
      </c>
      <c r="K345" s="871">
        <v>0.0073</v>
      </c>
    </row>
    <row r="346" spans="1:11" ht="20.25" thickBot="1">
      <c r="A346" s="872"/>
      <c r="B346" s="884"/>
      <c r="C346" s="868" t="s">
        <v>1</v>
      </c>
      <c r="D346" s="869">
        <v>6700000</v>
      </c>
      <c r="E346" s="869"/>
      <c r="F346" s="869"/>
      <c r="G346" s="870">
        <v>6700000</v>
      </c>
      <c r="H346" s="869"/>
      <c r="I346" s="869"/>
      <c r="J346" s="870">
        <v>6700000</v>
      </c>
      <c r="K346" s="871">
        <v>0.0072</v>
      </c>
    </row>
    <row r="347" spans="1:11" ht="12" thickBot="1">
      <c r="A347" s="872"/>
      <c r="B347" s="873" t="s">
        <v>2</v>
      </c>
      <c r="C347" s="874"/>
      <c r="D347" s="875">
        <v>13719000</v>
      </c>
      <c r="E347" s="875"/>
      <c r="F347" s="875"/>
      <c r="G347" s="876">
        <v>13719000</v>
      </c>
      <c r="H347" s="875"/>
      <c r="I347" s="875"/>
      <c r="J347" s="876">
        <v>13719000</v>
      </c>
      <c r="K347" s="877">
        <v>0.0147</v>
      </c>
    </row>
    <row r="348" spans="1:11" ht="12" thickBot="1">
      <c r="A348" s="878" t="s">
        <v>3</v>
      </c>
      <c r="B348" s="879"/>
      <c r="C348" s="880"/>
      <c r="D348" s="881">
        <v>13719000</v>
      </c>
      <c r="E348" s="881"/>
      <c r="F348" s="881"/>
      <c r="G348" s="882">
        <v>13719000</v>
      </c>
      <c r="H348" s="881"/>
      <c r="I348" s="881"/>
      <c r="J348" s="882">
        <v>13719000</v>
      </c>
      <c r="K348" s="883">
        <v>0.0147</v>
      </c>
    </row>
    <row r="349" spans="1:11" ht="22.5">
      <c r="A349" s="866" t="s">
        <v>4</v>
      </c>
      <c r="B349" s="867" t="s">
        <v>5</v>
      </c>
      <c r="C349" s="868" t="s">
        <v>6</v>
      </c>
      <c r="D349" s="869">
        <v>121695</v>
      </c>
      <c r="E349" s="869"/>
      <c r="F349" s="869"/>
      <c r="G349" s="870">
        <v>121695</v>
      </c>
      <c r="H349" s="869"/>
      <c r="I349" s="869"/>
      <c r="J349" s="870">
        <v>121695</v>
      </c>
      <c r="K349" s="871">
        <v>0.0001</v>
      </c>
    </row>
    <row r="350" spans="1:11" ht="39">
      <c r="A350" s="872"/>
      <c r="B350" s="884"/>
      <c r="C350" s="868" t="s">
        <v>7</v>
      </c>
      <c r="D350" s="869">
        <v>6042</v>
      </c>
      <c r="E350" s="869"/>
      <c r="F350" s="869"/>
      <c r="G350" s="870">
        <v>6042</v>
      </c>
      <c r="H350" s="869"/>
      <c r="I350" s="869"/>
      <c r="J350" s="870">
        <v>6042</v>
      </c>
      <c r="K350" s="871">
        <v>0</v>
      </c>
    </row>
    <row r="351" spans="1:11" ht="29.25">
      <c r="A351" s="872"/>
      <c r="B351" s="884"/>
      <c r="C351" s="868" t="s">
        <v>8</v>
      </c>
      <c r="D351" s="869">
        <v>11000</v>
      </c>
      <c r="E351" s="869"/>
      <c r="F351" s="869"/>
      <c r="G351" s="870">
        <v>11000</v>
      </c>
      <c r="H351" s="869"/>
      <c r="I351" s="869"/>
      <c r="J351" s="870">
        <v>11000</v>
      </c>
      <c r="K351" s="871">
        <v>0</v>
      </c>
    </row>
    <row r="352" spans="1:11" ht="29.25">
      <c r="A352" s="872"/>
      <c r="B352" s="884"/>
      <c r="C352" s="868" t="s">
        <v>9</v>
      </c>
      <c r="D352" s="869">
        <v>453412</v>
      </c>
      <c r="E352" s="869"/>
      <c r="F352" s="869"/>
      <c r="G352" s="870">
        <v>453412</v>
      </c>
      <c r="H352" s="869"/>
      <c r="I352" s="869"/>
      <c r="J352" s="870">
        <v>453412</v>
      </c>
      <c r="K352" s="871">
        <v>0.0005</v>
      </c>
    </row>
    <row r="353" spans="1:11" ht="12" thickBot="1">
      <c r="A353" s="872"/>
      <c r="B353" s="884"/>
      <c r="C353" s="868" t="s">
        <v>10</v>
      </c>
      <c r="D353" s="869">
        <v>1665919</v>
      </c>
      <c r="E353" s="869"/>
      <c r="F353" s="869"/>
      <c r="G353" s="870">
        <v>1665919</v>
      </c>
      <c r="H353" s="869"/>
      <c r="I353" s="869"/>
      <c r="J353" s="870">
        <v>1665919</v>
      </c>
      <c r="K353" s="871">
        <v>0.0018</v>
      </c>
    </row>
    <row r="354" spans="1:11" ht="12" thickBot="1">
      <c r="A354" s="872"/>
      <c r="B354" s="873" t="s">
        <v>11</v>
      </c>
      <c r="C354" s="874"/>
      <c r="D354" s="875">
        <v>2258068</v>
      </c>
      <c r="E354" s="875"/>
      <c r="F354" s="875"/>
      <c r="G354" s="876">
        <v>2258068</v>
      </c>
      <c r="H354" s="875"/>
      <c r="I354" s="875"/>
      <c r="J354" s="876">
        <v>2258068</v>
      </c>
      <c r="K354" s="877">
        <v>0.0024</v>
      </c>
    </row>
    <row r="355" spans="1:11" ht="30" thickBot="1">
      <c r="A355" s="872"/>
      <c r="B355" s="867" t="s">
        <v>12</v>
      </c>
      <c r="C355" s="868" t="s">
        <v>13</v>
      </c>
      <c r="D355" s="869"/>
      <c r="E355" s="869"/>
      <c r="F355" s="869">
        <v>8819253</v>
      </c>
      <c r="G355" s="870">
        <v>8819253</v>
      </c>
      <c r="H355" s="869"/>
      <c r="I355" s="869"/>
      <c r="J355" s="870">
        <v>8819253</v>
      </c>
      <c r="K355" s="871">
        <v>0.0094</v>
      </c>
    </row>
    <row r="356" spans="1:11" ht="12" thickBot="1">
      <c r="A356" s="872"/>
      <c r="B356" s="873" t="s">
        <v>14</v>
      </c>
      <c r="C356" s="874"/>
      <c r="D356" s="875"/>
      <c r="E356" s="875"/>
      <c r="F356" s="875">
        <v>8819253</v>
      </c>
      <c r="G356" s="876">
        <v>8819253</v>
      </c>
      <c r="H356" s="875"/>
      <c r="I356" s="875"/>
      <c r="J356" s="876">
        <v>8819253</v>
      </c>
      <c r="K356" s="877">
        <v>0.0094</v>
      </c>
    </row>
    <row r="357" spans="1:11" ht="12" thickBot="1">
      <c r="A357" s="878" t="s">
        <v>15</v>
      </c>
      <c r="B357" s="879"/>
      <c r="C357" s="880"/>
      <c r="D357" s="881">
        <v>2258068</v>
      </c>
      <c r="E357" s="881"/>
      <c r="F357" s="881">
        <v>8819253</v>
      </c>
      <c r="G357" s="882">
        <v>11077321</v>
      </c>
      <c r="H357" s="881"/>
      <c r="I357" s="881"/>
      <c r="J357" s="882">
        <v>11077321</v>
      </c>
      <c r="K357" s="883">
        <v>0.0118</v>
      </c>
    </row>
    <row r="358" spans="1:11" ht="29.25">
      <c r="A358" s="866" t="s">
        <v>526</v>
      </c>
      <c r="B358" s="867" t="s">
        <v>527</v>
      </c>
      <c r="C358" s="868" t="s">
        <v>16</v>
      </c>
      <c r="D358" s="869">
        <v>816754</v>
      </c>
      <c r="E358" s="869"/>
      <c r="F358" s="869"/>
      <c r="G358" s="870">
        <v>816754</v>
      </c>
      <c r="H358" s="869"/>
      <c r="I358" s="869"/>
      <c r="J358" s="870">
        <v>816754</v>
      </c>
      <c r="K358" s="871">
        <v>0.0009</v>
      </c>
    </row>
    <row r="359" spans="1:11" ht="48.75">
      <c r="A359" s="872"/>
      <c r="B359" s="884"/>
      <c r="C359" s="868" t="s">
        <v>17</v>
      </c>
      <c r="D359" s="869">
        <v>690949</v>
      </c>
      <c r="E359" s="869"/>
      <c r="F359" s="869"/>
      <c r="G359" s="870">
        <v>690949</v>
      </c>
      <c r="H359" s="869"/>
      <c r="I359" s="869"/>
      <c r="J359" s="870">
        <v>690949</v>
      </c>
      <c r="K359" s="871">
        <v>0.0007</v>
      </c>
    </row>
    <row r="360" spans="1:11" ht="39">
      <c r="A360" s="872"/>
      <c r="B360" s="884"/>
      <c r="C360" s="868" t="s">
        <v>18</v>
      </c>
      <c r="D360" s="869">
        <v>171000</v>
      </c>
      <c r="E360" s="869"/>
      <c r="F360" s="869"/>
      <c r="G360" s="870">
        <v>171000</v>
      </c>
      <c r="H360" s="869"/>
      <c r="I360" s="869"/>
      <c r="J360" s="870">
        <v>171000</v>
      </c>
      <c r="K360" s="871">
        <v>0.0002</v>
      </c>
    </row>
    <row r="361" spans="1:11" ht="19.5">
      <c r="A361" s="872"/>
      <c r="B361" s="884"/>
      <c r="C361" s="868" t="s">
        <v>962</v>
      </c>
      <c r="D361" s="869">
        <v>65903</v>
      </c>
      <c r="E361" s="869"/>
      <c r="F361" s="869"/>
      <c r="G361" s="870">
        <v>65903</v>
      </c>
      <c r="H361" s="869"/>
      <c r="I361" s="869"/>
      <c r="J361" s="870">
        <v>65903</v>
      </c>
      <c r="K361" s="871">
        <v>0.0001</v>
      </c>
    </row>
    <row r="362" spans="1:11" ht="19.5">
      <c r="A362" s="872"/>
      <c r="B362" s="884"/>
      <c r="C362" s="868" t="s">
        <v>19</v>
      </c>
      <c r="D362" s="869">
        <v>24906</v>
      </c>
      <c r="E362" s="869"/>
      <c r="F362" s="869"/>
      <c r="G362" s="870">
        <v>24906</v>
      </c>
      <c r="H362" s="869"/>
      <c r="I362" s="869"/>
      <c r="J362" s="870">
        <v>24906</v>
      </c>
      <c r="K362" s="871">
        <v>0</v>
      </c>
    </row>
    <row r="363" spans="1:11" ht="19.5">
      <c r="A363" s="872"/>
      <c r="B363" s="884"/>
      <c r="C363" s="868" t="s">
        <v>963</v>
      </c>
      <c r="D363" s="869">
        <v>39529205</v>
      </c>
      <c r="E363" s="869"/>
      <c r="F363" s="869"/>
      <c r="G363" s="870">
        <v>39529205</v>
      </c>
      <c r="H363" s="869"/>
      <c r="I363" s="869"/>
      <c r="J363" s="870">
        <v>39529205</v>
      </c>
      <c r="K363" s="871">
        <v>0.0422</v>
      </c>
    </row>
    <row r="364" spans="1:11" ht="19.5">
      <c r="A364" s="872"/>
      <c r="B364" s="884"/>
      <c r="C364" s="868" t="s">
        <v>964</v>
      </c>
      <c r="D364" s="869">
        <v>3017584</v>
      </c>
      <c r="E364" s="869"/>
      <c r="F364" s="869"/>
      <c r="G364" s="870">
        <v>3017584</v>
      </c>
      <c r="H364" s="869"/>
      <c r="I364" s="869"/>
      <c r="J364" s="870">
        <v>3017584</v>
      </c>
      <c r="K364" s="871">
        <v>0.0032</v>
      </c>
    </row>
    <row r="365" spans="1:11" ht="19.5">
      <c r="A365" s="872"/>
      <c r="B365" s="884"/>
      <c r="C365" s="868" t="s">
        <v>528</v>
      </c>
      <c r="D365" s="869">
        <v>7553662</v>
      </c>
      <c r="E365" s="869">
        <v>599</v>
      </c>
      <c r="F365" s="869"/>
      <c r="G365" s="870">
        <v>7554261</v>
      </c>
      <c r="H365" s="869"/>
      <c r="I365" s="869"/>
      <c r="J365" s="870">
        <v>7554261</v>
      </c>
      <c r="K365" s="871">
        <v>0.0081</v>
      </c>
    </row>
    <row r="366" spans="1:11" ht="11.25">
      <c r="A366" s="872"/>
      <c r="B366" s="884"/>
      <c r="C366" s="868" t="s">
        <v>529</v>
      </c>
      <c r="D366" s="869">
        <v>1033795</v>
      </c>
      <c r="E366" s="869">
        <v>84</v>
      </c>
      <c r="F366" s="869"/>
      <c r="G366" s="870">
        <v>1033879</v>
      </c>
      <c r="H366" s="869"/>
      <c r="I366" s="869"/>
      <c r="J366" s="870">
        <v>1033879</v>
      </c>
      <c r="K366" s="871">
        <v>0.0011</v>
      </c>
    </row>
    <row r="367" spans="1:11" ht="29.25">
      <c r="A367" s="872"/>
      <c r="B367" s="884"/>
      <c r="C367" s="868" t="s">
        <v>965</v>
      </c>
      <c r="D367" s="869">
        <v>78660</v>
      </c>
      <c r="E367" s="869"/>
      <c r="F367" s="869"/>
      <c r="G367" s="870">
        <v>78660</v>
      </c>
      <c r="H367" s="869"/>
      <c r="I367" s="869"/>
      <c r="J367" s="870">
        <v>78660</v>
      </c>
      <c r="K367" s="871">
        <v>0.0001</v>
      </c>
    </row>
    <row r="368" spans="1:11" ht="11.25">
      <c r="A368" s="872"/>
      <c r="B368" s="884"/>
      <c r="C368" s="868" t="s">
        <v>530</v>
      </c>
      <c r="D368" s="869">
        <v>10980</v>
      </c>
      <c r="E368" s="869">
        <v>3317</v>
      </c>
      <c r="F368" s="869"/>
      <c r="G368" s="870">
        <v>14297</v>
      </c>
      <c r="H368" s="869"/>
      <c r="I368" s="869"/>
      <c r="J368" s="870">
        <v>14297</v>
      </c>
      <c r="K368" s="871">
        <v>0</v>
      </c>
    </row>
    <row r="369" spans="1:11" ht="19.5">
      <c r="A369" s="872"/>
      <c r="B369" s="884"/>
      <c r="C369" s="868" t="s">
        <v>520</v>
      </c>
      <c r="D369" s="869">
        <v>443434</v>
      </c>
      <c r="E369" s="869">
        <v>44950</v>
      </c>
      <c r="F369" s="869"/>
      <c r="G369" s="870">
        <v>488384</v>
      </c>
      <c r="H369" s="869"/>
      <c r="I369" s="869"/>
      <c r="J369" s="870">
        <v>488384</v>
      </c>
      <c r="K369" s="871">
        <v>0.0005</v>
      </c>
    </row>
    <row r="370" spans="1:11" ht="19.5">
      <c r="A370" s="872"/>
      <c r="B370" s="884"/>
      <c r="C370" s="868" t="s">
        <v>20</v>
      </c>
      <c r="D370" s="869">
        <v>7986</v>
      </c>
      <c r="E370" s="869"/>
      <c r="F370" s="869"/>
      <c r="G370" s="870">
        <v>7986</v>
      </c>
      <c r="H370" s="869"/>
      <c r="I370" s="869"/>
      <c r="J370" s="870">
        <v>7986</v>
      </c>
      <c r="K370" s="871">
        <v>0</v>
      </c>
    </row>
    <row r="371" spans="1:11" ht="19.5">
      <c r="A371" s="872"/>
      <c r="B371" s="884"/>
      <c r="C371" s="868" t="s">
        <v>531</v>
      </c>
      <c r="D371" s="869">
        <v>49379</v>
      </c>
      <c r="E371" s="869">
        <v>33250</v>
      </c>
      <c r="F371" s="869"/>
      <c r="G371" s="870">
        <v>82629</v>
      </c>
      <c r="H371" s="869"/>
      <c r="I371" s="869"/>
      <c r="J371" s="870">
        <v>82629</v>
      </c>
      <c r="K371" s="871">
        <v>0.0001</v>
      </c>
    </row>
    <row r="372" spans="1:11" ht="11.25">
      <c r="A372" s="872"/>
      <c r="B372" s="884"/>
      <c r="C372" s="868" t="s">
        <v>966</v>
      </c>
      <c r="D372" s="869">
        <v>4646523</v>
      </c>
      <c r="E372" s="869"/>
      <c r="F372" s="869"/>
      <c r="G372" s="870">
        <v>4646523</v>
      </c>
      <c r="H372" s="869"/>
      <c r="I372" s="869"/>
      <c r="J372" s="870">
        <v>4646523</v>
      </c>
      <c r="K372" s="871">
        <v>0.005</v>
      </c>
    </row>
    <row r="373" spans="1:11" ht="11.25">
      <c r="A373" s="872"/>
      <c r="B373" s="884"/>
      <c r="C373" s="868" t="s">
        <v>508</v>
      </c>
      <c r="D373" s="869">
        <v>646785</v>
      </c>
      <c r="E373" s="869">
        <v>23560</v>
      </c>
      <c r="F373" s="869"/>
      <c r="G373" s="870">
        <v>670345</v>
      </c>
      <c r="H373" s="869"/>
      <c r="I373" s="869"/>
      <c r="J373" s="870">
        <v>670345</v>
      </c>
      <c r="K373" s="871">
        <v>0.0007</v>
      </c>
    </row>
    <row r="374" spans="1:11" ht="11.25">
      <c r="A374" s="872"/>
      <c r="B374" s="884"/>
      <c r="C374" s="868" t="s">
        <v>967</v>
      </c>
      <c r="D374" s="869">
        <v>52718</v>
      </c>
      <c r="E374" s="869"/>
      <c r="F374" s="869"/>
      <c r="G374" s="870">
        <v>52718</v>
      </c>
      <c r="H374" s="869"/>
      <c r="I374" s="869"/>
      <c r="J374" s="870">
        <v>52718</v>
      </c>
      <c r="K374" s="871">
        <v>0.0001</v>
      </c>
    </row>
    <row r="375" spans="1:11" ht="11.25">
      <c r="A375" s="872"/>
      <c r="B375" s="884"/>
      <c r="C375" s="868" t="s">
        <v>496</v>
      </c>
      <c r="D375" s="869">
        <v>402619</v>
      </c>
      <c r="E375" s="869"/>
      <c r="F375" s="869"/>
      <c r="G375" s="870">
        <v>402619</v>
      </c>
      <c r="H375" s="869"/>
      <c r="I375" s="869"/>
      <c r="J375" s="870">
        <v>402619</v>
      </c>
      <c r="K375" s="871">
        <v>0.0004</v>
      </c>
    </row>
    <row r="376" spans="1:11" ht="11.25">
      <c r="A376" s="872"/>
      <c r="B376" s="884"/>
      <c r="C376" s="868" t="s">
        <v>21</v>
      </c>
      <c r="D376" s="869">
        <v>5952</v>
      </c>
      <c r="E376" s="869"/>
      <c r="F376" s="869"/>
      <c r="G376" s="870">
        <v>5952</v>
      </c>
      <c r="H376" s="869"/>
      <c r="I376" s="869"/>
      <c r="J376" s="870">
        <v>5952</v>
      </c>
      <c r="K376" s="871">
        <v>0</v>
      </c>
    </row>
    <row r="377" spans="1:11" ht="19.5">
      <c r="A377" s="872"/>
      <c r="B377" s="884"/>
      <c r="C377" s="868" t="s">
        <v>968</v>
      </c>
      <c r="D377" s="869">
        <v>32470</v>
      </c>
      <c r="E377" s="869"/>
      <c r="F377" s="869"/>
      <c r="G377" s="870">
        <v>32470</v>
      </c>
      <c r="H377" s="869"/>
      <c r="I377" s="869"/>
      <c r="J377" s="870">
        <v>32470</v>
      </c>
      <c r="K377" s="871">
        <v>0</v>
      </c>
    </row>
    <row r="378" spans="1:11" ht="11.25">
      <c r="A378" s="872"/>
      <c r="B378" s="884"/>
      <c r="C378" s="868" t="s">
        <v>969</v>
      </c>
      <c r="D378" s="869">
        <v>17889</v>
      </c>
      <c r="E378" s="869"/>
      <c r="F378" s="869"/>
      <c r="G378" s="870">
        <v>17889</v>
      </c>
      <c r="H378" s="869"/>
      <c r="I378" s="869"/>
      <c r="J378" s="870">
        <v>17889</v>
      </c>
      <c r="K378" s="871">
        <v>0</v>
      </c>
    </row>
    <row r="379" spans="1:11" ht="19.5">
      <c r="A379" s="872"/>
      <c r="B379" s="884"/>
      <c r="C379" s="868" t="s">
        <v>22</v>
      </c>
      <c r="D379" s="869">
        <v>9439</v>
      </c>
      <c r="E379" s="869"/>
      <c r="F379" s="869"/>
      <c r="G379" s="870">
        <v>9439</v>
      </c>
      <c r="H379" s="869"/>
      <c r="I379" s="869"/>
      <c r="J379" s="870">
        <v>9439</v>
      </c>
      <c r="K379" s="871">
        <v>0</v>
      </c>
    </row>
    <row r="380" spans="1:11" ht="11.25">
      <c r="A380" s="872"/>
      <c r="B380" s="884"/>
      <c r="C380" s="868" t="s">
        <v>543</v>
      </c>
      <c r="D380" s="869">
        <v>67625</v>
      </c>
      <c r="E380" s="869"/>
      <c r="F380" s="869"/>
      <c r="G380" s="870">
        <v>67625</v>
      </c>
      <c r="H380" s="869"/>
      <c r="I380" s="869"/>
      <c r="J380" s="870">
        <v>67625</v>
      </c>
      <c r="K380" s="871">
        <v>0.0001</v>
      </c>
    </row>
    <row r="381" spans="1:11" ht="19.5">
      <c r="A381" s="872"/>
      <c r="B381" s="884"/>
      <c r="C381" s="868" t="s">
        <v>971</v>
      </c>
      <c r="D381" s="869">
        <v>2422443</v>
      </c>
      <c r="E381" s="869"/>
      <c r="F381" s="869"/>
      <c r="G381" s="870">
        <v>2422443</v>
      </c>
      <c r="H381" s="869"/>
      <c r="I381" s="869"/>
      <c r="J381" s="870">
        <v>2422443</v>
      </c>
      <c r="K381" s="871">
        <v>0.0026</v>
      </c>
    </row>
    <row r="382" spans="1:11" ht="39">
      <c r="A382" s="872"/>
      <c r="B382" s="884"/>
      <c r="C382" s="868" t="s">
        <v>23</v>
      </c>
      <c r="D382" s="869">
        <v>144000</v>
      </c>
      <c r="E382" s="869"/>
      <c r="F382" s="869"/>
      <c r="G382" s="870">
        <v>144000</v>
      </c>
      <c r="H382" s="869"/>
      <c r="I382" s="869"/>
      <c r="J382" s="870">
        <v>144000</v>
      </c>
      <c r="K382" s="871">
        <v>0.0002</v>
      </c>
    </row>
    <row r="383" spans="1:11" ht="20.25" thickBot="1">
      <c r="A383" s="872"/>
      <c r="B383" s="884"/>
      <c r="C383" s="868" t="s">
        <v>499</v>
      </c>
      <c r="D383" s="869">
        <v>2131350</v>
      </c>
      <c r="E383" s="869">
        <v>30000</v>
      </c>
      <c r="F383" s="869"/>
      <c r="G383" s="870">
        <v>2161350</v>
      </c>
      <c r="H383" s="869"/>
      <c r="I383" s="869"/>
      <c r="J383" s="870">
        <v>2161350</v>
      </c>
      <c r="K383" s="871">
        <v>0.0023</v>
      </c>
    </row>
    <row r="384" spans="1:11" ht="12" thickBot="1">
      <c r="A384" s="872"/>
      <c r="B384" s="873" t="s">
        <v>24</v>
      </c>
      <c r="C384" s="874"/>
      <c r="D384" s="875">
        <v>64074010</v>
      </c>
      <c r="E384" s="875">
        <v>135760</v>
      </c>
      <c r="F384" s="875"/>
      <c r="G384" s="876">
        <v>64209770</v>
      </c>
      <c r="H384" s="875"/>
      <c r="I384" s="875"/>
      <c r="J384" s="876">
        <v>64209770</v>
      </c>
      <c r="K384" s="877">
        <v>0.0686</v>
      </c>
    </row>
    <row r="385" spans="1:11" ht="19.5">
      <c r="A385" s="872"/>
      <c r="B385" s="867" t="s">
        <v>25</v>
      </c>
      <c r="C385" s="868" t="s">
        <v>962</v>
      </c>
      <c r="D385" s="869"/>
      <c r="E385" s="869"/>
      <c r="F385" s="869">
        <v>16170</v>
      </c>
      <c r="G385" s="870">
        <v>16170</v>
      </c>
      <c r="H385" s="869"/>
      <c r="I385" s="869"/>
      <c r="J385" s="870">
        <v>16170</v>
      </c>
      <c r="K385" s="871">
        <v>0</v>
      </c>
    </row>
    <row r="386" spans="1:11" ht="19.5">
      <c r="A386" s="872"/>
      <c r="B386" s="884"/>
      <c r="C386" s="868" t="s">
        <v>963</v>
      </c>
      <c r="D386" s="869"/>
      <c r="E386" s="869"/>
      <c r="F386" s="869">
        <v>3057115</v>
      </c>
      <c r="G386" s="870">
        <v>3057115</v>
      </c>
      <c r="H386" s="869"/>
      <c r="I386" s="869"/>
      <c r="J386" s="870">
        <v>3057115</v>
      </c>
      <c r="K386" s="871">
        <v>0.0033</v>
      </c>
    </row>
    <row r="387" spans="1:11" ht="19.5">
      <c r="A387" s="872"/>
      <c r="B387" s="884"/>
      <c r="C387" s="868" t="s">
        <v>964</v>
      </c>
      <c r="D387" s="869"/>
      <c r="E387" s="869"/>
      <c r="F387" s="869">
        <v>250452</v>
      </c>
      <c r="G387" s="870">
        <v>250452</v>
      </c>
      <c r="H387" s="869"/>
      <c r="I387" s="869"/>
      <c r="J387" s="870">
        <v>250452</v>
      </c>
      <c r="K387" s="871">
        <v>0.0003</v>
      </c>
    </row>
    <row r="388" spans="1:11" ht="19.5">
      <c r="A388" s="872"/>
      <c r="B388" s="884"/>
      <c r="C388" s="868" t="s">
        <v>528</v>
      </c>
      <c r="D388" s="869"/>
      <c r="E388" s="869"/>
      <c r="F388" s="869">
        <v>577044</v>
      </c>
      <c r="G388" s="870">
        <v>577044</v>
      </c>
      <c r="H388" s="869"/>
      <c r="I388" s="869"/>
      <c r="J388" s="870">
        <v>577044</v>
      </c>
      <c r="K388" s="871">
        <v>0.0006</v>
      </c>
    </row>
    <row r="389" spans="1:11" ht="11.25">
      <c r="A389" s="872"/>
      <c r="B389" s="884"/>
      <c r="C389" s="868" t="s">
        <v>529</v>
      </c>
      <c r="D389" s="869"/>
      <c r="E389" s="869"/>
      <c r="F389" s="869">
        <v>78975</v>
      </c>
      <c r="G389" s="870">
        <v>78975</v>
      </c>
      <c r="H389" s="869"/>
      <c r="I389" s="869"/>
      <c r="J389" s="870">
        <v>78975</v>
      </c>
      <c r="K389" s="871">
        <v>0.0001</v>
      </c>
    </row>
    <row r="390" spans="1:11" ht="11.25">
      <c r="A390" s="872"/>
      <c r="B390" s="884"/>
      <c r="C390" s="868" t="s">
        <v>530</v>
      </c>
      <c r="D390" s="869"/>
      <c r="E390" s="869"/>
      <c r="F390" s="869">
        <v>13800</v>
      </c>
      <c r="G390" s="870">
        <v>13800</v>
      </c>
      <c r="H390" s="869"/>
      <c r="I390" s="869"/>
      <c r="J390" s="870">
        <v>13800</v>
      </c>
      <c r="K390" s="871">
        <v>0</v>
      </c>
    </row>
    <row r="391" spans="1:11" ht="19.5">
      <c r="A391" s="872"/>
      <c r="B391" s="884"/>
      <c r="C391" s="868" t="s">
        <v>520</v>
      </c>
      <c r="D391" s="869"/>
      <c r="E391" s="869"/>
      <c r="F391" s="869">
        <v>16384</v>
      </c>
      <c r="G391" s="870">
        <v>16384</v>
      </c>
      <c r="H391" s="869"/>
      <c r="I391" s="869"/>
      <c r="J391" s="870">
        <v>16384</v>
      </c>
      <c r="K391" s="871">
        <v>0</v>
      </c>
    </row>
    <row r="392" spans="1:11" ht="19.5">
      <c r="A392" s="872"/>
      <c r="B392" s="884"/>
      <c r="C392" s="868" t="s">
        <v>531</v>
      </c>
      <c r="D392" s="869"/>
      <c r="E392" s="869"/>
      <c r="F392" s="869">
        <v>4500</v>
      </c>
      <c r="G392" s="870">
        <v>4500</v>
      </c>
      <c r="H392" s="869"/>
      <c r="I392" s="869"/>
      <c r="J392" s="870">
        <v>4500</v>
      </c>
      <c r="K392" s="871">
        <v>0</v>
      </c>
    </row>
    <row r="393" spans="1:11" ht="11.25">
      <c r="A393" s="872"/>
      <c r="B393" s="884"/>
      <c r="C393" s="868" t="s">
        <v>966</v>
      </c>
      <c r="D393" s="869"/>
      <c r="E393" s="869"/>
      <c r="F393" s="869">
        <v>161671</v>
      </c>
      <c r="G393" s="870">
        <v>161671</v>
      </c>
      <c r="H393" s="869"/>
      <c r="I393" s="869"/>
      <c r="J393" s="870">
        <v>161671</v>
      </c>
      <c r="K393" s="871">
        <v>0.0002</v>
      </c>
    </row>
    <row r="394" spans="1:11" ht="11.25">
      <c r="A394" s="872"/>
      <c r="B394" s="884"/>
      <c r="C394" s="868" t="s">
        <v>508</v>
      </c>
      <c r="D394" s="869"/>
      <c r="E394" s="869"/>
      <c r="F394" s="869">
        <v>47000</v>
      </c>
      <c r="G394" s="870">
        <v>47000</v>
      </c>
      <c r="H394" s="869"/>
      <c r="I394" s="869"/>
      <c r="J394" s="870">
        <v>47000</v>
      </c>
      <c r="K394" s="871">
        <v>0.0001</v>
      </c>
    </row>
    <row r="395" spans="1:11" ht="11.25">
      <c r="A395" s="872"/>
      <c r="B395" s="884"/>
      <c r="C395" s="868" t="s">
        <v>967</v>
      </c>
      <c r="D395" s="869"/>
      <c r="E395" s="869"/>
      <c r="F395" s="869">
        <v>2000</v>
      </c>
      <c r="G395" s="870">
        <v>2000</v>
      </c>
      <c r="H395" s="869"/>
      <c r="I395" s="869"/>
      <c r="J395" s="870">
        <v>2000</v>
      </c>
      <c r="K395" s="871">
        <v>0</v>
      </c>
    </row>
    <row r="396" spans="1:11" ht="11.25">
      <c r="A396" s="872"/>
      <c r="B396" s="884"/>
      <c r="C396" s="868" t="s">
        <v>496</v>
      </c>
      <c r="D396" s="869"/>
      <c r="E396" s="869"/>
      <c r="F396" s="869">
        <v>6800</v>
      </c>
      <c r="G396" s="870">
        <v>6800</v>
      </c>
      <c r="H396" s="869"/>
      <c r="I396" s="869"/>
      <c r="J396" s="870">
        <v>6800</v>
      </c>
      <c r="K396" s="871">
        <v>0</v>
      </c>
    </row>
    <row r="397" spans="1:11" ht="11.25">
      <c r="A397" s="872"/>
      <c r="B397" s="884"/>
      <c r="C397" s="868" t="s">
        <v>969</v>
      </c>
      <c r="D397" s="869"/>
      <c r="E397" s="869"/>
      <c r="F397" s="869">
        <v>501</v>
      </c>
      <c r="G397" s="870">
        <v>501</v>
      </c>
      <c r="H397" s="869"/>
      <c r="I397" s="869"/>
      <c r="J397" s="870">
        <v>501</v>
      </c>
      <c r="K397" s="871">
        <v>0</v>
      </c>
    </row>
    <row r="398" spans="1:11" ht="20.25" thickBot="1">
      <c r="A398" s="872"/>
      <c r="B398" s="884"/>
      <c r="C398" s="868" t="s">
        <v>971</v>
      </c>
      <c r="D398" s="869"/>
      <c r="E398" s="869"/>
      <c r="F398" s="869">
        <v>155545</v>
      </c>
      <c r="G398" s="870">
        <v>155545</v>
      </c>
      <c r="H398" s="869"/>
      <c r="I398" s="869"/>
      <c r="J398" s="870">
        <v>155545</v>
      </c>
      <c r="K398" s="871">
        <v>0.0002</v>
      </c>
    </row>
    <row r="399" spans="1:11" ht="12" thickBot="1">
      <c r="A399" s="872"/>
      <c r="B399" s="873" t="s">
        <v>26</v>
      </c>
      <c r="C399" s="874"/>
      <c r="D399" s="875"/>
      <c r="E399" s="875"/>
      <c r="F399" s="875">
        <v>4387957</v>
      </c>
      <c r="G399" s="876">
        <v>4387957</v>
      </c>
      <c r="H399" s="875"/>
      <c r="I399" s="875"/>
      <c r="J399" s="876">
        <v>4387957</v>
      </c>
      <c r="K399" s="877">
        <v>0.0047</v>
      </c>
    </row>
    <row r="400" spans="1:11" ht="29.25">
      <c r="A400" s="872"/>
      <c r="B400" s="867" t="s">
        <v>27</v>
      </c>
      <c r="C400" s="868" t="s">
        <v>16</v>
      </c>
      <c r="D400" s="869">
        <v>42658</v>
      </c>
      <c r="E400" s="869"/>
      <c r="F400" s="869"/>
      <c r="G400" s="870">
        <v>42658</v>
      </c>
      <c r="H400" s="869"/>
      <c r="I400" s="869"/>
      <c r="J400" s="870">
        <v>42658</v>
      </c>
      <c r="K400" s="871">
        <v>0</v>
      </c>
    </row>
    <row r="401" spans="1:11" ht="19.5">
      <c r="A401" s="872"/>
      <c r="B401" s="884"/>
      <c r="C401" s="868" t="s">
        <v>962</v>
      </c>
      <c r="D401" s="869">
        <v>2522</v>
      </c>
      <c r="E401" s="869"/>
      <c r="F401" s="869"/>
      <c r="G401" s="870">
        <v>2522</v>
      </c>
      <c r="H401" s="869"/>
      <c r="I401" s="869"/>
      <c r="J401" s="870">
        <v>2522</v>
      </c>
      <c r="K401" s="871">
        <v>0</v>
      </c>
    </row>
    <row r="402" spans="1:11" ht="19.5">
      <c r="A402" s="872"/>
      <c r="B402" s="884"/>
      <c r="C402" s="868" t="s">
        <v>963</v>
      </c>
      <c r="D402" s="869">
        <v>1441486</v>
      </c>
      <c r="E402" s="869"/>
      <c r="F402" s="869"/>
      <c r="G402" s="870">
        <v>1441486</v>
      </c>
      <c r="H402" s="869"/>
      <c r="I402" s="869"/>
      <c r="J402" s="870">
        <v>1441486</v>
      </c>
      <c r="K402" s="871">
        <v>0.0015</v>
      </c>
    </row>
    <row r="403" spans="1:11" ht="19.5">
      <c r="A403" s="872"/>
      <c r="B403" s="884"/>
      <c r="C403" s="868" t="s">
        <v>964</v>
      </c>
      <c r="D403" s="869">
        <v>110231</v>
      </c>
      <c r="E403" s="869"/>
      <c r="F403" s="869"/>
      <c r="G403" s="870">
        <v>110231</v>
      </c>
      <c r="H403" s="869"/>
      <c r="I403" s="869"/>
      <c r="J403" s="870">
        <v>110231</v>
      </c>
      <c r="K403" s="871">
        <v>0.0001</v>
      </c>
    </row>
    <row r="404" spans="1:11" ht="19.5">
      <c r="A404" s="872"/>
      <c r="B404" s="884"/>
      <c r="C404" s="868" t="s">
        <v>528</v>
      </c>
      <c r="D404" s="869">
        <v>276434</v>
      </c>
      <c r="E404" s="869"/>
      <c r="F404" s="869"/>
      <c r="G404" s="870">
        <v>276434</v>
      </c>
      <c r="H404" s="869"/>
      <c r="I404" s="869"/>
      <c r="J404" s="870">
        <v>276434</v>
      </c>
      <c r="K404" s="871">
        <v>0.0003</v>
      </c>
    </row>
    <row r="405" spans="1:11" ht="11.25">
      <c r="A405" s="872"/>
      <c r="B405" s="884"/>
      <c r="C405" s="868" t="s">
        <v>529</v>
      </c>
      <c r="D405" s="869">
        <v>37841</v>
      </c>
      <c r="E405" s="869"/>
      <c r="F405" s="869"/>
      <c r="G405" s="870">
        <v>37841</v>
      </c>
      <c r="H405" s="869"/>
      <c r="I405" s="869"/>
      <c r="J405" s="870">
        <v>37841</v>
      </c>
      <c r="K405" s="871">
        <v>0</v>
      </c>
    </row>
    <row r="406" spans="1:11" ht="29.25">
      <c r="A406" s="872"/>
      <c r="B406" s="884"/>
      <c r="C406" s="868" t="s">
        <v>965</v>
      </c>
      <c r="D406" s="869">
        <v>400</v>
      </c>
      <c r="E406" s="869"/>
      <c r="F406" s="869"/>
      <c r="G406" s="870">
        <v>400</v>
      </c>
      <c r="H406" s="869"/>
      <c r="I406" s="869"/>
      <c r="J406" s="870">
        <v>400</v>
      </c>
      <c r="K406" s="871">
        <v>0</v>
      </c>
    </row>
    <row r="407" spans="1:11" ht="19.5">
      <c r="A407" s="872"/>
      <c r="B407" s="884"/>
      <c r="C407" s="868" t="s">
        <v>520</v>
      </c>
      <c r="D407" s="869">
        <v>46648</v>
      </c>
      <c r="E407" s="869"/>
      <c r="F407" s="869"/>
      <c r="G407" s="870">
        <v>46648</v>
      </c>
      <c r="H407" s="869"/>
      <c r="I407" s="869"/>
      <c r="J407" s="870">
        <v>46648</v>
      </c>
      <c r="K407" s="871">
        <v>0</v>
      </c>
    </row>
    <row r="408" spans="1:11" ht="19.5">
      <c r="A408" s="872"/>
      <c r="B408" s="884"/>
      <c r="C408" s="868" t="s">
        <v>531</v>
      </c>
      <c r="D408" s="869">
        <v>23082</v>
      </c>
      <c r="E408" s="869"/>
      <c r="F408" s="869"/>
      <c r="G408" s="870">
        <v>23082</v>
      </c>
      <c r="H408" s="869"/>
      <c r="I408" s="869"/>
      <c r="J408" s="870">
        <v>23082</v>
      </c>
      <c r="K408" s="871">
        <v>0</v>
      </c>
    </row>
    <row r="409" spans="1:11" ht="11.25">
      <c r="A409" s="872"/>
      <c r="B409" s="884"/>
      <c r="C409" s="868" t="s">
        <v>966</v>
      </c>
      <c r="D409" s="869">
        <v>162921</v>
      </c>
      <c r="E409" s="869"/>
      <c r="F409" s="869"/>
      <c r="G409" s="870">
        <v>162921</v>
      </c>
      <c r="H409" s="869"/>
      <c r="I409" s="869"/>
      <c r="J409" s="870">
        <v>162921</v>
      </c>
      <c r="K409" s="871">
        <v>0.0002</v>
      </c>
    </row>
    <row r="410" spans="1:11" ht="11.25">
      <c r="A410" s="872"/>
      <c r="B410" s="884"/>
      <c r="C410" s="868" t="s">
        <v>508</v>
      </c>
      <c r="D410" s="869">
        <v>7144</v>
      </c>
      <c r="E410" s="869"/>
      <c r="F410" s="869"/>
      <c r="G410" s="870">
        <v>7144</v>
      </c>
      <c r="H410" s="869"/>
      <c r="I410" s="869"/>
      <c r="J410" s="870">
        <v>7144</v>
      </c>
      <c r="K410" s="871">
        <v>0</v>
      </c>
    </row>
    <row r="411" spans="1:11" ht="11.25">
      <c r="A411" s="872"/>
      <c r="B411" s="884"/>
      <c r="C411" s="868" t="s">
        <v>967</v>
      </c>
      <c r="D411" s="869">
        <v>1178</v>
      </c>
      <c r="E411" s="869"/>
      <c r="F411" s="869"/>
      <c r="G411" s="870">
        <v>1178</v>
      </c>
      <c r="H411" s="869"/>
      <c r="I411" s="869"/>
      <c r="J411" s="870">
        <v>1178</v>
      </c>
      <c r="K411" s="871">
        <v>0</v>
      </c>
    </row>
    <row r="412" spans="1:11" ht="11.25">
      <c r="A412" s="872"/>
      <c r="B412" s="884"/>
      <c r="C412" s="868" t="s">
        <v>496</v>
      </c>
      <c r="D412" s="869">
        <v>27600</v>
      </c>
      <c r="E412" s="869"/>
      <c r="F412" s="869"/>
      <c r="G412" s="870">
        <v>27600</v>
      </c>
      <c r="H412" s="869"/>
      <c r="I412" s="869"/>
      <c r="J412" s="870">
        <v>27600</v>
      </c>
      <c r="K412" s="871">
        <v>0</v>
      </c>
    </row>
    <row r="413" spans="1:11" ht="11.25">
      <c r="A413" s="872"/>
      <c r="B413" s="884"/>
      <c r="C413" s="868" t="s">
        <v>969</v>
      </c>
      <c r="D413" s="869">
        <v>290</v>
      </c>
      <c r="E413" s="869"/>
      <c r="F413" s="869"/>
      <c r="G413" s="870">
        <v>290</v>
      </c>
      <c r="H413" s="869"/>
      <c r="I413" s="869"/>
      <c r="J413" s="870">
        <v>290</v>
      </c>
      <c r="K413" s="871">
        <v>0</v>
      </c>
    </row>
    <row r="414" spans="1:11" ht="20.25" thickBot="1">
      <c r="A414" s="872"/>
      <c r="B414" s="884"/>
      <c r="C414" s="868" t="s">
        <v>971</v>
      </c>
      <c r="D414" s="869">
        <v>98059</v>
      </c>
      <c r="E414" s="869"/>
      <c r="F414" s="869"/>
      <c r="G414" s="870">
        <v>98059</v>
      </c>
      <c r="H414" s="869"/>
      <c r="I414" s="869"/>
      <c r="J414" s="870">
        <v>98059</v>
      </c>
      <c r="K414" s="871">
        <v>0.0001</v>
      </c>
    </row>
    <row r="415" spans="1:11" ht="12" thickBot="1">
      <c r="A415" s="872"/>
      <c r="B415" s="873" t="s">
        <v>28</v>
      </c>
      <c r="C415" s="874"/>
      <c r="D415" s="875">
        <v>2278494</v>
      </c>
      <c r="E415" s="875"/>
      <c r="F415" s="875"/>
      <c r="G415" s="876">
        <v>2278494</v>
      </c>
      <c r="H415" s="875"/>
      <c r="I415" s="875"/>
      <c r="J415" s="876">
        <v>2278494</v>
      </c>
      <c r="K415" s="877">
        <v>0.0024</v>
      </c>
    </row>
    <row r="416" spans="1:11" ht="39">
      <c r="A416" s="872"/>
      <c r="B416" s="867" t="s">
        <v>533</v>
      </c>
      <c r="C416" s="868" t="s">
        <v>29</v>
      </c>
      <c r="D416" s="869">
        <v>143420</v>
      </c>
      <c r="E416" s="869"/>
      <c r="F416" s="869"/>
      <c r="G416" s="870">
        <v>143420</v>
      </c>
      <c r="H416" s="869"/>
      <c r="I416" s="869"/>
      <c r="J416" s="870">
        <v>143420</v>
      </c>
      <c r="K416" s="871">
        <v>0.0002</v>
      </c>
    </row>
    <row r="417" spans="1:11" ht="19.5">
      <c r="A417" s="872"/>
      <c r="B417" s="884"/>
      <c r="C417" s="868" t="s">
        <v>534</v>
      </c>
      <c r="D417" s="869">
        <v>20661309</v>
      </c>
      <c r="E417" s="869">
        <v>28500</v>
      </c>
      <c r="F417" s="869"/>
      <c r="G417" s="870">
        <v>20689809</v>
      </c>
      <c r="H417" s="869"/>
      <c r="I417" s="869"/>
      <c r="J417" s="870">
        <v>20689809</v>
      </c>
      <c r="K417" s="871">
        <v>0.0221</v>
      </c>
    </row>
    <row r="418" spans="1:11" ht="29.25">
      <c r="A418" s="872"/>
      <c r="B418" s="884"/>
      <c r="C418" s="868" t="s">
        <v>16</v>
      </c>
      <c r="D418" s="869">
        <v>524947</v>
      </c>
      <c r="E418" s="869"/>
      <c r="F418" s="869"/>
      <c r="G418" s="870">
        <v>524947</v>
      </c>
      <c r="H418" s="869"/>
      <c r="I418" s="869"/>
      <c r="J418" s="870">
        <v>524947</v>
      </c>
      <c r="K418" s="871">
        <v>0.0006</v>
      </c>
    </row>
    <row r="419" spans="1:11" ht="48.75">
      <c r="A419" s="872"/>
      <c r="B419" s="884"/>
      <c r="C419" s="868" t="s">
        <v>17</v>
      </c>
      <c r="D419" s="869">
        <v>548245</v>
      </c>
      <c r="E419" s="869"/>
      <c r="F419" s="869"/>
      <c r="G419" s="870">
        <v>548245</v>
      </c>
      <c r="H419" s="869"/>
      <c r="I419" s="869"/>
      <c r="J419" s="870">
        <v>548245</v>
      </c>
      <c r="K419" s="871">
        <v>0.0006</v>
      </c>
    </row>
    <row r="420" spans="1:11" ht="19.5">
      <c r="A420" s="872"/>
      <c r="B420" s="884"/>
      <c r="C420" s="868" t="s">
        <v>20</v>
      </c>
      <c r="D420" s="869">
        <v>4469</v>
      </c>
      <c r="E420" s="869"/>
      <c r="F420" s="869"/>
      <c r="G420" s="870">
        <v>4469</v>
      </c>
      <c r="H420" s="869"/>
      <c r="I420" s="869"/>
      <c r="J420" s="870">
        <v>4469</v>
      </c>
      <c r="K420" s="871">
        <v>0</v>
      </c>
    </row>
    <row r="421" spans="1:11" ht="11.25">
      <c r="A421" s="872"/>
      <c r="B421" s="884"/>
      <c r="C421" s="868" t="s">
        <v>496</v>
      </c>
      <c r="D421" s="869">
        <v>1000</v>
      </c>
      <c r="E421" s="869"/>
      <c r="F421" s="869"/>
      <c r="G421" s="870">
        <v>1000</v>
      </c>
      <c r="H421" s="869"/>
      <c r="I421" s="869"/>
      <c r="J421" s="870">
        <v>1000</v>
      </c>
      <c r="K421" s="871">
        <v>0</v>
      </c>
    </row>
    <row r="422" spans="1:11" ht="11.25">
      <c r="A422" s="872"/>
      <c r="B422" s="884"/>
      <c r="C422" s="868" t="s">
        <v>21</v>
      </c>
      <c r="D422" s="869">
        <v>714</v>
      </c>
      <c r="E422" s="869"/>
      <c r="F422" s="869"/>
      <c r="G422" s="870">
        <v>714</v>
      </c>
      <c r="H422" s="869"/>
      <c r="I422" s="869"/>
      <c r="J422" s="870">
        <v>714</v>
      </c>
      <c r="K422" s="871">
        <v>0</v>
      </c>
    </row>
    <row r="423" spans="1:11" ht="11.25">
      <c r="A423" s="872"/>
      <c r="B423" s="884"/>
      <c r="C423" s="868" t="s">
        <v>30</v>
      </c>
      <c r="D423" s="869">
        <v>60</v>
      </c>
      <c r="E423" s="869"/>
      <c r="F423" s="869"/>
      <c r="G423" s="870">
        <v>60</v>
      </c>
      <c r="H423" s="869"/>
      <c r="I423" s="869"/>
      <c r="J423" s="870">
        <v>60</v>
      </c>
      <c r="K423" s="871">
        <v>0</v>
      </c>
    </row>
    <row r="424" spans="1:11" ht="19.5">
      <c r="A424" s="872"/>
      <c r="B424" s="884"/>
      <c r="C424" s="868" t="s">
        <v>22</v>
      </c>
      <c r="D424" s="869">
        <v>8758</v>
      </c>
      <c r="E424" s="869"/>
      <c r="F424" s="869"/>
      <c r="G424" s="870">
        <v>8758</v>
      </c>
      <c r="H424" s="869"/>
      <c r="I424" s="869"/>
      <c r="J424" s="870">
        <v>8758</v>
      </c>
      <c r="K424" s="871">
        <v>0</v>
      </c>
    </row>
    <row r="425" spans="1:11" ht="19.5">
      <c r="A425" s="872"/>
      <c r="B425" s="884"/>
      <c r="C425" s="868" t="s">
        <v>499</v>
      </c>
      <c r="D425" s="869">
        <v>100000</v>
      </c>
      <c r="E425" s="869"/>
      <c r="F425" s="869"/>
      <c r="G425" s="870">
        <v>100000</v>
      </c>
      <c r="H425" s="869"/>
      <c r="I425" s="869"/>
      <c r="J425" s="870">
        <v>100000</v>
      </c>
      <c r="K425" s="871">
        <v>0.0001</v>
      </c>
    </row>
    <row r="426" spans="1:11" ht="49.5" thickBot="1">
      <c r="A426" s="872"/>
      <c r="B426" s="884"/>
      <c r="C426" s="868" t="s">
        <v>31</v>
      </c>
      <c r="D426" s="869">
        <v>82071</v>
      </c>
      <c r="E426" s="869"/>
      <c r="F426" s="869"/>
      <c r="G426" s="870">
        <v>82071</v>
      </c>
      <c r="H426" s="869"/>
      <c r="I426" s="869"/>
      <c r="J426" s="870">
        <v>82071</v>
      </c>
      <c r="K426" s="871">
        <v>0.0001</v>
      </c>
    </row>
    <row r="427" spans="1:11" ht="12" thickBot="1">
      <c r="A427" s="872"/>
      <c r="B427" s="873" t="s">
        <v>32</v>
      </c>
      <c r="C427" s="874"/>
      <c r="D427" s="875">
        <v>22074993</v>
      </c>
      <c r="E427" s="875">
        <v>28500</v>
      </c>
      <c r="F427" s="875"/>
      <c r="G427" s="876">
        <v>22103493</v>
      </c>
      <c r="H427" s="875"/>
      <c r="I427" s="875"/>
      <c r="J427" s="876">
        <v>22103493</v>
      </c>
      <c r="K427" s="877">
        <v>0.0236</v>
      </c>
    </row>
    <row r="428" spans="1:11" ht="29.25">
      <c r="A428" s="872"/>
      <c r="B428" s="867" t="s">
        <v>536</v>
      </c>
      <c r="C428" s="868" t="s">
        <v>16</v>
      </c>
      <c r="D428" s="869">
        <v>888781</v>
      </c>
      <c r="E428" s="869"/>
      <c r="F428" s="869"/>
      <c r="G428" s="870">
        <v>888781</v>
      </c>
      <c r="H428" s="869"/>
      <c r="I428" s="869"/>
      <c r="J428" s="870">
        <v>888781</v>
      </c>
      <c r="K428" s="871">
        <v>0.0009</v>
      </c>
    </row>
    <row r="429" spans="1:11" ht="48.75">
      <c r="A429" s="872"/>
      <c r="B429" s="884"/>
      <c r="C429" s="868" t="s">
        <v>17</v>
      </c>
      <c r="D429" s="869">
        <v>1131558</v>
      </c>
      <c r="E429" s="869"/>
      <c r="F429" s="869"/>
      <c r="G429" s="870">
        <v>1131558</v>
      </c>
      <c r="H429" s="869"/>
      <c r="I429" s="869"/>
      <c r="J429" s="870">
        <v>1131558</v>
      </c>
      <c r="K429" s="871">
        <v>0.0012</v>
      </c>
    </row>
    <row r="430" spans="1:11" ht="19.5">
      <c r="A430" s="872"/>
      <c r="B430" s="884"/>
      <c r="C430" s="868" t="s">
        <v>962</v>
      </c>
      <c r="D430" s="869">
        <v>35995</v>
      </c>
      <c r="E430" s="869"/>
      <c r="F430" s="869"/>
      <c r="G430" s="870">
        <v>35995</v>
      </c>
      <c r="H430" s="869"/>
      <c r="I430" s="869"/>
      <c r="J430" s="870">
        <v>35995</v>
      </c>
      <c r="K430" s="871">
        <v>0</v>
      </c>
    </row>
    <row r="431" spans="1:11" ht="19.5">
      <c r="A431" s="872"/>
      <c r="B431" s="884"/>
      <c r="C431" s="868" t="s">
        <v>963</v>
      </c>
      <c r="D431" s="869">
        <v>25231963</v>
      </c>
      <c r="E431" s="869"/>
      <c r="F431" s="869"/>
      <c r="G431" s="870">
        <v>25231963</v>
      </c>
      <c r="H431" s="869"/>
      <c r="I431" s="869"/>
      <c r="J431" s="870">
        <v>25231963</v>
      </c>
      <c r="K431" s="871">
        <v>0.027</v>
      </c>
    </row>
    <row r="432" spans="1:11" ht="19.5">
      <c r="A432" s="872"/>
      <c r="B432" s="884"/>
      <c r="C432" s="868" t="s">
        <v>964</v>
      </c>
      <c r="D432" s="869">
        <v>1936880</v>
      </c>
      <c r="E432" s="869"/>
      <c r="F432" s="869"/>
      <c r="G432" s="870">
        <v>1936880</v>
      </c>
      <c r="H432" s="869"/>
      <c r="I432" s="869"/>
      <c r="J432" s="870">
        <v>1936880</v>
      </c>
      <c r="K432" s="871">
        <v>0.0021</v>
      </c>
    </row>
    <row r="433" spans="1:11" ht="19.5">
      <c r="A433" s="872"/>
      <c r="B433" s="884"/>
      <c r="C433" s="868" t="s">
        <v>528</v>
      </c>
      <c r="D433" s="869">
        <v>4814182</v>
      </c>
      <c r="E433" s="869"/>
      <c r="F433" s="869"/>
      <c r="G433" s="870">
        <v>4814182</v>
      </c>
      <c r="H433" s="869"/>
      <c r="I433" s="869"/>
      <c r="J433" s="870">
        <v>4814182</v>
      </c>
      <c r="K433" s="871">
        <v>0.0051</v>
      </c>
    </row>
    <row r="434" spans="1:11" ht="11.25">
      <c r="A434" s="872"/>
      <c r="B434" s="884"/>
      <c r="C434" s="868" t="s">
        <v>529</v>
      </c>
      <c r="D434" s="869">
        <v>658868</v>
      </c>
      <c r="E434" s="869"/>
      <c r="F434" s="869"/>
      <c r="G434" s="870">
        <v>658868</v>
      </c>
      <c r="H434" s="869"/>
      <c r="I434" s="869"/>
      <c r="J434" s="870">
        <v>658868</v>
      </c>
      <c r="K434" s="871">
        <v>0.0007</v>
      </c>
    </row>
    <row r="435" spans="1:11" ht="29.25">
      <c r="A435" s="872"/>
      <c r="B435" s="884"/>
      <c r="C435" s="868" t="s">
        <v>965</v>
      </c>
      <c r="D435" s="869">
        <v>39755</v>
      </c>
      <c r="E435" s="869"/>
      <c r="F435" s="869"/>
      <c r="G435" s="870">
        <v>39755</v>
      </c>
      <c r="H435" s="869"/>
      <c r="I435" s="869"/>
      <c r="J435" s="870">
        <v>39755</v>
      </c>
      <c r="K435" s="871">
        <v>0</v>
      </c>
    </row>
    <row r="436" spans="1:11" ht="11.25">
      <c r="A436" s="872"/>
      <c r="B436" s="884"/>
      <c r="C436" s="868" t="s">
        <v>530</v>
      </c>
      <c r="D436" s="869">
        <v>1830</v>
      </c>
      <c r="E436" s="869"/>
      <c r="F436" s="869"/>
      <c r="G436" s="870">
        <v>1830</v>
      </c>
      <c r="H436" s="869"/>
      <c r="I436" s="869"/>
      <c r="J436" s="870">
        <v>1830</v>
      </c>
      <c r="K436" s="871">
        <v>0</v>
      </c>
    </row>
    <row r="437" spans="1:11" ht="19.5">
      <c r="A437" s="872"/>
      <c r="B437" s="884"/>
      <c r="C437" s="868" t="s">
        <v>520</v>
      </c>
      <c r="D437" s="869">
        <v>413274</v>
      </c>
      <c r="E437" s="869">
        <v>17900</v>
      </c>
      <c r="F437" s="869"/>
      <c r="G437" s="870">
        <v>431174</v>
      </c>
      <c r="H437" s="869"/>
      <c r="I437" s="869"/>
      <c r="J437" s="870">
        <v>431174</v>
      </c>
      <c r="K437" s="871">
        <v>0.0005</v>
      </c>
    </row>
    <row r="438" spans="1:11" ht="19.5">
      <c r="A438" s="872"/>
      <c r="B438" s="884"/>
      <c r="C438" s="868" t="s">
        <v>531</v>
      </c>
      <c r="D438" s="869">
        <v>52473</v>
      </c>
      <c r="E438" s="869">
        <v>18350</v>
      </c>
      <c r="F438" s="869"/>
      <c r="G438" s="870">
        <v>70823</v>
      </c>
      <c r="H438" s="869"/>
      <c r="I438" s="869"/>
      <c r="J438" s="870">
        <v>70823</v>
      </c>
      <c r="K438" s="871">
        <v>0.0001</v>
      </c>
    </row>
    <row r="439" spans="1:11" ht="11.25">
      <c r="A439" s="872"/>
      <c r="B439" s="884"/>
      <c r="C439" s="868" t="s">
        <v>966</v>
      </c>
      <c r="D439" s="869">
        <v>2059455</v>
      </c>
      <c r="E439" s="869"/>
      <c r="F439" s="869"/>
      <c r="G439" s="870">
        <v>2059455</v>
      </c>
      <c r="H439" s="869"/>
      <c r="I439" s="869"/>
      <c r="J439" s="870">
        <v>2059455</v>
      </c>
      <c r="K439" s="871">
        <v>0.0022</v>
      </c>
    </row>
    <row r="440" spans="1:11" ht="11.25">
      <c r="A440" s="872"/>
      <c r="B440" s="884"/>
      <c r="C440" s="868" t="s">
        <v>508</v>
      </c>
      <c r="D440" s="869">
        <v>297782</v>
      </c>
      <c r="E440" s="869">
        <v>6500</v>
      </c>
      <c r="F440" s="869"/>
      <c r="G440" s="870">
        <v>304282</v>
      </c>
      <c r="H440" s="869"/>
      <c r="I440" s="869"/>
      <c r="J440" s="870">
        <v>304282</v>
      </c>
      <c r="K440" s="871">
        <v>0.0003</v>
      </c>
    </row>
    <row r="441" spans="1:11" ht="11.25">
      <c r="A441" s="872"/>
      <c r="B441" s="884"/>
      <c r="C441" s="868" t="s">
        <v>967</v>
      </c>
      <c r="D441" s="869">
        <v>25665</v>
      </c>
      <c r="E441" s="869"/>
      <c r="F441" s="869"/>
      <c r="G441" s="870">
        <v>25665</v>
      </c>
      <c r="H441" s="869"/>
      <c r="I441" s="869"/>
      <c r="J441" s="870">
        <v>25665</v>
      </c>
      <c r="K441" s="871">
        <v>0</v>
      </c>
    </row>
    <row r="442" spans="1:11" ht="11.25">
      <c r="A442" s="872"/>
      <c r="B442" s="884"/>
      <c r="C442" s="868" t="s">
        <v>496</v>
      </c>
      <c r="D442" s="869">
        <v>194793</v>
      </c>
      <c r="E442" s="869">
        <v>2000</v>
      </c>
      <c r="F442" s="869"/>
      <c r="G442" s="870">
        <v>196793</v>
      </c>
      <c r="H442" s="869"/>
      <c r="I442" s="869"/>
      <c r="J442" s="870">
        <v>196793</v>
      </c>
      <c r="K442" s="871">
        <v>0.0002</v>
      </c>
    </row>
    <row r="443" spans="1:11" ht="19.5">
      <c r="A443" s="872"/>
      <c r="B443" s="884"/>
      <c r="C443" s="868" t="s">
        <v>968</v>
      </c>
      <c r="D443" s="869">
        <v>23011</v>
      </c>
      <c r="E443" s="869"/>
      <c r="F443" s="869"/>
      <c r="G443" s="870">
        <v>23011</v>
      </c>
      <c r="H443" s="869"/>
      <c r="I443" s="869"/>
      <c r="J443" s="870">
        <v>23011</v>
      </c>
      <c r="K443" s="871">
        <v>0</v>
      </c>
    </row>
    <row r="444" spans="1:11" ht="11.25">
      <c r="A444" s="872"/>
      <c r="B444" s="884"/>
      <c r="C444" s="868" t="s">
        <v>969</v>
      </c>
      <c r="D444" s="869">
        <v>11255</v>
      </c>
      <c r="E444" s="869"/>
      <c r="F444" s="869"/>
      <c r="G444" s="870">
        <v>11255</v>
      </c>
      <c r="H444" s="869"/>
      <c r="I444" s="869"/>
      <c r="J444" s="870">
        <v>11255</v>
      </c>
      <c r="K444" s="871">
        <v>0</v>
      </c>
    </row>
    <row r="445" spans="1:11" ht="11.25">
      <c r="A445" s="872"/>
      <c r="B445" s="884"/>
      <c r="C445" s="868" t="s">
        <v>543</v>
      </c>
      <c r="D445" s="869">
        <v>13018</v>
      </c>
      <c r="E445" s="869"/>
      <c r="F445" s="869"/>
      <c r="G445" s="870">
        <v>13018</v>
      </c>
      <c r="H445" s="869"/>
      <c r="I445" s="869"/>
      <c r="J445" s="870">
        <v>13018</v>
      </c>
      <c r="K445" s="871">
        <v>0</v>
      </c>
    </row>
    <row r="446" spans="1:11" ht="19.5">
      <c r="A446" s="872"/>
      <c r="B446" s="884"/>
      <c r="C446" s="868" t="s">
        <v>971</v>
      </c>
      <c r="D446" s="869">
        <v>1524988</v>
      </c>
      <c r="E446" s="869"/>
      <c r="F446" s="869"/>
      <c r="G446" s="870">
        <v>1524988</v>
      </c>
      <c r="H446" s="869"/>
      <c r="I446" s="869"/>
      <c r="J446" s="870">
        <v>1524988</v>
      </c>
      <c r="K446" s="871">
        <v>0.0016</v>
      </c>
    </row>
    <row r="447" spans="1:11" ht="30" thickBot="1">
      <c r="A447" s="872"/>
      <c r="B447" s="884"/>
      <c r="C447" s="868" t="s">
        <v>523</v>
      </c>
      <c r="D447" s="869"/>
      <c r="E447" s="869">
        <v>5000</v>
      </c>
      <c r="F447" s="869"/>
      <c r="G447" s="870">
        <v>5000</v>
      </c>
      <c r="H447" s="869"/>
      <c r="I447" s="869"/>
      <c r="J447" s="870">
        <v>5000</v>
      </c>
      <c r="K447" s="871">
        <v>0</v>
      </c>
    </row>
    <row r="448" spans="1:11" ht="12" thickBot="1">
      <c r="A448" s="872"/>
      <c r="B448" s="873" t="s">
        <v>33</v>
      </c>
      <c r="C448" s="874"/>
      <c r="D448" s="875">
        <v>39355526</v>
      </c>
      <c r="E448" s="875">
        <v>49750</v>
      </c>
      <c r="F448" s="875"/>
      <c r="G448" s="876">
        <v>39405276</v>
      </c>
      <c r="H448" s="875"/>
      <c r="I448" s="875"/>
      <c r="J448" s="876">
        <v>39405276</v>
      </c>
      <c r="K448" s="877">
        <v>0.0421</v>
      </c>
    </row>
    <row r="449" spans="1:11" ht="19.5">
      <c r="A449" s="872"/>
      <c r="B449" s="867" t="s">
        <v>34</v>
      </c>
      <c r="C449" s="868" t="s">
        <v>963</v>
      </c>
      <c r="D449" s="869"/>
      <c r="E449" s="869"/>
      <c r="F449" s="869">
        <v>1691139</v>
      </c>
      <c r="G449" s="870">
        <v>1691139</v>
      </c>
      <c r="H449" s="869"/>
      <c r="I449" s="869"/>
      <c r="J449" s="870">
        <v>1691139</v>
      </c>
      <c r="K449" s="871">
        <v>0.0018</v>
      </c>
    </row>
    <row r="450" spans="1:11" ht="19.5">
      <c r="A450" s="872"/>
      <c r="B450" s="884"/>
      <c r="C450" s="868" t="s">
        <v>964</v>
      </c>
      <c r="D450" s="869"/>
      <c r="E450" s="869"/>
      <c r="F450" s="869">
        <v>128969</v>
      </c>
      <c r="G450" s="870">
        <v>128969</v>
      </c>
      <c r="H450" s="869"/>
      <c r="I450" s="869"/>
      <c r="J450" s="870">
        <v>128969</v>
      </c>
      <c r="K450" s="871">
        <v>0.0001</v>
      </c>
    </row>
    <row r="451" spans="1:11" ht="19.5">
      <c r="A451" s="872"/>
      <c r="B451" s="884"/>
      <c r="C451" s="868" t="s">
        <v>528</v>
      </c>
      <c r="D451" s="869"/>
      <c r="E451" s="869"/>
      <c r="F451" s="869">
        <v>314484</v>
      </c>
      <c r="G451" s="870">
        <v>314484</v>
      </c>
      <c r="H451" s="869"/>
      <c r="I451" s="869"/>
      <c r="J451" s="870">
        <v>314484</v>
      </c>
      <c r="K451" s="871">
        <v>0.0003</v>
      </c>
    </row>
    <row r="452" spans="1:11" ht="11.25">
      <c r="A452" s="872"/>
      <c r="B452" s="884"/>
      <c r="C452" s="868" t="s">
        <v>529</v>
      </c>
      <c r="D452" s="869"/>
      <c r="E452" s="869"/>
      <c r="F452" s="869">
        <v>43041</v>
      </c>
      <c r="G452" s="870">
        <v>43041</v>
      </c>
      <c r="H452" s="869"/>
      <c r="I452" s="869"/>
      <c r="J452" s="870">
        <v>43041</v>
      </c>
      <c r="K452" s="871">
        <v>0</v>
      </c>
    </row>
    <row r="453" spans="1:11" ht="19.5">
      <c r="A453" s="872"/>
      <c r="B453" s="884"/>
      <c r="C453" s="868" t="s">
        <v>520</v>
      </c>
      <c r="D453" s="869"/>
      <c r="E453" s="869"/>
      <c r="F453" s="869">
        <v>13396</v>
      </c>
      <c r="G453" s="870">
        <v>13396</v>
      </c>
      <c r="H453" s="869"/>
      <c r="I453" s="869"/>
      <c r="J453" s="870">
        <v>13396</v>
      </c>
      <c r="K453" s="871">
        <v>0</v>
      </c>
    </row>
    <row r="454" spans="1:11" ht="19.5">
      <c r="A454" s="872"/>
      <c r="B454" s="884"/>
      <c r="C454" s="868" t="s">
        <v>531</v>
      </c>
      <c r="D454" s="869"/>
      <c r="E454" s="869"/>
      <c r="F454" s="869">
        <v>500</v>
      </c>
      <c r="G454" s="870">
        <v>500</v>
      </c>
      <c r="H454" s="869"/>
      <c r="I454" s="869"/>
      <c r="J454" s="870">
        <v>500</v>
      </c>
      <c r="K454" s="871">
        <v>0</v>
      </c>
    </row>
    <row r="455" spans="1:11" ht="11.25">
      <c r="A455" s="872"/>
      <c r="B455" s="884"/>
      <c r="C455" s="868" t="s">
        <v>966</v>
      </c>
      <c r="D455" s="869"/>
      <c r="E455" s="869"/>
      <c r="F455" s="869">
        <v>2361</v>
      </c>
      <c r="G455" s="870">
        <v>2361</v>
      </c>
      <c r="H455" s="869"/>
      <c r="I455" s="869"/>
      <c r="J455" s="870">
        <v>2361</v>
      </c>
      <c r="K455" s="871">
        <v>0</v>
      </c>
    </row>
    <row r="456" spans="1:11" ht="11.25">
      <c r="A456" s="872"/>
      <c r="B456" s="884"/>
      <c r="C456" s="868" t="s">
        <v>508</v>
      </c>
      <c r="D456" s="869"/>
      <c r="E456" s="869"/>
      <c r="F456" s="869">
        <v>450</v>
      </c>
      <c r="G456" s="870">
        <v>450</v>
      </c>
      <c r="H456" s="869"/>
      <c r="I456" s="869"/>
      <c r="J456" s="870">
        <v>450</v>
      </c>
      <c r="K456" s="871">
        <v>0</v>
      </c>
    </row>
    <row r="457" spans="1:11" ht="11.25">
      <c r="A457" s="872"/>
      <c r="B457" s="884"/>
      <c r="C457" s="868" t="s">
        <v>496</v>
      </c>
      <c r="D457" s="869"/>
      <c r="E457" s="869"/>
      <c r="F457" s="869">
        <v>4700</v>
      </c>
      <c r="G457" s="870">
        <v>4700</v>
      </c>
      <c r="H457" s="869"/>
      <c r="I457" s="869"/>
      <c r="J457" s="870">
        <v>4700</v>
      </c>
      <c r="K457" s="871">
        <v>0</v>
      </c>
    </row>
    <row r="458" spans="1:11" ht="11.25">
      <c r="A458" s="872"/>
      <c r="B458" s="884"/>
      <c r="C458" s="868" t="s">
        <v>969</v>
      </c>
      <c r="D458" s="869"/>
      <c r="E458" s="869"/>
      <c r="F458" s="869">
        <v>1000</v>
      </c>
      <c r="G458" s="870">
        <v>1000</v>
      </c>
      <c r="H458" s="869"/>
      <c r="I458" s="869"/>
      <c r="J458" s="870">
        <v>1000</v>
      </c>
      <c r="K458" s="871">
        <v>0</v>
      </c>
    </row>
    <row r="459" spans="1:11" ht="20.25" thickBot="1">
      <c r="A459" s="872"/>
      <c r="B459" s="884"/>
      <c r="C459" s="868" t="s">
        <v>971</v>
      </c>
      <c r="D459" s="869"/>
      <c r="E459" s="869"/>
      <c r="F459" s="869">
        <v>84229</v>
      </c>
      <c r="G459" s="870">
        <v>84229</v>
      </c>
      <c r="H459" s="869"/>
      <c r="I459" s="869"/>
      <c r="J459" s="870">
        <v>84229</v>
      </c>
      <c r="K459" s="871">
        <v>0.0001</v>
      </c>
    </row>
    <row r="460" spans="1:11" ht="12" thickBot="1">
      <c r="A460" s="872"/>
      <c r="B460" s="873" t="s">
        <v>35</v>
      </c>
      <c r="C460" s="874"/>
      <c r="D460" s="875"/>
      <c r="E460" s="875"/>
      <c r="F460" s="875">
        <v>2284269</v>
      </c>
      <c r="G460" s="876">
        <v>2284269</v>
      </c>
      <c r="H460" s="875"/>
      <c r="I460" s="875"/>
      <c r="J460" s="876">
        <v>2284269</v>
      </c>
      <c r="K460" s="877">
        <v>0.0024</v>
      </c>
    </row>
    <row r="461" spans="1:11" ht="20.25" thickBot="1">
      <c r="A461" s="872"/>
      <c r="B461" s="867" t="s">
        <v>36</v>
      </c>
      <c r="C461" s="868" t="s">
        <v>496</v>
      </c>
      <c r="D461" s="869">
        <v>137590</v>
      </c>
      <c r="E461" s="869"/>
      <c r="F461" s="869"/>
      <c r="G461" s="870">
        <v>137590</v>
      </c>
      <c r="H461" s="869"/>
      <c r="I461" s="869"/>
      <c r="J461" s="870">
        <v>137590</v>
      </c>
      <c r="K461" s="871">
        <v>0.0001</v>
      </c>
    </row>
    <row r="462" spans="1:11" ht="12" thickBot="1">
      <c r="A462" s="872"/>
      <c r="B462" s="873" t="s">
        <v>37</v>
      </c>
      <c r="C462" s="874"/>
      <c r="D462" s="875">
        <v>137590</v>
      </c>
      <c r="E462" s="875"/>
      <c r="F462" s="875"/>
      <c r="G462" s="876">
        <v>137590</v>
      </c>
      <c r="H462" s="875"/>
      <c r="I462" s="875"/>
      <c r="J462" s="876">
        <v>137590</v>
      </c>
      <c r="K462" s="877">
        <v>0.0001</v>
      </c>
    </row>
    <row r="463" spans="1:11" ht="29.25">
      <c r="A463" s="872"/>
      <c r="B463" s="867" t="s">
        <v>538</v>
      </c>
      <c r="C463" s="868" t="s">
        <v>16</v>
      </c>
      <c r="D463" s="869"/>
      <c r="E463" s="869"/>
      <c r="F463" s="869">
        <v>1572184</v>
      </c>
      <c r="G463" s="870">
        <v>1572184</v>
      </c>
      <c r="H463" s="869"/>
      <c r="I463" s="869"/>
      <c r="J463" s="870">
        <v>1572184</v>
      </c>
      <c r="K463" s="871">
        <v>0.0017</v>
      </c>
    </row>
    <row r="464" spans="1:11" ht="48.75">
      <c r="A464" s="872"/>
      <c r="B464" s="884"/>
      <c r="C464" s="868" t="s">
        <v>17</v>
      </c>
      <c r="D464" s="869"/>
      <c r="E464" s="869"/>
      <c r="F464" s="869">
        <v>784820</v>
      </c>
      <c r="G464" s="870">
        <v>784820</v>
      </c>
      <c r="H464" s="869"/>
      <c r="I464" s="869"/>
      <c r="J464" s="870">
        <v>784820</v>
      </c>
      <c r="K464" s="871">
        <v>0.0008</v>
      </c>
    </row>
    <row r="465" spans="1:11" ht="19.5">
      <c r="A465" s="872"/>
      <c r="B465" s="884"/>
      <c r="C465" s="868" t="s">
        <v>962</v>
      </c>
      <c r="D465" s="869"/>
      <c r="E465" s="869"/>
      <c r="F465" s="869">
        <v>46333</v>
      </c>
      <c r="G465" s="870">
        <v>46333</v>
      </c>
      <c r="H465" s="869"/>
      <c r="I465" s="869"/>
      <c r="J465" s="870">
        <v>46333</v>
      </c>
      <c r="K465" s="871">
        <v>0</v>
      </c>
    </row>
    <row r="466" spans="1:11" ht="19.5">
      <c r="A466" s="872"/>
      <c r="B466" s="884"/>
      <c r="C466" s="868" t="s">
        <v>963</v>
      </c>
      <c r="D466" s="869"/>
      <c r="E466" s="869"/>
      <c r="F466" s="869">
        <v>20574751</v>
      </c>
      <c r="G466" s="870">
        <v>20574751</v>
      </c>
      <c r="H466" s="869"/>
      <c r="I466" s="869"/>
      <c r="J466" s="870">
        <v>20574751</v>
      </c>
      <c r="K466" s="871">
        <v>0.022</v>
      </c>
    </row>
    <row r="467" spans="1:11" ht="19.5">
      <c r="A467" s="872"/>
      <c r="B467" s="884"/>
      <c r="C467" s="868" t="s">
        <v>964</v>
      </c>
      <c r="D467" s="869"/>
      <c r="E467" s="869"/>
      <c r="F467" s="869">
        <v>1555839</v>
      </c>
      <c r="G467" s="870">
        <v>1555839</v>
      </c>
      <c r="H467" s="869"/>
      <c r="I467" s="869"/>
      <c r="J467" s="870">
        <v>1555839</v>
      </c>
      <c r="K467" s="871">
        <v>0.0017</v>
      </c>
    </row>
    <row r="468" spans="1:11" ht="19.5">
      <c r="A468" s="872"/>
      <c r="B468" s="884"/>
      <c r="C468" s="868" t="s">
        <v>528</v>
      </c>
      <c r="D468" s="869"/>
      <c r="E468" s="869"/>
      <c r="F468" s="869">
        <v>3826935</v>
      </c>
      <c r="G468" s="870">
        <v>3826935</v>
      </c>
      <c r="H468" s="869"/>
      <c r="I468" s="869"/>
      <c r="J468" s="870">
        <v>3826935</v>
      </c>
      <c r="K468" s="871">
        <v>0.0041</v>
      </c>
    </row>
    <row r="469" spans="1:11" ht="11.25">
      <c r="A469" s="872"/>
      <c r="B469" s="884"/>
      <c r="C469" s="868" t="s">
        <v>529</v>
      </c>
      <c r="D469" s="869"/>
      <c r="E469" s="869"/>
      <c r="F469" s="869">
        <v>523755</v>
      </c>
      <c r="G469" s="870">
        <v>523755</v>
      </c>
      <c r="H469" s="869"/>
      <c r="I469" s="869"/>
      <c r="J469" s="870">
        <v>523755</v>
      </c>
      <c r="K469" s="871">
        <v>0.0006</v>
      </c>
    </row>
    <row r="470" spans="1:11" ht="29.25">
      <c r="A470" s="872"/>
      <c r="B470" s="884"/>
      <c r="C470" s="868" t="s">
        <v>965</v>
      </c>
      <c r="D470" s="869"/>
      <c r="E470" s="869"/>
      <c r="F470" s="869">
        <v>53489</v>
      </c>
      <c r="G470" s="870">
        <v>53489</v>
      </c>
      <c r="H470" s="869"/>
      <c r="I470" s="869"/>
      <c r="J470" s="870">
        <v>53489</v>
      </c>
      <c r="K470" s="871">
        <v>0.0001</v>
      </c>
    </row>
    <row r="471" spans="1:11" ht="11.25">
      <c r="A471" s="872"/>
      <c r="B471" s="884"/>
      <c r="C471" s="868" t="s">
        <v>530</v>
      </c>
      <c r="D471" s="869"/>
      <c r="E471" s="869"/>
      <c r="F471" s="869">
        <v>64000</v>
      </c>
      <c r="G471" s="870">
        <v>64000</v>
      </c>
      <c r="H471" s="869"/>
      <c r="I471" s="869"/>
      <c r="J471" s="870">
        <v>64000</v>
      </c>
      <c r="K471" s="871">
        <v>0.0001</v>
      </c>
    </row>
    <row r="472" spans="1:11" ht="19.5">
      <c r="A472" s="872"/>
      <c r="B472" s="884"/>
      <c r="C472" s="868" t="s">
        <v>520</v>
      </c>
      <c r="D472" s="869"/>
      <c r="E472" s="869">
        <v>1000</v>
      </c>
      <c r="F472" s="869">
        <v>398333</v>
      </c>
      <c r="G472" s="870">
        <v>399333</v>
      </c>
      <c r="H472" s="869"/>
      <c r="I472" s="869"/>
      <c r="J472" s="870">
        <v>399333</v>
      </c>
      <c r="K472" s="871">
        <v>0.0004</v>
      </c>
    </row>
    <row r="473" spans="1:11" ht="19.5">
      <c r="A473" s="872"/>
      <c r="B473" s="884"/>
      <c r="C473" s="868" t="s">
        <v>20</v>
      </c>
      <c r="D473" s="869"/>
      <c r="E473" s="869"/>
      <c r="F473" s="869">
        <v>18506</v>
      </c>
      <c r="G473" s="870">
        <v>18506</v>
      </c>
      <c r="H473" s="869"/>
      <c r="I473" s="869"/>
      <c r="J473" s="870">
        <v>18506</v>
      </c>
      <c r="K473" s="871">
        <v>0</v>
      </c>
    </row>
    <row r="474" spans="1:11" ht="19.5">
      <c r="A474" s="872"/>
      <c r="B474" s="884"/>
      <c r="C474" s="868" t="s">
        <v>531</v>
      </c>
      <c r="D474" s="869"/>
      <c r="E474" s="869">
        <v>16000</v>
      </c>
      <c r="F474" s="869">
        <v>64806</v>
      </c>
      <c r="G474" s="870">
        <v>80806</v>
      </c>
      <c r="H474" s="869"/>
      <c r="I474" s="869"/>
      <c r="J474" s="870">
        <v>80806</v>
      </c>
      <c r="K474" s="871">
        <v>0.0001</v>
      </c>
    </row>
    <row r="475" spans="1:11" ht="19.5">
      <c r="A475" s="872"/>
      <c r="B475" s="884"/>
      <c r="C475" s="868" t="s">
        <v>38</v>
      </c>
      <c r="D475" s="869"/>
      <c r="E475" s="869"/>
      <c r="F475" s="869">
        <v>5131</v>
      </c>
      <c r="G475" s="870">
        <v>5131</v>
      </c>
      <c r="H475" s="869"/>
      <c r="I475" s="869"/>
      <c r="J475" s="870">
        <v>5131</v>
      </c>
      <c r="K475" s="871">
        <v>0</v>
      </c>
    </row>
    <row r="476" spans="1:11" ht="11.25">
      <c r="A476" s="872"/>
      <c r="B476" s="884"/>
      <c r="C476" s="868" t="s">
        <v>966</v>
      </c>
      <c r="D476" s="869"/>
      <c r="E476" s="869"/>
      <c r="F476" s="869">
        <v>1345377</v>
      </c>
      <c r="G476" s="870">
        <v>1345377</v>
      </c>
      <c r="H476" s="869"/>
      <c r="I476" s="869"/>
      <c r="J476" s="870">
        <v>1345377</v>
      </c>
      <c r="K476" s="871">
        <v>0.0014</v>
      </c>
    </row>
    <row r="477" spans="1:11" ht="11.25">
      <c r="A477" s="872"/>
      <c r="B477" s="884"/>
      <c r="C477" s="868" t="s">
        <v>508</v>
      </c>
      <c r="D477" s="869"/>
      <c r="E477" s="869"/>
      <c r="F477" s="869">
        <v>257370</v>
      </c>
      <c r="G477" s="870">
        <v>257370</v>
      </c>
      <c r="H477" s="869"/>
      <c r="I477" s="869"/>
      <c r="J477" s="870">
        <v>257370</v>
      </c>
      <c r="K477" s="871">
        <v>0.0003</v>
      </c>
    </row>
    <row r="478" spans="1:11" ht="11.25">
      <c r="A478" s="872"/>
      <c r="B478" s="884"/>
      <c r="C478" s="868" t="s">
        <v>967</v>
      </c>
      <c r="D478" s="869"/>
      <c r="E478" s="869"/>
      <c r="F478" s="869">
        <v>22630</v>
      </c>
      <c r="G478" s="870">
        <v>22630</v>
      </c>
      <c r="H478" s="869"/>
      <c r="I478" s="869"/>
      <c r="J478" s="870">
        <v>22630</v>
      </c>
      <c r="K478" s="871">
        <v>0</v>
      </c>
    </row>
    <row r="479" spans="1:11" ht="11.25">
      <c r="A479" s="872"/>
      <c r="B479" s="884"/>
      <c r="C479" s="868" t="s">
        <v>496</v>
      </c>
      <c r="D479" s="869"/>
      <c r="E479" s="869">
        <v>2000</v>
      </c>
      <c r="F479" s="869">
        <v>408046</v>
      </c>
      <c r="G479" s="870">
        <v>410046</v>
      </c>
      <c r="H479" s="869"/>
      <c r="I479" s="869"/>
      <c r="J479" s="870">
        <v>410046</v>
      </c>
      <c r="K479" s="871">
        <v>0.0004</v>
      </c>
    </row>
    <row r="480" spans="1:11" ht="11.25">
      <c r="A480" s="872"/>
      <c r="B480" s="884"/>
      <c r="C480" s="868" t="s">
        <v>21</v>
      </c>
      <c r="D480" s="869"/>
      <c r="E480" s="869"/>
      <c r="F480" s="869">
        <v>7644</v>
      </c>
      <c r="G480" s="870">
        <v>7644</v>
      </c>
      <c r="H480" s="869"/>
      <c r="I480" s="869"/>
      <c r="J480" s="870">
        <v>7644</v>
      </c>
      <c r="K480" s="871">
        <v>0</v>
      </c>
    </row>
    <row r="481" spans="1:11" ht="19.5">
      <c r="A481" s="872"/>
      <c r="B481" s="884"/>
      <c r="C481" s="868" t="s">
        <v>968</v>
      </c>
      <c r="D481" s="869"/>
      <c r="E481" s="869"/>
      <c r="F481" s="869">
        <v>18638</v>
      </c>
      <c r="G481" s="870">
        <v>18638</v>
      </c>
      <c r="H481" s="869"/>
      <c r="I481" s="869"/>
      <c r="J481" s="870">
        <v>18638</v>
      </c>
      <c r="K481" s="871">
        <v>0</v>
      </c>
    </row>
    <row r="482" spans="1:11" ht="11.25">
      <c r="A482" s="872"/>
      <c r="B482" s="884"/>
      <c r="C482" s="868" t="s">
        <v>969</v>
      </c>
      <c r="D482" s="869"/>
      <c r="E482" s="869"/>
      <c r="F482" s="869">
        <v>14298</v>
      </c>
      <c r="G482" s="870">
        <v>14298</v>
      </c>
      <c r="H482" s="869"/>
      <c r="I482" s="869"/>
      <c r="J482" s="870">
        <v>14298</v>
      </c>
      <c r="K482" s="871">
        <v>0</v>
      </c>
    </row>
    <row r="483" spans="1:11" ht="19.5">
      <c r="A483" s="872"/>
      <c r="B483" s="884"/>
      <c r="C483" s="868" t="s">
        <v>970</v>
      </c>
      <c r="D483" s="869"/>
      <c r="E483" s="869"/>
      <c r="F483" s="869">
        <v>20000</v>
      </c>
      <c r="G483" s="870">
        <v>20000</v>
      </c>
      <c r="H483" s="869"/>
      <c r="I483" s="869"/>
      <c r="J483" s="870">
        <v>20000</v>
      </c>
      <c r="K483" s="871">
        <v>0</v>
      </c>
    </row>
    <row r="484" spans="1:11" ht="19.5">
      <c r="A484" s="872"/>
      <c r="B484" s="884"/>
      <c r="C484" s="868" t="s">
        <v>22</v>
      </c>
      <c r="D484" s="869"/>
      <c r="E484" s="869"/>
      <c r="F484" s="869">
        <v>11218</v>
      </c>
      <c r="G484" s="870">
        <v>11218</v>
      </c>
      <c r="H484" s="869"/>
      <c r="I484" s="869"/>
      <c r="J484" s="870">
        <v>11218</v>
      </c>
      <c r="K484" s="871">
        <v>0</v>
      </c>
    </row>
    <row r="485" spans="1:11" ht="11.25">
      <c r="A485" s="872"/>
      <c r="B485" s="884"/>
      <c r="C485" s="868" t="s">
        <v>543</v>
      </c>
      <c r="D485" s="869"/>
      <c r="E485" s="869"/>
      <c r="F485" s="869">
        <v>31407</v>
      </c>
      <c r="G485" s="870">
        <v>31407</v>
      </c>
      <c r="H485" s="869"/>
      <c r="I485" s="869"/>
      <c r="J485" s="870">
        <v>31407</v>
      </c>
      <c r="K485" s="871">
        <v>0</v>
      </c>
    </row>
    <row r="486" spans="1:11" ht="19.5">
      <c r="A486" s="872"/>
      <c r="B486" s="884"/>
      <c r="C486" s="868" t="s">
        <v>971</v>
      </c>
      <c r="D486" s="869"/>
      <c r="E486" s="869"/>
      <c r="F486" s="869">
        <v>1215897</v>
      </c>
      <c r="G486" s="870">
        <v>1215897</v>
      </c>
      <c r="H486" s="869"/>
      <c r="I486" s="869"/>
      <c r="J486" s="870">
        <v>1215897</v>
      </c>
      <c r="K486" s="871">
        <v>0.0013</v>
      </c>
    </row>
    <row r="487" spans="1:11" ht="20.25" thickBot="1">
      <c r="A487" s="872"/>
      <c r="B487" s="884"/>
      <c r="C487" s="868" t="s">
        <v>499</v>
      </c>
      <c r="D487" s="869"/>
      <c r="E487" s="869"/>
      <c r="F487" s="869">
        <v>140000</v>
      </c>
      <c r="G487" s="870">
        <v>140000</v>
      </c>
      <c r="H487" s="869"/>
      <c r="I487" s="869"/>
      <c r="J487" s="870">
        <v>140000</v>
      </c>
      <c r="K487" s="871">
        <v>0.0001</v>
      </c>
    </row>
    <row r="488" spans="1:11" ht="12" thickBot="1">
      <c r="A488" s="872"/>
      <c r="B488" s="873" t="s">
        <v>39</v>
      </c>
      <c r="C488" s="874"/>
      <c r="D488" s="875"/>
      <c r="E488" s="875">
        <v>19000</v>
      </c>
      <c r="F488" s="875">
        <v>32981407</v>
      </c>
      <c r="G488" s="876">
        <v>33000407</v>
      </c>
      <c r="H488" s="875"/>
      <c r="I488" s="875"/>
      <c r="J488" s="876">
        <v>33000407</v>
      </c>
      <c r="K488" s="877">
        <v>0.0353</v>
      </c>
    </row>
    <row r="489" spans="1:11" ht="19.5">
      <c r="A489" s="872"/>
      <c r="B489" s="867" t="s">
        <v>40</v>
      </c>
      <c r="C489" s="868" t="s">
        <v>963</v>
      </c>
      <c r="D489" s="869"/>
      <c r="E489" s="869"/>
      <c r="F489" s="869">
        <v>167980</v>
      </c>
      <c r="G489" s="870">
        <v>167980</v>
      </c>
      <c r="H489" s="869"/>
      <c r="I489" s="869"/>
      <c r="J489" s="870">
        <v>167980</v>
      </c>
      <c r="K489" s="871">
        <v>0.0002</v>
      </c>
    </row>
    <row r="490" spans="1:11" ht="19.5">
      <c r="A490" s="872"/>
      <c r="B490" s="884"/>
      <c r="C490" s="868" t="s">
        <v>964</v>
      </c>
      <c r="D490" s="869"/>
      <c r="E490" s="869"/>
      <c r="F490" s="869">
        <v>8637</v>
      </c>
      <c r="G490" s="870">
        <v>8637</v>
      </c>
      <c r="H490" s="869"/>
      <c r="I490" s="869"/>
      <c r="J490" s="870">
        <v>8637</v>
      </c>
      <c r="K490" s="871">
        <v>0</v>
      </c>
    </row>
    <row r="491" spans="1:11" ht="19.5">
      <c r="A491" s="872"/>
      <c r="B491" s="884"/>
      <c r="C491" s="868" t="s">
        <v>528</v>
      </c>
      <c r="D491" s="869"/>
      <c r="E491" s="869"/>
      <c r="F491" s="869">
        <v>31371</v>
      </c>
      <c r="G491" s="870">
        <v>31371</v>
      </c>
      <c r="H491" s="869"/>
      <c r="I491" s="869"/>
      <c r="J491" s="870">
        <v>31371</v>
      </c>
      <c r="K491" s="871">
        <v>0</v>
      </c>
    </row>
    <row r="492" spans="1:11" ht="11.25">
      <c r="A492" s="872"/>
      <c r="B492" s="884"/>
      <c r="C492" s="868" t="s">
        <v>529</v>
      </c>
      <c r="D492" s="869"/>
      <c r="E492" s="869"/>
      <c r="F492" s="869">
        <v>4293</v>
      </c>
      <c r="G492" s="870">
        <v>4293</v>
      </c>
      <c r="H492" s="869"/>
      <c r="I492" s="869"/>
      <c r="J492" s="870">
        <v>4293</v>
      </c>
      <c r="K492" s="871">
        <v>0</v>
      </c>
    </row>
    <row r="493" spans="1:11" ht="19.5">
      <c r="A493" s="872"/>
      <c r="B493" s="884"/>
      <c r="C493" s="868" t="s">
        <v>520</v>
      </c>
      <c r="D493" s="869"/>
      <c r="E493" s="869"/>
      <c r="F493" s="869">
        <v>2740</v>
      </c>
      <c r="G493" s="870">
        <v>2740</v>
      </c>
      <c r="H493" s="869"/>
      <c r="I493" s="869"/>
      <c r="J493" s="870">
        <v>2740</v>
      </c>
      <c r="K493" s="871">
        <v>0</v>
      </c>
    </row>
    <row r="494" spans="1:11" ht="19.5">
      <c r="A494" s="872"/>
      <c r="B494" s="884"/>
      <c r="C494" s="868" t="s">
        <v>531</v>
      </c>
      <c r="D494" s="869"/>
      <c r="E494" s="869"/>
      <c r="F494" s="869">
        <v>897</v>
      </c>
      <c r="G494" s="870">
        <v>897</v>
      </c>
      <c r="H494" s="869"/>
      <c r="I494" s="869"/>
      <c r="J494" s="870">
        <v>897</v>
      </c>
      <c r="K494" s="871">
        <v>0</v>
      </c>
    </row>
    <row r="495" spans="1:11" ht="20.25" thickBot="1">
      <c r="A495" s="872"/>
      <c r="B495" s="884"/>
      <c r="C495" s="868" t="s">
        <v>971</v>
      </c>
      <c r="D495" s="869"/>
      <c r="E495" s="869"/>
      <c r="F495" s="869">
        <v>5037</v>
      </c>
      <c r="G495" s="870">
        <v>5037</v>
      </c>
      <c r="H495" s="869"/>
      <c r="I495" s="869"/>
      <c r="J495" s="870">
        <v>5037</v>
      </c>
      <c r="K495" s="871">
        <v>0</v>
      </c>
    </row>
    <row r="496" spans="1:11" ht="12" thickBot="1">
      <c r="A496" s="872"/>
      <c r="B496" s="873" t="s">
        <v>41</v>
      </c>
      <c r="C496" s="874"/>
      <c r="D496" s="875"/>
      <c r="E496" s="875"/>
      <c r="F496" s="875">
        <v>220955</v>
      </c>
      <c r="G496" s="876">
        <v>220955</v>
      </c>
      <c r="H496" s="875"/>
      <c r="I496" s="875"/>
      <c r="J496" s="876">
        <v>220955</v>
      </c>
      <c r="K496" s="877">
        <v>0.0002</v>
      </c>
    </row>
    <row r="497" spans="1:11" ht="29.25">
      <c r="A497" s="872"/>
      <c r="B497" s="867" t="s">
        <v>42</v>
      </c>
      <c r="C497" s="868" t="s">
        <v>16</v>
      </c>
      <c r="D497" s="869"/>
      <c r="E497" s="869"/>
      <c r="F497" s="869">
        <v>135453</v>
      </c>
      <c r="G497" s="870">
        <v>135453</v>
      </c>
      <c r="H497" s="869"/>
      <c r="I497" s="869"/>
      <c r="J497" s="870">
        <v>135453</v>
      </c>
      <c r="K497" s="871">
        <v>0.0001</v>
      </c>
    </row>
    <row r="498" spans="1:11" ht="19.5">
      <c r="A498" s="872"/>
      <c r="B498" s="884"/>
      <c r="C498" s="868" t="s">
        <v>962</v>
      </c>
      <c r="D498" s="869"/>
      <c r="E498" s="869"/>
      <c r="F498" s="869">
        <v>4120</v>
      </c>
      <c r="G498" s="870">
        <v>4120</v>
      </c>
      <c r="H498" s="869"/>
      <c r="I498" s="869"/>
      <c r="J498" s="870">
        <v>4120</v>
      </c>
      <c r="K498" s="871">
        <v>0</v>
      </c>
    </row>
    <row r="499" spans="1:11" ht="19.5">
      <c r="A499" s="872"/>
      <c r="B499" s="884"/>
      <c r="C499" s="868" t="s">
        <v>963</v>
      </c>
      <c r="D499" s="869"/>
      <c r="E499" s="869"/>
      <c r="F499" s="869">
        <v>2823122</v>
      </c>
      <c r="G499" s="870">
        <v>2823122</v>
      </c>
      <c r="H499" s="869"/>
      <c r="I499" s="869"/>
      <c r="J499" s="870">
        <v>2823122</v>
      </c>
      <c r="K499" s="871">
        <v>0.003</v>
      </c>
    </row>
    <row r="500" spans="1:11" ht="19.5">
      <c r="A500" s="872"/>
      <c r="B500" s="884"/>
      <c r="C500" s="868" t="s">
        <v>964</v>
      </c>
      <c r="D500" s="869"/>
      <c r="E500" s="869"/>
      <c r="F500" s="869">
        <v>223772</v>
      </c>
      <c r="G500" s="870">
        <v>223772</v>
      </c>
      <c r="H500" s="869"/>
      <c r="I500" s="869"/>
      <c r="J500" s="870">
        <v>223772</v>
      </c>
      <c r="K500" s="871">
        <v>0.0002</v>
      </c>
    </row>
    <row r="501" spans="1:11" ht="19.5">
      <c r="A501" s="872"/>
      <c r="B501" s="884"/>
      <c r="C501" s="868" t="s">
        <v>528</v>
      </c>
      <c r="D501" s="869"/>
      <c r="E501" s="869"/>
      <c r="F501" s="869">
        <v>526657</v>
      </c>
      <c r="G501" s="870">
        <v>526657</v>
      </c>
      <c r="H501" s="869"/>
      <c r="I501" s="869"/>
      <c r="J501" s="870">
        <v>526657</v>
      </c>
      <c r="K501" s="871">
        <v>0.0006</v>
      </c>
    </row>
    <row r="502" spans="1:11" ht="11.25">
      <c r="A502" s="872"/>
      <c r="B502" s="884"/>
      <c r="C502" s="868" t="s">
        <v>529</v>
      </c>
      <c r="D502" s="869"/>
      <c r="E502" s="869"/>
      <c r="F502" s="869">
        <v>72080</v>
      </c>
      <c r="G502" s="870">
        <v>72080</v>
      </c>
      <c r="H502" s="869"/>
      <c r="I502" s="869"/>
      <c r="J502" s="870">
        <v>72080</v>
      </c>
      <c r="K502" s="871">
        <v>0.0001</v>
      </c>
    </row>
    <row r="503" spans="1:11" ht="29.25">
      <c r="A503" s="872"/>
      <c r="B503" s="884"/>
      <c r="C503" s="868" t="s">
        <v>965</v>
      </c>
      <c r="D503" s="869"/>
      <c r="E503" s="869"/>
      <c r="F503" s="869">
        <v>6830</v>
      </c>
      <c r="G503" s="870">
        <v>6830</v>
      </c>
      <c r="H503" s="869"/>
      <c r="I503" s="869"/>
      <c r="J503" s="870">
        <v>6830</v>
      </c>
      <c r="K503" s="871">
        <v>0</v>
      </c>
    </row>
    <row r="504" spans="1:11" ht="11.25">
      <c r="A504" s="872"/>
      <c r="B504" s="884"/>
      <c r="C504" s="868" t="s">
        <v>530</v>
      </c>
      <c r="D504" s="869"/>
      <c r="E504" s="869"/>
      <c r="F504" s="869">
        <v>500</v>
      </c>
      <c r="G504" s="870">
        <v>500</v>
      </c>
      <c r="H504" s="869"/>
      <c r="I504" s="869"/>
      <c r="J504" s="870">
        <v>500</v>
      </c>
      <c r="K504" s="871">
        <v>0</v>
      </c>
    </row>
    <row r="505" spans="1:11" ht="19.5">
      <c r="A505" s="872"/>
      <c r="B505" s="884"/>
      <c r="C505" s="868" t="s">
        <v>520</v>
      </c>
      <c r="D505" s="869"/>
      <c r="E505" s="869"/>
      <c r="F505" s="869">
        <v>23947</v>
      </c>
      <c r="G505" s="870">
        <v>23947</v>
      </c>
      <c r="H505" s="869"/>
      <c r="I505" s="869"/>
      <c r="J505" s="870">
        <v>23947</v>
      </c>
      <c r="K505" s="871">
        <v>0</v>
      </c>
    </row>
    <row r="506" spans="1:11" ht="19.5">
      <c r="A506" s="872"/>
      <c r="B506" s="884"/>
      <c r="C506" s="868" t="s">
        <v>531</v>
      </c>
      <c r="D506" s="869"/>
      <c r="E506" s="869"/>
      <c r="F506" s="869">
        <v>8410</v>
      </c>
      <c r="G506" s="870">
        <v>8410</v>
      </c>
      <c r="H506" s="869"/>
      <c r="I506" s="869"/>
      <c r="J506" s="870">
        <v>8410</v>
      </c>
      <c r="K506" s="871">
        <v>0</v>
      </c>
    </row>
    <row r="507" spans="1:11" ht="11.25">
      <c r="A507" s="872"/>
      <c r="B507" s="884"/>
      <c r="C507" s="868" t="s">
        <v>966</v>
      </c>
      <c r="D507" s="869"/>
      <c r="E507" s="869"/>
      <c r="F507" s="869">
        <v>130561</v>
      </c>
      <c r="G507" s="870">
        <v>130561</v>
      </c>
      <c r="H507" s="869"/>
      <c r="I507" s="869"/>
      <c r="J507" s="870">
        <v>130561</v>
      </c>
      <c r="K507" s="871">
        <v>0.0001</v>
      </c>
    </row>
    <row r="508" spans="1:11" ht="11.25">
      <c r="A508" s="872"/>
      <c r="B508" s="884"/>
      <c r="C508" s="868" t="s">
        <v>508</v>
      </c>
      <c r="D508" s="869"/>
      <c r="E508" s="869"/>
      <c r="F508" s="869">
        <v>1300</v>
      </c>
      <c r="G508" s="870">
        <v>1300</v>
      </c>
      <c r="H508" s="869"/>
      <c r="I508" s="869"/>
      <c r="J508" s="870">
        <v>1300</v>
      </c>
      <c r="K508" s="871">
        <v>0</v>
      </c>
    </row>
    <row r="509" spans="1:11" ht="11.25">
      <c r="A509" s="872"/>
      <c r="B509" s="884"/>
      <c r="C509" s="868" t="s">
        <v>967</v>
      </c>
      <c r="D509" s="869"/>
      <c r="E509" s="869"/>
      <c r="F509" s="869">
        <v>1635</v>
      </c>
      <c r="G509" s="870">
        <v>1635</v>
      </c>
      <c r="H509" s="869"/>
      <c r="I509" s="869"/>
      <c r="J509" s="870">
        <v>1635</v>
      </c>
      <c r="K509" s="871">
        <v>0</v>
      </c>
    </row>
    <row r="510" spans="1:11" ht="11.25">
      <c r="A510" s="872"/>
      <c r="B510" s="884"/>
      <c r="C510" s="868" t="s">
        <v>496</v>
      </c>
      <c r="D510" s="869"/>
      <c r="E510" s="869"/>
      <c r="F510" s="869">
        <v>33412</v>
      </c>
      <c r="G510" s="870">
        <v>33412</v>
      </c>
      <c r="H510" s="869"/>
      <c r="I510" s="869"/>
      <c r="J510" s="870">
        <v>33412</v>
      </c>
      <c r="K510" s="871">
        <v>0</v>
      </c>
    </row>
    <row r="511" spans="1:11" ht="19.5">
      <c r="A511" s="872"/>
      <c r="B511" s="884"/>
      <c r="C511" s="868" t="s">
        <v>968</v>
      </c>
      <c r="D511" s="869"/>
      <c r="E511" s="869"/>
      <c r="F511" s="869">
        <v>11086</v>
      </c>
      <c r="G511" s="870">
        <v>11086</v>
      </c>
      <c r="H511" s="869"/>
      <c r="I511" s="869"/>
      <c r="J511" s="870">
        <v>11086</v>
      </c>
      <c r="K511" s="871">
        <v>0</v>
      </c>
    </row>
    <row r="512" spans="1:11" ht="11.25">
      <c r="A512" s="872"/>
      <c r="B512" s="884"/>
      <c r="C512" s="868" t="s">
        <v>969</v>
      </c>
      <c r="D512" s="869"/>
      <c r="E512" s="869"/>
      <c r="F512" s="869">
        <v>1350</v>
      </c>
      <c r="G512" s="870">
        <v>1350</v>
      </c>
      <c r="H512" s="869"/>
      <c r="I512" s="869"/>
      <c r="J512" s="870">
        <v>1350</v>
      </c>
      <c r="K512" s="871">
        <v>0</v>
      </c>
    </row>
    <row r="513" spans="1:11" ht="11.25">
      <c r="A513" s="872"/>
      <c r="B513" s="884"/>
      <c r="C513" s="868" t="s">
        <v>543</v>
      </c>
      <c r="D513" s="869"/>
      <c r="E513" s="869"/>
      <c r="F513" s="869">
        <v>500</v>
      </c>
      <c r="G513" s="870">
        <v>500</v>
      </c>
      <c r="H513" s="869"/>
      <c r="I513" s="869"/>
      <c r="J513" s="870">
        <v>500</v>
      </c>
      <c r="K513" s="871">
        <v>0</v>
      </c>
    </row>
    <row r="514" spans="1:11" ht="20.25" thickBot="1">
      <c r="A514" s="872"/>
      <c r="B514" s="884"/>
      <c r="C514" s="868" t="s">
        <v>971</v>
      </c>
      <c r="D514" s="869"/>
      <c r="E514" s="869"/>
      <c r="F514" s="869">
        <v>178577</v>
      </c>
      <c r="G514" s="870">
        <v>178577</v>
      </c>
      <c r="H514" s="869"/>
      <c r="I514" s="869"/>
      <c r="J514" s="870">
        <v>178577</v>
      </c>
      <c r="K514" s="871">
        <v>0.0002</v>
      </c>
    </row>
    <row r="515" spans="1:11" ht="12" thickBot="1">
      <c r="A515" s="872"/>
      <c r="B515" s="873" t="s">
        <v>43</v>
      </c>
      <c r="C515" s="874"/>
      <c r="D515" s="875"/>
      <c r="E515" s="875"/>
      <c r="F515" s="875">
        <v>4183312</v>
      </c>
      <c r="G515" s="876">
        <v>4183312</v>
      </c>
      <c r="H515" s="875"/>
      <c r="I515" s="875"/>
      <c r="J515" s="876">
        <v>4183312</v>
      </c>
      <c r="K515" s="877">
        <v>0.0045</v>
      </c>
    </row>
    <row r="516" spans="1:11" ht="29.25">
      <c r="A516" s="872"/>
      <c r="B516" s="867" t="s">
        <v>540</v>
      </c>
      <c r="C516" s="868" t="s">
        <v>16</v>
      </c>
      <c r="D516" s="869"/>
      <c r="E516" s="869"/>
      <c r="F516" s="869">
        <v>1225136</v>
      </c>
      <c r="G516" s="870">
        <v>1225136</v>
      </c>
      <c r="H516" s="869"/>
      <c r="I516" s="869"/>
      <c r="J516" s="870">
        <v>1225136</v>
      </c>
      <c r="K516" s="871">
        <v>0.0013</v>
      </c>
    </row>
    <row r="517" spans="1:11" ht="19.5">
      <c r="A517" s="872"/>
      <c r="B517" s="884"/>
      <c r="C517" s="868" t="s">
        <v>962</v>
      </c>
      <c r="D517" s="869"/>
      <c r="E517" s="869"/>
      <c r="F517" s="869">
        <v>32343</v>
      </c>
      <c r="G517" s="870">
        <v>32343</v>
      </c>
      <c r="H517" s="869"/>
      <c r="I517" s="869"/>
      <c r="J517" s="870">
        <v>32343</v>
      </c>
      <c r="K517" s="871">
        <v>0</v>
      </c>
    </row>
    <row r="518" spans="1:11" ht="19.5">
      <c r="A518" s="872"/>
      <c r="B518" s="884"/>
      <c r="C518" s="868" t="s">
        <v>963</v>
      </c>
      <c r="D518" s="869"/>
      <c r="E518" s="869"/>
      <c r="F518" s="869">
        <v>15842488</v>
      </c>
      <c r="G518" s="870">
        <v>15842488</v>
      </c>
      <c r="H518" s="869"/>
      <c r="I518" s="869"/>
      <c r="J518" s="870">
        <v>15842488</v>
      </c>
      <c r="K518" s="871">
        <v>0.0169</v>
      </c>
    </row>
    <row r="519" spans="1:11" ht="19.5">
      <c r="A519" s="872"/>
      <c r="B519" s="884"/>
      <c r="C519" s="868" t="s">
        <v>964</v>
      </c>
      <c r="D519" s="869"/>
      <c r="E519" s="869"/>
      <c r="F519" s="869">
        <v>1214447</v>
      </c>
      <c r="G519" s="870">
        <v>1214447</v>
      </c>
      <c r="H519" s="869"/>
      <c r="I519" s="869"/>
      <c r="J519" s="870">
        <v>1214447</v>
      </c>
      <c r="K519" s="871">
        <v>0.0013</v>
      </c>
    </row>
    <row r="520" spans="1:11" ht="19.5">
      <c r="A520" s="872"/>
      <c r="B520" s="884"/>
      <c r="C520" s="868" t="s">
        <v>528</v>
      </c>
      <c r="D520" s="869"/>
      <c r="E520" s="869"/>
      <c r="F520" s="869">
        <v>2952271</v>
      </c>
      <c r="G520" s="870">
        <v>2952271</v>
      </c>
      <c r="H520" s="869"/>
      <c r="I520" s="869"/>
      <c r="J520" s="870">
        <v>2952271</v>
      </c>
      <c r="K520" s="871">
        <v>0.0032</v>
      </c>
    </row>
    <row r="521" spans="1:11" ht="11.25">
      <c r="A521" s="872"/>
      <c r="B521" s="884"/>
      <c r="C521" s="868" t="s">
        <v>529</v>
      </c>
      <c r="D521" s="869"/>
      <c r="E521" s="869"/>
      <c r="F521" s="869">
        <v>404049</v>
      </c>
      <c r="G521" s="870">
        <v>404049</v>
      </c>
      <c r="H521" s="869"/>
      <c r="I521" s="869"/>
      <c r="J521" s="870">
        <v>404049</v>
      </c>
      <c r="K521" s="871">
        <v>0.0004</v>
      </c>
    </row>
    <row r="522" spans="1:11" ht="29.25">
      <c r="A522" s="872"/>
      <c r="B522" s="884"/>
      <c r="C522" s="868" t="s">
        <v>965</v>
      </c>
      <c r="D522" s="869"/>
      <c r="E522" s="869"/>
      <c r="F522" s="869">
        <v>42300</v>
      </c>
      <c r="G522" s="870">
        <v>42300</v>
      </c>
      <c r="H522" s="869"/>
      <c r="I522" s="869"/>
      <c r="J522" s="870">
        <v>42300</v>
      </c>
      <c r="K522" s="871">
        <v>0</v>
      </c>
    </row>
    <row r="523" spans="1:11" ht="11.25">
      <c r="A523" s="872"/>
      <c r="B523" s="884"/>
      <c r="C523" s="868" t="s">
        <v>530</v>
      </c>
      <c r="D523" s="869"/>
      <c r="E523" s="869"/>
      <c r="F523" s="869">
        <v>5416</v>
      </c>
      <c r="G523" s="870">
        <v>5416</v>
      </c>
      <c r="H523" s="869"/>
      <c r="I523" s="869"/>
      <c r="J523" s="870">
        <v>5416</v>
      </c>
      <c r="K523" s="871">
        <v>0</v>
      </c>
    </row>
    <row r="524" spans="1:11" ht="19.5">
      <c r="A524" s="872"/>
      <c r="B524" s="884"/>
      <c r="C524" s="868" t="s">
        <v>520</v>
      </c>
      <c r="D524" s="869"/>
      <c r="E524" s="869">
        <v>3000</v>
      </c>
      <c r="F524" s="869">
        <v>119575</v>
      </c>
      <c r="G524" s="870">
        <v>122575</v>
      </c>
      <c r="H524" s="869"/>
      <c r="I524" s="869"/>
      <c r="J524" s="870">
        <v>122575</v>
      </c>
      <c r="K524" s="871">
        <v>0.0001</v>
      </c>
    </row>
    <row r="525" spans="1:11" ht="19.5">
      <c r="A525" s="872"/>
      <c r="B525" s="884"/>
      <c r="C525" s="868" t="s">
        <v>20</v>
      </c>
      <c r="D525" s="869"/>
      <c r="E525" s="869"/>
      <c r="F525" s="869">
        <v>6555</v>
      </c>
      <c r="G525" s="870">
        <v>6555</v>
      </c>
      <c r="H525" s="869"/>
      <c r="I525" s="869"/>
      <c r="J525" s="870">
        <v>6555</v>
      </c>
      <c r="K525" s="871">
        <v>0</v>
      </c>
    </row>
    <row r="526" spans="1:11" ht="19.5">
      <c r="A526" s="872"/>
      <c r="B526" s="884"/>
      <c r="C526" s="868" t="s">
        <v>531</v>
      </c>
      <c r="D526" s="869"/>
      <c r="E526" s="869">
        <v>6000</v>
      </c>
      <c r="F526" s="869">
        <v>34390</v>
      </c>
      <c r="G526" s="870">
        <v>40390</v>
      </c>
      <c r="H526" s="869"/>
      <c r="I526" s="869"/>
      <c r="J526" s="870">
        <v>40390</v>
      </c>
      <c r="K526" s="871">
        <v>0</v>
      </c>
    </row>
    <row r="527" spans="1:11" ht="11.25">
      <c r="A527" s="872"/>
      <c r="B527" s="884"/>
      <c r="C527" s="868" t="s">
        <v>966</v>
      </c>
      <c r="D527" s="869"/>
      <c r="E527" s="869"/>
      <c r="F527" s="869">
        <v>1475086</v>
      </c>
      <c r="G527" s="870">
        <v>1475086</v>
      </c>
      <c r="H527" s="869"/>
      <c r="I527" s="869"/>
      <c r="J527" s="870">
        <v>1475086</v>
      </c>
      <c r="K527" s="871">
        <v>0.0016</v>
      </c>
    </row>
    <row r="528" spans="1:11" ht="11.25">
      <c r="A528" s="872"/>
      <c r="B528" s="884"/>
      <c r="C528" s="868" t="s">
        <v>508</v>
      </c>
      <c r="D528" s="869"/>
      <c r="E528" s="869">
        <v>1000</v>
      </c>
      <c r="F528" s="869">
        <v>740950</v>
      </c>
      <c r="G528" s="870">
        <v>741950</v>
      </c>
      <c r="H528" s="869"/>
      <c r="I528" s="869"/>
      <c r="J528" s="870">
        <v>741950</v>
      </c>
      <c r="K528" s="871">
        <v>0.0008</v>
      </c>
    </row>
    <row r="529" spans="1:11" ht="11.25">
      <c r="A529" s="872"/>
      <c r="B529" s="884"/>
      <c r="C529" s="868" t="s">
        <v>967</v>
      </c>
      <c r="D529" s="869"/>
      <c r="E529" s="869"/>
      <c r="F529" s="869">
        <v>23888</v>
      </c>
      <c r="G529" s="870">
        <v>23888</v>
      </c>
      <c r="H529" s="869"/>
      <c r="I529" s="869"/>
      <c r="J529" s="870">
        <v>23888</v>
      </c>
      <c r="K529" s="871">
        <v>0</v>
      </c>
    </row>
    <row r="530" spans="1:11" ht="11.25">
      <c r="A530" s="872"/>
      <c r="B530" s="884"/>
      <c r="C530" s="868" t="s">
        <v>496</v>
      </c>
      <c r="D530" s="869"/>
      <c r="E530" s="869">
        <v>2000</v>
      </c>
      <c r="F530" s="869">
        <v>259032</v>
      </c>
      <c r="G530" s="870">
        <v>261032</v>
      </c>
      <c r="H530" s="869"/>
      <c r="I530" s="869"/>
      <c r="J530" s="870">
        <v>261032</v>
      </c>
      <c r="K530" s="871">
        <v>0.0003</v>
      </c>
    </row>
    <row r="531" spans="1:11" ht="19.5">
      <c r="A531" s="872"/>
      <c r="B531" s="884"/>
      <c r="C531" s="868" t="s">
        <v>968</v>
      </c>
      <c r="D531" s="869"/>
      <c r="E531" s="869"/>
      <c r="F531" s="869">
        <v>29675</v>
      </c>
      <c r="G531" s="870">
        <v>29675</v>
      </c>
      <c r="H531" s="869"/>
      <c r="I531" s="869"/>
      <c r="J531" s="870">
        <v>29675</v>
      </c>
      <c r="K531" s="871">
        <v>0</v>
      </c>
    </row>
    <row r="532" spans="1:11" ht="11.25">
      <c r="A532" s="872"/>
      <c r="B532" s="884"/>
      <c r="C532" s="868" t="s">
        <v>969</v>
      </c>
      <c r="D532" s="869"/>
      <c r="E532" s="869"/>
      <c r="F532" s="869">
        <v>11770</v>
      </c>
      <c r="G532" s="870">
        <v>11770</v>
      </c>
      <c r="H532" s="869"/>
      <c r="I532" s="869"/>
      <c r="J532" s="870">
        <v>11770</v>
      </c>
      <c r="K532" s="871">
        <v>0</v>
      </c>
    </row>
    <row r="533" spans="1:11" ht="19.5">
      <c r="A533" s="872"/>
      <c r="B533" s="884"/>
      <c r="C533" s="868" t="s">
        <v>22</v>
      </c>
      <c r="D533" s="869"/>
      <c r="E533" s="869"/>
      <c r="F533" s="869">
        <v>5817</v>
      </c>
      <c r="G533" s="870">
        <v>5817</v>
      </c>
      <c r="H533" s="869"/>
      <c r="I533" s="869"/>
      <c r="J533" s="870">
        <v>5817</v>
      </c>
      <c r="K533" s="871">
        <v>0</v>
      </c>
    </row>
    <row r="534" spans="1:11" ht="11.25">
      <c r="A534" s="872"/>
      <c r="B534" s="884"/>
      <c r="C534" s="868" t="s">
        <v>543</v>
      </c>
      <c r="D534" s="869"/>
      <c r="E534" s="869"/>
      <c r="F534" s="869">
        <v>31662</v>
      </c>
      <c r="G534" s="870">
        <v>31662</v>
      </c>
      <c r="H534" s="869"/>
      <c r="I534" s="869"/>
      <c r="J534" s="870">
        <v>31662</v>
      </c>
      <c r="K534" s="871">
        <v>0</v>
      </c>
    </row>
    <row r="535" spans="1:11" ht="19.5">
      <c r="A535" s="872"/>
      <c r="B535" s="884"/>
      <c r="C535" s="868" t="s">
        <v>971</v>
      </c>
      <c r="D535" s="869"/>
      <c r="E535" s="869"/>
      <c r="F535" s="869">
        <v>965393</v>
      </c>
      <c r="G535" s="870">
        <v>965393</v>
      </c>
      <c r="H535" s="869"/>
      <c r="I535" s="869"/>
      <c r="J535" s="870">
        <v>965393</v>
      </c>
      <c r="K535" s="871">
        <v>0.001</v>
      </c>
    </row>
    <row r="536" spans="1:11" ht="20.25" thickBot="1">
      <c r="A536" s="872"/>
      <c r="B536" s="884"/>
      <c r="C536" s="868" t="s">
        <v>499</v>
      </c>
      <c r="D536" s="869"/>
      <c r="E536" s="869"/>
      <c r="F536" s="869">
        <v>80000</v>
      </c>
      <c r="G536" s="870">
        <v>80000</v>
      </c>
      <c r="H536" s="869"/>
      <c r="I536" s="869"/>
      <c r="J536" s="870">
        <v>80000</v>
      </c>
      <c r="K536" s="871">
        <v>0.0001</v>
      </c>
    </row>
    <row r="537" spans="1:11" ht="12" thickBot="1">
      <c r="A537" s="872"/>
      <c r="B537" s="873" t="s">
        <v>44</v>
      </c>
      <c r="C537" s="874"/>
      <c r="D537" s="875"/>
      <c r="E537" s="875">
        <v>12000</v>
      </c>
      <c r="F537" s="875">
        <v>25502243</v>
      </c>
      <c r="G537" s="876">
        <v>25514243</v>
      </c>
      <c r="H537" s="875"/>
      <c r="I537" s="875"/>
      <c r="J537" s="876">
        <v>25514243</v>
      </c>
      <c r="K537" s="877">
        <v>0.0273</v>
      </c>
    </row>
    <row r="538" spans="1:11" ht="19.5">
      <c r="A538" s="872"/>
      <c r="B538" s="867" t="s">
        <v>45</v>
      </c>
      <c r="C538" s="868" t="s">
        <v>962</v>
      </c>
      <c r="D538" s="869"/>
      <c r="E538" s="869"/>
      <c r="F538" s="869">
        <v>600</v>
      </c>
      <c r="G538" s="870">
        <v>600</v>
      </c>
      <c r="H538" s="869"/>
      <c r="I538" s="869"/>
      <c r="J538" s="870">
        <v>600</v>
      </c>
      <c r="K538" s="871">
        <v>0</v>
      </c>
    </row>
    <row r="539" spans="1:11" ht="19.5">
      <c r="A539" s="872"/>
      <c r="B539" s="884"/>
      <c r="C539" s="868" t="s">
        <v>963</v>
      </c>
      <c r="D539" s="869"/>
      <c r="E539" s="869"/>
      <c r="F539" s="869">
        <v>1271380</v>
      </c>
      <c r="G539" s="870">
        <v>1271380</v>
      </c>
      <c r="H539" s="869"/>
      <c r="I539" s="869"/>
      <c r="J539" s="870">
        <v>1271380</v>
      </c>
      <c r="K539" s="871">
        <v>0.0014</v>
      </c>
    </row>
    <row r="540" spans="1:11" ht="19.5">
      <c r="A540" s="872"/>
      <c r="B540" s="884"/>
      <c r="C540" s="868" t="s">
        <v>964</v>
      </c>
      <c r="D540" s="869"/>
      <c r="E540" s="869"/>
      <c r="F540" s="869">
        <v>99027</v>
      </c>
      <c r="G540" s="870">
        <v>99027</v>
      </c>
      <c r="H540" s="869"/>
      <c r="I540" s="869"/>
      <c r="J540" s="870">
        <v>99027</v>
      </c>
      <c r="K540" s="871">
        <v>0.0001</v>
      </c>
    </row>
    <row r="541" spans="1:11" ht="19.5">
      <c r="A541" s="872"/>
      <c r="B541" s="884"/>
      <c r="C541" s="868" t="s">
        <v>528</v>
      </c>
      <c r="D541" s="869"/>
      <c r="E541" s="869"/>
      <c r="F541" s="869">
        <v>238388</v>
      </c>
      <c r="G541" s="870">
        <v>238388</v>
      </c>
      <c r="H541" s="869"/>
      <c r="I541" s="869"/>
      <c r="J541" s="870">
        <v>238388</v>
      </c>
      <c r="K541" s="871">
        <v>0.0003</v>
      </c>
    </row>
    <row r="542" spans="1:11" ht="11.25">
      <c r="A542" s="872"/>
      <c r="B542" s="884"/>
      <c r="C542" s="868" t="s">
        <v>529</v>
      </c>
      <c r="D542" s="869"/>
      <c r="E542" s="869"/>
      <c r="F542" s="869">
        <v>32626</v>
      </c>
      <c r="G542" s="870">
        <v>32626</v>
      </c>
      <c r="H542" s="869"/>
      <c r="I542" s="869"/>
      <c r="J542" s="870">
        <v>32626</v>
      </c>
      <c r="K542" s="871">
        <v>0</v>
      </c>
    </row>
    <row r="543" spans="1:11" ht="29.25">
      <c r="A543" s="872"/>
      <c r="B543" s="884"/>
      <c r="C543" s="868" t="s">
        <v>965</v>
      </c>
      <c r="D543" s="869"/>
      <c r="E543" s="869"/>
      <c r="F543" s="869">
        <v>10800</v>
      </c>
      <c r="G543" s="870">
        <v>10800</v>
      </c>
      <c r="H543" s="869"/>
      <c r="I543" s="869"/>
      <c r="J543" s="870">
        <v>10800</v>
      </c>
      <c r="K543" s="871">
        <v>0</v>
      </c>
    </row>
    <row r="544" spans="1:11" ht="19.5">
      <c r="A544" s="872"/>
      <c r="B544" s="884"/>
      <c r="C544" s="868" t="s">
        <v>520</v>
      </c>
      <c r="D544" s="869"/>
      <c r="E544" s="869"/>
      <c r="F544" s="869">
        <v>3860</v>
      </c>
      <c r="G544" s="870">
        <v>3860</v>
      </c>
      <c r="H544" s="869"/>
      <c r="I544" s="869"/>
      <c r="J544" s="870">
        <v>3860</v>
      </c>
      <c r="K544" s="871">
        <v>0</v>
      </c>
    </row>
    <row r="545" spans="1:11" ht="19.5">
      <c r="A545" s="872"/>
      <c r="B545" s="884"/>
      <c r="C545" s="868" t="s">
        <v>531</v>
      </c>
      <c r="D545" s="869"/>
      <c r="E545" s="869"/>
      <c r="F545" s="869">
        <v>1892</v>
      </c>
      <c r="G545" s="870">
        <v>1892</v>
      </c>
      <c r="H545" s="869"/>
      <c r="I545" s="869"/>
      <c r="J545" s="870">
        <v>1892</v>
      </c>
      <c r="K545" s="871">
        <v>0</v>
      </c>
    </row>
    <row r="546" spans="1:11" ht="11.25">
      <c r="A546" s="872"/>
      <c r="B546" s="884"/>
      <c r="C546" s="868" t="s">
        <v>966</v>
      </c>
      <c r="D546" s="869"/>
      <c r="E546" s="869"/>
      <c r="F546" s="869">
        <v>57331</v>
      </c>
      <c r="G546" s="870">
        <v>57331</v>
      </c>
      <c r="H546" s="869"/>
      <c r="I546" s="869"/>
      <c r="J546" s="870">
        <v>57331</v>
      </c>
      <c r="K546" s="871">
        <v>0.0001</v>
      </c>
    </row>
    <row r="547" spans="1:11" ht="11.25">
      <c r="A547" s="872"/>
      <c r="B547" s="884"/>
      <c r="C547" s="868" t="s">
        <v>508</v>
      </c>
      <c r="D547" s="869"/>
      <c r="E547" s="869"/>
      <c r="F547" s="869">
        <v>41000</v>
      </c>
      <c r="G547" s="870">
        <v>41000</v>
      </c>
      <c r="H547" s="869"/>
      <c r="I547" s="869"/>
      <c r="J547" s="870">
        <v>41000</v>
      </c>
      <c r="K547" s="871">
        <v>0</v>
      </c>
    </row>
    <row r="548" spans="1:11" ht="11.25">
      <c r="A548" s="872"/>
      <c r="B548" s="884"/>
      <c r="C548" s="868" t="s">
        <v>967</v>
      </c>
      <c r="D548" s="869"/>
      <c r="E548" s="869"/>
      <c r="F548" s="869">
        <v>3000</v>
      </c>
      <c r="G548" s="870">
        <v>3000</v>
      </c>
      <c r="H548" s="869"/>
      <c r="I548" s="869"/>
      <c r="J548" s="870">
        <v>3000</v>
      </c>
      <c r="K548" s="871">
        <v>0</v>
      </c>
    </row>
    <row r="549" spans="1:11" ht="11.25">
      <c r="A549" s="872"/>
      <c r="B549" s="884"/>
      <c r="C549" s="868" t="s">
        <v>496</v>
      </c>
      <c r="D549" s="869"/>
      <c r="E549" s="869"/>
      <c r="F549" s="869">
        <v>13100</v>
      </c>
      <c r="G549" s="870">
        <v>13100</v>
      </c>
      <c r="H549" s="869"/>
      <c r="I549" s="869"/>
      <c r="J549" s="870">
        <v>13100</v>
      </c>
      <c r="K549" s="871">
        <v>0</v>
      </c>
    </row>
    <row r="550" spans="1:11" ht="19.5">
      <c r="A550" s="872"/>
      <c r="B550" s="884"/>
      <c r="C550" s="868" t="s">
        <v>968</v>
      </c>
      <c r="D550" s="869"/>
      <c r="E550" s="869"/>
      <c r="F550" s="869">
        <v>1700</v>
      </c>
      <c r="G550" s="870">
        <v>1700</v>
      </c>
      <c r="H550" s="869"/>
      <c r="I550" s="869"/>
      <c r="J550" s="870">
        <v>1700</v>
      </c>
      <c r="K550" s="871">
        <v>0</v>
      </c>
    </row>
    <row r="551" spans="1:11" ht="11.25">
      <c r="A551" s="872"/>
      <c r="B551" s="884"/>
      <c r="C551" s="868" t="s">
        <v>969</v>
      </c>
      <c r="D551" s="869"/>
      <c r="E551" s="869"/>
      <c r="F551" s="869">
        <v>1000</v>
      </c>
      <c r="G551" s="870">
        <v>1000</v>
      </c>
      <c r="H551" s="869"/>
      <c r="I551" s="869"/>
      <c r="J551" s="870">
        <v>1000</v>
      </c>
      <c r="K551" s="871">
        <v>0</v>
      </c>
    </row>
    <row r="552" spans="1:11" ht="11.25">
      <c r="A552" s="872"/>
      <c r="B552" s="884"/>
      <c r="C552" s="868" t="s">
        <v>543</v>
      </c>
      <c r="D552" s="869"/>
      <c r="E552" s="869"/>
      <c r="F552" s="869">
        <v>4328</v>
      </c>
      <c r="G552" s="870">
        <v>4328</v>
      </c>
      <c r="H552" s="869"/>
      <c r="I552" s="869"/>
      <c r="J552" s="870">
        <v>4328</v>
      </c>
      <c r="K552" s="871">
        <v>0</v>
      </c>
    </row>
    <row r="553" spans="1:11" ht="20.25" thickBot="1">
      <c r="A553" s="872"/>
      <c r="B553" s="884"/>
      <c r="C553" s="868" t="s">
        <v>971</v>
      </c>
      <c r="D553" s="869"/>
      <c r="E553" s="869"/>
      <c r="F553" s="869">
        <v>73838</v>
      </c>
      <c r="G553" s="870">
        <v>73838</v>
      </c>
      <c r="H553" s="869"/>
      <c r="I553" s="869"/>
      <c r="J553" s="870">
        <v>73838</v>
      </c>
      <c r="K553" s="871">
        <v>0.0001</v>
      </c>
    </row>
    <row r="554" spans="1:11" ht="12" thickBot="1">
      <c r="A554" s="872"/>
      <c r="B554" s="873" t="s">
        <v>46</v>
      </c>
      <c r="C554" s="874"/>
      <c r="D554" s="875"/>
      <c r="E554" s="875"/>
      <c r="F554" s="875">
        <v>1853870</v>
      </c>
      <c r="G554" s="876">
        <v>1853870</v>
      </c>
      <c r="H554" s="875"/>
      <c r="I554" s="875"/>
      <c r="J554" s="876">
        <v>1853870</v>
      </c>
      <c r="K554" s="877">
        <v>0.002</v>
      </c>
    </row>
    <row r="555" spans="1:11" ht="19.5">
      <c r="A555" s="872"/>
      <c r="B555" s="867" t="s">
        <v>47</v>
      </c>
      <c r="C555" s="868" t="s">
        <v>963</v>
      </c>
      <c r="D555" s="869"/>
      <c r="E555" s="869"/>
      <c r="F555" s="869">
        <v>1238568</v>
      </c>
      <c r="G555" s="870">
        <v>1238568</v>
      </c>
      <c r="H555" s="869"/>
      <c r="I555" s="869"/>
      <c r="J555" s="870">
        <v>1238568</v>
      </c>
      <c r="K555" s="871">
        <v>0.0013</v>
      </c>
    </row>
    <row r="556" spans="1:11" ht="19.5">
      <c r="A556" s="872"/>
      <c r="B556" s="884"/>
      <c r="C556" s="868" t="s">
        <v>964</v>
      </c>
      <c r="D556" s="869"/>
      <c r="E556" s="869"/>
      <c r="F556" s="869">
        <v>92770</v>
      </c>
      <c r="G556" s="870">
        <v>92770</v>
      </c>
      <c r="H556" s="869"/>
      <c r="I556" s="869"/>
      <c r="J556" s="870">
        <v>92770</v>
      </c>
      <c r="K556" s="871">
        <v>0.0001</v>
      </c>
    </row>
    <row r="557" spans="1:11" ht="19.5">
      <c r="A557" s="872"/>
      <c r="B557" s="884"/>
      <c r="C557" s="868" t="s">
        <v>528</v>
      </c>
      <c r="D557" s="869"/>
      <c r="E557" s="869"/>
      <c r="F557" s="869">
        <v>229641</v>
      </c>
      <c r="G557" s="870">
        <v>229641</v>
      </c>
      <c r="H557" s="869"/>
      <c r="I557" s="869"/>
      <c r="J557" s="870">
        <v>229641</v>
      </c>
      <c r="K557" s="871">
        <v>0.0002</v>
      </c>
    </row>
    <row r="558" spans="1:11" ht="11.25">
      <c r="A558" s="872"/>
      <c r="B558" s="884"/>
      <c r="C558" s="868" t="s">
        <v>529</v>
      </c>
      <c r="D558" s="869"/>
      <c r="E558" s="869"/>
      <c r="F558" s="869">
        <v>31429</v>
      </c>
      <c r="G558" s="870">
        <v>31429</v>
      </c>
      <c r="H558" s="869"/>
      <c r="I558" s="869"/>
      <c r="J558" s="870">
        <v>31429</v>
      </c>
      <c r="K558" s="871">
        <v>0</v>
      </c>
    </row>
    <row r="559" spans="1:11" ht="19.5">
      <c r="A559" s="872"/>
      <c r="B559" s="884"/>
      <c r="C559" s="868" t="s">
        <v>520</v>
      </c>
      <c r="D559" s="869"/>
      <c r="E559" s="869"/>
      <c r="F559" s="869">
        <v>3392</v>
      </c>
      <c r="G559" s="870">
        <v>3392</v>
      </c>
      <c r="H559" s="869"/>
      <c r="I559" s="869"/>
      <c r="J559" s="870">
        <v>3392</v>
      </c>
      <c r="K559" s="871">
        <v>0</v>
      </c>
    </row>
    <row r="560" spans="1:11" ht="19.5">
      <c r="A560" s="872"/>
      <c r="B560" s="884"/>
      <c r="C560" s="868" t="s">
        <v>531</v>
      </c>
      <c r="D560" s="869"/>
      <c r="E560" s="869"/>
      <c r="F560" s="869">
        <v>200</v>
      </c>
      <c r="G560" s="870">
        <v>200</v>
      </c>
      <c r="H560" s="869"/>
      <c r="I560" s="869"/>
      <c r="J560" s="870">
        <v>200</v>
      </c>
      <c r="K560" s="871">
        <v>0</v>
      </c>
    </row>
    <row r="561" spans="1:11" ht="11.25">
      <c r="A561" s="872"/>
      <c r="B561" s="884"/>
      <c r="C561" s="868" t="s">
        <v>966</v>
      </c>
      <c r="D561" s="869"/>
      <c r="E561" s="869"/>
      <c r="F561" s="869">
        <v>71508</v>
      </c>
      <c r="G561" s="870">
        <v>71508</v>
      </c>
      <c r="H561" s="869"/>
      <c r="I561" s="869"/>
      <c r="J561" s="870">
        <v>71508</v>
      </c>
      <c r="K561" s="871">
        <v>0.0001</v>
      </c>
    </row>
    <row r="562" spans="1:11" ht="11.25">
      <c r="A562" s="872"/>
      <c r="B562" s="884"/>
      <c r="C562" s="868" t="s">
        <v>508</v>
      </c>
      <c r="D562" s="869"/>
      <c r="E562" s="869"/>
      <c r="F562" s="869">
        <v>250200</v>
      </c>
      <c r="G562" s="870">
        <v>250200</v>
      </c>
      <c r="H562" s="869"/>
      <c r="I562" s="869"/>
      <c r="J562" s="870">
        <v>250200</v>
      </c>
      <c r="K562" s="871">
        <v>0.0003</v>
      </c>
    </row>
    <row r="563" spans="1:11" ht="11.25">
      <c r="A563" s="872"/>
      <c r="B563" s="884"/>
      <c r="C563" s="868" t="s">
        <v>967</v>
      </c>
      <c r="D563" s="869"/>
      <c r="E563" s="869"/>
      <c r="F563" s="869">
        <v>1000</v>
      </c>
      <c r="G563" s="870">
        <v>1000</v>
      </c>
      <c r="H563" s="869"/>
      <c r="I563" s="869"/>
      <c r="J563" s="870">
        <v>1000</v>
      </c>
      <c r="K563" s="871">
        <v>0</v>
      </c>
    </row>
    <row r="564" spans="1:11" ht="11.25">
      <c r="A564" s="872"/>
      <c r="B564" s="884"/>
      <c r="C564" s="868" t="s">
        <v>496</v>
      </c>
      <c r="D564" s="869"/>
      <c r="E564" s="869"/>
      <c r="F564" s="869">
        <v>6190</v>
      </c>
      <c r="G564" s="870">
        <v>6190</v>
      </c>
      <c r="H564" s="869"/>
      <c r="I564" s="869"/>
      <c r="J564" s="870">
        <v>6190</v>
      </c>
      <c r="K564" s="871">
        <v>0</v>
      </c>
    </row>
    <row r="565" spans="1:11" ht="11.25">
      <c r="A565" s="872"/>
      <c r="B565" s="884"/>
      <c r="C565" s="868" t="s">
        <v>969</v>
      </c>
      <c r="D565" s="869"/>
      <c r="E565" s="869"/>
      <c r="F565" s="869">
        <v>500</v>
      </c>
      <c r="G565" s="870">
        <v>500</v>
      </c>
      <c r="H565" s="869"/>
      <c r="I565" s="869"/>
      <c r="J565" s="870">
        <v>500</v>
      </c>
      <c r="K565" s="871">
        <v>0</v>
      </c>
    </row>
    <row r="566" spans="1:11" ht="11.25">
      <c r="A566" s="872"/>
      <c r="B566" s="884"/>
      <c r="C566" s="868" t="s">
        <v>543</v>
      </c>
      <c r="D566" s="869"/>
      <c r="E566" s="869"/>
      <c r="F566" s="869">
        <v>6360</v>
      </c>
      <c r="G566" s="870">
        <v>6360</v>
      </c>
      <c r="H566" s="869"/>
      <c r="I566" s="869"/>
      <c r="J566" s="870">
        <v>6360</v>
      </c>
      <c r="K566" s="871">
        <v>0</v>
      </c>
    </row>
    <row r="567" spans="1:11" ht="20.25" thickBot="1">
      <c r="A567" s="872"/>
      <c r="B567" s="884"/>
      <c r="C567" s="868" t="s">
        <v>971</v>
      </c>
      <c r="D567" s="869"/>
      <c r="E567" s="869"/>
      <c r="F567" s="869">
        <v>60062</v>
      </c>
      <c r="G567" s="870">
        <v>60062</v>
      </c>
      <c r="H567" s="869"/>
      <c r="I567" s="869"/>
      <c r="J567" s="870">
        <v>60062</v>
      </c>
      <c r="K567" s="871">
        <v>0.0001</v>
      </c>
    </row>
    <row r="568" spans="1:11" ht="12" thickBot="1">
      <c r="A568" s="872"/>
      <c r="B568" s="873" t="s">
        <v>48</v>
      </c>
      <c r="C568" s="874"/>
      <c r="D568" s="875"/>
      <c r="E568" s="875"/>
      <c r="F568" s="875">
        <v>1991820</v>
      </c>
      <c r="G568" s="876">
        <v>1991820</v>
      </c>
      <c r="H568" s="875"/>
      <c r="I568" s="875"/>
      <c r="J568" s="876">
        <v>1991820</v>
      </c>
      <c r="K568" s="877">
        <v>0.0021</v>
      </c>
    </row>
    <row r="569" spans="1:11" ht="39">
      <c r="A569" s="872"/>
      <c r="B569" s="867" t="s">
        <v>49</v>
      </c>
      <c r="C569" s="868" t="s">
        <v>963</v>
      </c>
      <c r="D569" s="869"/>
      <c r="E569" s="869"/>
      <c r="F569" s="869">
        <v>62414</v>
      </c>
      <c r="G569" s="870">
        <v>62414</v>
      </c>
      <c r="H569" s="869"/>
      <c r="I569" s="869"/>
      <c r="J569" s="870">
        <v>62414</v>
      </c>
      <c r="K569" s="871">
        <v>0.0001</v>
      </c>
    </row>
    <row r="570" spans="1:11" ht="19.5">
      <c r="A570" s="872"/>
      <c r="B570" s="884"/>
      <c r="C570" s="868" t="s">
        <v>964</v>
      </c>
      <c r="D570" s="869"/>
      <c r="E570" s="869"/>
      <c r="F570" s="869">
        <v>6600</v>
      </c>
      <c r="G570" s="870">
        <v>6600</v>
      </c>
      <c r="H570" s="869"/>
      <c r="I570" s="869"/>
      <c r="J570" s="870">
        <v>6600</v>
      </c>
      <c r="K570" s="871">
        <v>0</v>
      </c>
    </row>
    <row r="571" spans="1:11" ht="19.5">
      <c r="A571" s="872"/>
      <c r="B571" s="884"/>
      <c r="C571" s="868" t="s">
        <v>528</v>
      </c>
      <c r="D571" s="869"/>
      <c r="E571" s="869"/>
      <c r="F571" s="869">
        <v>12345</v>
      </c>
      <c r="G571" s="870">
        <v>12345</v>
      </c>
      <c r="H571" s="869"/>
      <c r="I571" s="869"/>
      <c r="J571" s="870">
        <v>12345</v>
      </c>
      <c r="K571" s="871">
        <v>0</v>
      </c>
    </row>
    <row r="572" spans="1:11" ht="11.25">
      <c r="A572" s="872"/>
      <c r="B572" s="884"/>
      <c r="C572" s="868" t="s">
        <v>529</v>
      </c>
      <c r="D572" s="869"/>
      <c r="E572" s="869"/>
      <c r="F572" s="869">
        <v>1690</v>
      </c>
      <c r="G572" s="870">
        <v>1690</v>
      </c>
      <c r="H572" s="869"/>
      <c r="I572" s="869"/>
      <c r="J572" s="870">
        <v>1690</v>
      </c>
      <c r="K572" s="871">
        <v>0</v>
      </c>
    </row>
    <row r="573" spans="1:11" ht="11.25">
      <c r="A573" s="872"/>
      <c r="B573" s="884"/>
      <c r="C573" s="868" t="s">
        <v>530</v>
      </c>
      <c r="D573" s="869"/>
      <c r="E573" s="869"/>
      <c r="F573" s="869">
        <v>1000</v>
      </c>
      <c r="G573" s="870">
        <v>1000</v>
      </c>
      <c r="H573" s="869"/>
      <c r="I573" s="869"/>
      <c r="J573" s="870">
        <v>1000</v>
      </c>
      <c r="K573" s="871">
        <v>0</v>
      </c>
    </row>
    <row r="574" spans="1:11" ht="19.5">
      <c r="A574" s="872"/>
      <c r="B574" s="884"/>
      <c r="C574" s="868" t="s">
        <v>520</v>
      </c>
      <c r="D574" s="869"/>
      <c r="E574" s="869"/>
      <c r="F574" s="869">
        <v>500</v>
      </c>
      <c r="G574" s="870">
        <v>500</v>
      </c>
      <c r="H574" s="869"/>
      <c r="I574" s="869"/>
      <c r="J574" s="870">
        <v>500</v>
      </c>
      <c r="K574" s="871">
        <v>0</v>
      </c>
    </row>
    <row r="575" spans="1:11" ht="11.25">
      <c r="A575" s="872"/>
      <c r="B575" s="884"/>
      <c r="C575" s="868" t="s">
        <v>966</v>
      </c>
      <c r="D575" s="869"/>
      <c r="E575" s="869"/>
      <c r="F575" s="869">
        <v>28000</v>
      </c>
      <c r="G575" s="870">
        <v>28000</v>
      </c>
      <c r="H575" s="869"/>
      <c r="I575" s="869"/>
      <c r="J575" s="870">
        <v>28000</v>
      </c>
      <c r="K575" s="871">
        <v>0</v>
      </c>
    </row>
    <row r="576" spans="1:11" ht="11.25">
      <c r="A576" s="872"/>
      <c r="B576" s="884"/>
      <c r="C576" s="868" t="s">
        <v>496</v>
      </c>
      <c r="D576" s="869"/>
      <c r="E576" s="869"/>
      <c r="F576" s="869">
        <v>809</v>
      </c>
      <c r="G576" s="870">
        <v>809</v>
      </c>
      <c r="H576" s="869"/>
      <c r="I576" s="869"/>
      <c r="J576" s="870">
        <v>809</v>
      </c>
      <c r="K576" s="871">
        <v>0</v>
      </c>
    </row>
    <row r="577" spans="1:11" ht="20.25" thickBot="1">
      <c r="A577" s="872"/>
      <c r="B577" s="884"/>
      <c r="C577" s="868" t="s">
        <v>971</v>
      </c>
      <c r="D577" s="869"/>
      <c r="E577" s="869"/>
      <c r="F577" s="869">
        <v>5625</v>
      </c>
      <c r="G577" s="870">
        <v>5625</v>
      </c>
      <c r="H577" s="869"/>
      <c r="I577" s="869"/>
      <c r="J577" s="870">
        <v>5625</v>
      </c>
      <c r="K577" s="871">
        <v>0</v>
      </c>
    </row>
    <row r="578" spans="1:11" ht="12" thickBot="1">
      <c r="A578" s="872"/>
      <c r="B578" s="873" t="s">
        <v>50</v>
      </c>
      <c r="C578" s="874"/>
      <c r="D578" s="875"/>
      <c r="E578" s="875"/>
      <c r="F578" s="875">
        <v>118983</v>
      </c>
      <c r="G578" s="876">
        <v>118983</v>
      </c>
      <c r="H578" s="875"/>
      <c r="I578" s="875"/>
      <c r="J578" s="876">
        <v>118983</v>
      </c>
      <c r="K578" s="877">
        <v>0.0001</v>
      </c>
    </row>
    <row r="579" spans="1:11" ht="19.5">
      <c r="A579" s="872"/>
      <c r="B579" s="867" t="s">
        <v>51</v>
      </c>
      <c r="C579" s="868" t="s">
        <v>962</v>
      </c>
      <c r="D579" s="869"/>
      <c r="E579" s="869"/>
      <c r="F579" s="869">
        <v>200</v>
      </c>
      <c r="G579" s="870">
        <v>200</v>
      </c>
      <c r="H579" s="869"/>
      <c r="I579" s="869"/>
      <c r="J579" s="870">
        <v>200</v>
      </c>
      <c r="K579" s="871">
        <v>0</v>
      </c>
    </row>
    <row r="580" spans="1:11" ht="19.5">
      <c r="A580" s="872"/>
      <c r="B580" s="884"/>
      <c r="C580" s="868" t="s">
        <v>963</v>
      </c>
      <c r="D580" s="869"/>
      <c r="E580" s="869"/>
      <c r="F580" s="869">
        <v>321725</v>
      </c>
      <c r="G580" s="870">
        <v>321725</v>
      </c>
      <c r="H580" s="869"/>
      <c r="I580" s="869"/>
      <c r="J580" s="870">
        <v>321725</v>
      </c>
      <c r="K580" s="871">
        <v>0.0003</v>
      </c>
    </row>
    <row r="581" spans="1:11" ht="19.5">
      <c r="A581" s="872"/>
      <c r="B581" s="884"/>
      <c r="C581" s="868" t="s">
        <v>964</v>
      </c>
      <c r="D581" s="869"/>
      <c r="E581" s="869"/>
      <c r="F581" s="869">
        <v>23582</v>
      </c>
      <c r="G581" s="870">
        <v>23582</v>
      </c>
      <c r="H581" s="869"/>
      <c r="I581" s="869"/>
      <c r="J581" s="870">
        <v>23582</v>
      </c>
      <c r="K581" s="871">
        <v>0</v>
      </c>
    </row>
    <row r="582" spans="1:11" ht="19.5">
      <c r="A582" s="872"/>
      <c r="B582" s="884"/>
      <c r="C582" s="868" t="s">
        <v>528</v>
      </c>
      <c r="D582" s="869"/>
      <c r="E582" s="869"/>
      <c r="F582" s="869">
        <v>60910</v>
      </c>
      <c r="G582" s="870">
        <v>60910</v>
      </c>
      <c r="H582" s="869"/>
      <c r="I582" s="869"/>
      <c r="J582" s="870">
        <v>60910</v>
      </c>
      <c r="K582" s="871">
        <v>0.0001</v>
      </c>
    </row>
    <row r="583" spans="1:11" ht="11.25">
      <c r="A583" s="872"/>
      <c r="B583" s="884"/>
      <c r="C583" s="868" t="s">
        <v>529</v>
      </c>
      <c r="D583" s="869"/>
      <c r="E583" s="869"/>
      <c r="F583" s="869">
        <v>8336</v>
      </c>
      <c r="G583" s="870">
        <v>8336</v>
      </c>
      <c r="H583" s="869"/>
      <c r="I583" s="869"/>
      <c r="J583" s="870">
        <v>8336</v>
      </c>
      <c r="K583" s="871">
        <v>0</v>
      </c>
    </row>
    <row r="584" spans="1:11" ht="11.25">
      <c r="A584" s="872"/>
      <c r="B584" s="884"/>
      <c r="C584" s="868" t="s">
        <v>530</v>
      </c>
      <c r="D584" s="869"/>
      <c r="E584" s="869"/>
      <c r="F584" s="869">
        <v>30000</v>
      </c>
      <c r="G584" s="870">
        <v>30000</v>
      </c>
      <c r="H584" s="869"/>
      <c r="I584" s="869"/>
      <c r="J584" s="870">
        <v>30000</v>
      </c>
      <c r="K584" s="871">
        <v>0</v>
      </c>
    </row>
    <row r="585" spans="1:11" ht="19.5">
      <c r="A585" s="872"/>
      <c r="B585" s="884"/>
      <c r="C585" s="868" t="s">
        <v>520</v>
      </c>
      <c r="D585" s="869"/>
      <c r="E585" s="869"/>
      <c r="F585" s="869">
        <v>17500</v>
      </c>
      <c r="G585" s="870">
        <v>17500</v>
      </c>
      <c r="H585" s="869"/>
      <c r="I585" s="869"/>
      <c r="J585" s="870">
        <v>17500</v>
      </c>
      <c r="K585" s="871">
        <v>0</v>
      </c>
    </row>
    <row r="586" spans="1:11" ht="19.5">
      <c r="A586" s="872"/>
      <c r="B586" s="884"/>
      <c r="C586" s="868" t="s">
        <v>531</v>
      </c>
      <c r="D586" s="869"/>
      <c r="E586" s="869"/>
      <c r="F586" s="869">
        <v>2000</v>
      </c>
      <c r="G586" s="870">
        <v>2000</v>
      </c>
      <c r="H586" s="869"/>
      <c r="I586" s="869"/>
      <c r="J586" s="870">
        <v>2000</v>
      </c>
      <c r="K586" s="871">
        <v>0</v>
      </c>
    </row>
    <row r="587" spans="1:11" ht="11.25">
      <c r="A587" s="872"/>
      <c r="B587" s="884"/>
      <c r="C587" s="868" t="s">
        <v>966</v>
      </c>
      <c r="D587" s="869"/>
      <c r="E587" s="869"/>
      <c r="F587" s="869">
        <v>3756</v>
      </c>
      <c r="G587" s="870">
        <v>3756</v>
      </c>
      <c r="H587" s="869"/>
      <c r="I587" s="869"/>
      <c r="J587" s="870">
        <v>3756</v>
      </c>
      <c r="K587" s="871">
        <v>0</v>
      </c>
    </row>
    <row r="588" spans="1:11" ht="11.25">
      <c r="A588" s="872"/>
      <c r="B588" s="884"/>
      <c r="C588" s="868" t="s">
        <v>508</v>
      </c>
      <c r="D588" s="869"/>
      <c r="E588" s="869"/>
      <c r="F588" s="869">
        <v>2000</v>
      </c>
      <c r="G588" s="870">
        <v>2000</v>
      </c>
      <c r="H588" s="869"/>
      <c r="I588" s="869"/>
      <c r="J588" s="870">
        <v>2000</v>
      </c>
      <c r="K588" s="871">
        <v>0</v>
      </c>
    </row>
    <row r="589" spans="1:11" ht="11.25">
      <c r="A589" s="872"/>
      <c r="B589" s="884"/>
      <c r="C589" s="868" t="s">
        <v>967</v>
      </c>
      <c r="D589" s="869"/>
      <c r="E589" s="869"/>
      <c r="F589" s="869">
        <v>500</v>
      </c>
      <c r="G589" s="870">
        <v>500</v>
      </c>
      <c r="H589" s="869"/>
      <c r="I589" s="869"/>
      <c r="J589" s="870">
        <v>500</v>
      </c>
      <c r="K589" s="871">
        <v>0</v>
      </c>
    </row>
    <row r="590" spans="1:11" ht="11.25">
      <c r="A590" s="872"/>
      <c r="B590" s="884"/>
      <c r="C590" s="868" t="s">
        <v>496</v>
      </c>
      <c r="D590" s="869"/>
      <c r="E590" s="869"/>
      <c r="F590" s="869">
        <v>57153</v>
      </c>
      <c r="G590" s="870">
        <v>57153</v>
      </c>
      <c r="H590" s="869"/>
      <c r="I590" s="869"/>
      <c r="J590" s="870">
        <v>57153</v>
      </c>
      <c r="K590" s="871">
        <v>0.0001</v>
      </c>
    </row>
    <row r="591" spans="1:11" ht="11.25">
      <c r="A591" s="872"/>
      <c r="B591" s="884"/>
      <c r="C591" s="868" t="s">
        <v>969</v>
      </c>
      <c r="D591" s="869"/>
      <c r="E591" s="869"/>
      <c r="F591" s="869">
        <v>3500</v>
      </c>
      <c r="G591" s="870">
        <v>3500</v>
      </c>
      <c r="H591" s="869"/>
      <c r="I591" s="869"/>
      <c r="J591" s="870">
        <v>3500</v>
      </c>
      <c r="K591" s="871">
        <v>0</v>
      </c>
    </row>
    <row r="592" spans="1:11" ht="11.25">
      <c r="A592" s="872"/>
      <c r="B592" s="884"/>
      <c r="C592" s="868" t="s">
        <v>543</v>
      </c>
      <c r="D592" s="869"/>
      <c r="E592" s="869"/>
      <c r="F592" s="869">
        <v>1000</v>
      </c>
      <c r="G592" s="870">
        <v>1000</v>
      </c>
      <c r="H592" s="869"/>
      <c r="I592" s="869"/>
      <c r="J592" s="870">
        <v>1000</v>
      </c>
      <c r="K592" s="871">
        <v>0</v>
      </c>
    </row>
    <row r="593" spans="1:11" ht="20.25" thickBot="1">
      <c r="A593" s="872"/>
      <c r="B593" s="884"/>
      <c r="C593" s="868" t="s">
        <v>971</v>
      </c>
      <c r="D593" s="869"/>
      <c r="E593" s="869"/>
      <c r="F593" s="869">
        <v>18319</v>
      </c>
      <c r="G593" s="870">
        <v>18319</v>
      </c>
      <c r="H593" s="869"/>
      <c r="I593" s="869"/>
      <c r="J593" s="870">
        <v>18319</v>
      </c>
      <c r="K593" s="871">
        <v>0</v>
      </c>
    </row>
    <row r="594" spans="1:11" ht="12" thickBot="1">
      <c r="A594" s="872"/>
      <c r="B594" s="873" t="s">
        <v>52</v>
      </c>
      <c r="C594" s="874"/>
      <c r="D594" s="875"/>
      <c r="E594" s="875"/>
      <c r="F594" s="875">
        <v>550481</v>
      </c>
      <c r="G594" s="876">
        <v>550481</v>
      </c>
      <c r="H594" s="875"/>
      <c r="I594" s="875"/>
      <c r="J594" s="876">
        <v>550481</v>
      </c>
      <c r="K594" s="877">
        <v>0.0006</v>
      </c>
    </row>
    <row r="595" spans="1:11" ht="19.5">
      <c r="A595" s="872"/>
      <c r="B595" s="867" t="s">
        <v>53</v>
      </c>
      <c r="C595" s="868" t="s">
        <v>530</v>
      </c>
      <c r="D595" s="869">
        <v>680</v>
      </c>
      <c r="E595" s="869"/>
      <c r="F595" s="869">
        <v>380</v>
      </c>
      <c r="G595" s="870">
        <v>1060</v>
      </c>
      <c r="H595" s="869"/>
      <c r="I595" s="869"/>
      <c r="J595" s="870">
        <v>1060</v>
      </c>
      <c r="K595" s="871">
        <v>0</v>
      </c>
    </row>
    <row r="596" spans="1:11" ht="12" thickBot="1">
      <c r="A596" s="872"/>
      <c r="B596" s="884"/>
      <c r="C596" s="868" t="s">
        <v>496</v>
      </c>
      <c r="D596" s="869">
        <v>353473</v>
      </c>
      <c r="E596" s="869"/>
      <c r="F596" s="869">
        <v>95767</v>
      </c>
      <c r="G596" s="870">
        <v>449240</v>
      </c>
      <c r="H596" s="869"/>
      <c r="I596" s="869"/>
      <c r="J596" s="870">
        <v>449240</v>
      </c>
      <c r="K596" s="871">
        <v>0.0005</v>
      </c>
    </row>
    <row r="597" spans="1:11" ht="12" thickBot="1">
      <c r="A597" s="872"/>
      <c r="B597" s="873" t="s">
        <v>54</v>
      </c>
      <c r="C597" s="874"/>
      <c r="D597" s="875">
        <v>354153</v>
      </c>
      <c r="E597" s="875"/>
      <c r="F597" s="875">
        <v>96147</v>
      </c>
      <c r="G597" s="876">
        <v>450300</v>
      </c>
      <c r="H597" s="875"/>
      <c r="I597" s="875"/>
      <c r="J597" s="876">
        <v>450300</v>
      </c>
      <c r="K597" s="877">
        <v>0.0005</v>
      </c>
    </row>
    <row r="598" spans="1:11" ht="39">
      <c r="A598" s="872"/>
      <c r="B598" s="867" t="s">
        <v>542</v>
      </c>
      <c r="C598" s="868" t="s">
        <v>550</v>
      </c>
      <c r="D598" s="869">
        <v>125000</v>
      </c>
      <c r="E598" s="869"/>
      <c r="F598" s="869"/>
      <c r="G598" s="870">
        <v>125000</v>
      </c>
      <c r="H598" s="869"/>
      <c r="I598" s="869"/>
      <c r="J598" s="870">
        <v>125000</v>
      </c>
      <c r="K598" s="871">
        <v>0.0001</v>
      </c>
    </row>
    <row r="599" spans="1:11" ht="19.5">
      <c r="A599" s="872"/>
      <c r="B599" s="884"/>
      <c r="C599" s="868" t="s">
        <v>528</v>
      </c>
      <c r="D599" s="869">
        <v>22729</v>
      </c>
      <c r="E599" s="869">
        <v>2653</v>
      </c>
      <c r="F599" s="869"/>
      <c r="G599" s="870">
        <v>25382</v>
      </c>
      <c r="H599" s="869"/>
      <c r="I599" s="869"/>
      <c r="J599" s="870">
        <v>25382</v>
      </c>
      <c r="K599" s="871">
        <v>0</v>
      </c>
    </row>
    <row r="600" spans="1:11" ht="11.25">
      <c r="A600" s="872"/>
      <c r="B600" s="884"/>
      <c r="C600" s="868" t="s">
        <v>529</v>
      </c>
      <c r="D600" s="869">
        <v>2971</v>
      </c>
      <c r="E600" s="869">
        <v>358</v>
      </c>
      <c r="F600" s="869"/>
      <c r="G600" s="870">
        <v>3329</v>
      </c>
      <c r="H600" s="869"/>
      <c r="I600" s="869"/>
      <c r="J600" s="870">
        <v>3329</v>
      </c>
      <c r="K600" s="871">
        <v>0</v>
      </c>
    </row>
    <row r="601" spans="1:11" ht="11.25">
      <c r="A601" s="872"/>
      <c r="B601" s="884"/>
      <c r="C601" s="868" t="s">
        <v>530</v>
      </c>
      <c r="D601" s="869">
        <v>163043</v>
      </c>
      <c r="E601" s="869">
        <v>15189</v>
      </c>
      <c r="F601" s="869"/>
      <c r="G601" s="870">
        <v>178232</v>
      </c>
      <c r="H601" s="869"/>
      <c r="I601" s="869"/>
      <c r="J601" s="870">
        <v>178232</v>
      </c>
      <c r="K601" s="871">
        <v>0.0002</v>
      </c>
    </row>
    <row r="602" spans="1:11" ht="19.5">
      <c r="A602" s="872"/>
      <c r="B602" s="884"/>
      <c r="C602" s="868" t="s">
        <v>520</v>
      </c>
      <c r="D602" s="869">
        <v>94021</v>
      </c>
      <c r="E602" s="869">
        <v>55966</v>
      </c>
      <c r="F602" s="869"/>
      <c r="G602" s="870">
        <v>149987</v>
      </c>
      <c r="H602" s="869"/>
      <c r="I602" s="869"/>
      <c r="J602" s="870">
        <v>149987</v>
      </c>
      <c r="K602" s="871">
        <v>0.0002</v>
      </c>
    </row>
    <row r="603" spans="1:11" ht="11.25">
      <c r="A603" s="872"/>
      <c r="B603" s="884"/>
      <c r="C603" s="868" t="s">
        <v>966</v>
      </c>
      <c r="D603" s="869">
        <v>16665</v>
      </c>
      <c r="E603" s="869"/>
      <c r="F603" s="869"/>
      <c r="G603" s="870">
        <v>16665</v>
      </c>
      <c r="H603" s="869"/>
      <c r="I603" s="869"/>
      <c r="J603" s="870">
        <v>16665</v>
      </c>
      <c r="K603" s="871">
        <v>0</v>
      </c>
    </row>
    <row r="604" spans="1:11" ht="11.25">
      <c r="A604" s="872"/>
      <c r="B604" s="884"/>
      <c r="C604" s="868" t="s">
        <v>508</v>
      </c>
      <c r="D604" s="869">
        <v>2700</v>
      </c>
      <c r="E604" s="869">
        <v>1000</v>
      </c>
      <c r="F604" s="869"/>
      <c r="G604" s="870">
        <v>3700</v>
      </c>
      <c r="H604" s="869"/>
      <c r="I604" s="869"/>
      <c r="J604" s="870">
        <v>3700</v>
      </c>
      <c r="K604" s="871">
        <v>0</v>
      </c>
    </row>
    <row r="605" spans="1:11" ht="11.25">
      <c r="A605" s="872"/>
      <c r="B605" s="884"/>
      <c r="C605" s="868" t="s">
        <v>496</v>
      </c>
      <c r="D605" s="869">
        <v>468613</v>
      </c>
      <c r="E605" s="869">
        <v>44500</v>
      </c>
      <c r="F605" s="869"/>
      <c r="G605" s="870">
        <v>513113</v>
      </c>
      <c r="H605" s="869"/>
      <c r="I605" s="869"/>
      <c r="J605" s="870">
        <v>513113</v>
      </c>
      <c r="K605" s="871">
        <v>0.0005</v>
      </c>
    </row>
    <row r="606" spans="1:11" ht="11.25">
      <c r="A606" s="872"/>
      <c r="B606" s="884"/>
      <c r="C606" s="868" t="s">
        <v>543</v>
      </c>
      <c r="D606" s="869"/>
      <c r="E606" s="869">
        <v>1440</v>
      </c>
      <c r="F606" s="869"/>
      <c r="G606" s="870">
        <v>1440</v>
      </c>
      <c r="H606" s="869"/>
      <c r="I606" s="869"/>
      <c r="J606" s="870">
        <v>1440</v>
      </c>
      <c r="K606" s="871">
        <v>0</v>
      </c>
    </row>
    <row r="607" spans="1:11" ht="19.5">
      <c r="A607" s="872"/>
      <c r="B607" s="884"/>
      <c r="C607" s="868" t="s">
        <v>971</v>
      </c>
      <c r="D607" s="869">
        <v>1513899</v>
      </c>
      <c r="E607" s="869"/>
      <c r="F607" s="869"/>
      <c r="G607" s="870">
        <v>1513899</v>
      </c>
      <c r="H607" s="869"/>
      <c r="I607" s="869"/>
      <c r="J607" s="870">
        <v>1513899</v>
      </c>
      <c r="K607" s="871">
        <v>0.0016</v>
      </c>
    </row>
    <row r="608" spans="1:11" ht="20.25" thickBot="1">
      <c r="A608" s="872"/>
      <c r="B608" s="884"/>
      <c r="C608" s="868" t="s">
        <v>975</v>
      </c>
      <c r="D608" s="869">
        <v>100</v>
      </c>
      <c r="E608" s="869"/>
      <c r="F608" s="869"/>
      <c r="G608" s="870">
        <v>100</v>
      </c>
      <c r="H608" s="869"/>
      <c r="I608" s="869"/>
      <c r="J608" s="870">
        <v>100</v>
      </c>
      <c r="K608" s="871">
        <v>0</v>
      </c>
    </row>
    <row r="609" spans="1:11" ht="12" thickBot="1">
      <c r="A609" s="872"/>
      <c r="B609" s="873" t="s">
        <v>55</v>
      </c>
      <c r="C609" s="874"/>
      <c r="D609" s="875">
        <v>2409741</v>
      </c>
      <c r="E609" s="875">
        <v>121106</v>
      </c>
      <c r="F609" s="875"/>
      <c r="G609" s="876">
        <v>2530847</v>
      </c>
      <c r="H609" s="875"/>
      <c r="I609" s="875"/>
      <c r="J609" s="876">
        <v>2530847</v>
      </c>
      <c r="K609" s="877">
        <v>0.0027</v>
      </c>
    </row>
    <row r="610" spans="1:11" ht="30" thickBot="1">
      <c r="A610" s="872"/>
      <c r="B610" s="867" t="s">
        <v>56</v>
      </c>
      <c r="C610" s="868" t="s">
        <v>57</v>
      </c>
      <c r="D610" s="869">
        <v>923596</v>
      </c>
      <c r="E610" s="869"/>
      <c r="F610" s="869"/>
      <c r="G610" s="870">
        <v>923596</v>
      </c>
      <c r="H610" s="869"/>
      <c r="I610" s="869"/>
      <c r="J610" s="870">
        <v>923596</v>
      </c>
      <c r="K610" s="871">
        <v>0.001</v>
      </c>
    </row>
    <row r="611" spans="1:11" ht="12" thickBot="1">
      <c r="A611" s="872"/>
      <c r="B611" s="873" t="s">
        <v>58</v>
      </c>
      <c r="C611" s="874"/>
      <c r="D611" s="875">
        <v>923596</v>
      </c>
      <c r="E611" s="875"/>
      <c r="F611" s="875"/>
      <c r="G611" s="876">
        <v>923596</v>
      </c>
      <c r="H611" s="875"/>
      <c r="I611" s="875"/>
      <c r="J611" s="876">
        <v>923596</v>
      </c>
      <c r="K611" s="877">
        <v>0.001</v>
      </c>
    </row>
    <row r="612" spans="1:11" ht="12" thickBot="1">
      <c r="A612" s="878" t="s">
        <v>545</v>
      </c>
      <c r="B612" s="879"/>
      <c r="C612" s="880"/>
      <c r="D612" s="881">
        <v>131608103</v>
      </c>
      <c r="E612" s="881">
        <v>366116</v>
      </c>
      <c r="F612" s="881">
        <v>74171444</v>
      </c>
      <c r="G612" s="882">
        <v>206145663</v>
      </c>
      <c r="H612" s="881"/>
      <c r="I612" s="881"/>
      <c r="J612" s="882">
        <v>206145663</v>
      </c>
      <c r="K612" s="883">
        <v>0.2203</v>
      </c>
    </row>
    <row r="613" spans="1:11" ht="34.5" thickBot="1">
      <c r="A613" s="866" t="s">
        <v>59</v>
      </c>
      <c r="B613" s="867" t="s">
        <v>60</v>
      </c>
      <c r="C613" s="868" t="s">
        <v>61</v>
      </c>
      <c r="D613" s="869">
        <v>80800</v>
      </c>
      <c r="E613" s="869"/>
      <c r="F613" s="869"/>
      <c r="G613" s="870">
        <v>80800</v>
      </c>
      <c r="H613" s="869"/>
      <c r="I613" s="869"/>
      <c r="J613" s="870">
        <v>80800</v>
      </c>
      <c r="K613" s="871">
        <v>0.0001</v>
      </c>
    </row>
    <row r="614" spans="1:11" ht="12" thickBot="1">
      <c r="A614" s="872"/>
      <c r="B614" s="873" t="s">
        <v>62</v>
      </c>
      <c r="C614" s="874"/>
      <c r="D614" s="875">
        <v>80800</v>
      </c>
      <c r="E614" s="875"/>
      <c r="F614" s="875"/>
      <c r="G614" s="876">
        <v>80800</v>
      </c>
      <c r="H614" s="875"/>
      <c r="I614" s="875"/>
      <c r="J614" s="876">
        <v>80800</v>
      </c>
      <c r="K614" s="877">
        <v>0.0001</v>
      </c>
    </row>
    <row r="615" spans="1:11" ht="12" thickBot="1">
      <c r="A615" s="878" t="s">
        <v>63</v>
      </c>
      <c r="B615" s="879"/>
      <c r="C615" s="880"/>
      <c r="D615" s="881">
        <v>80800</v>
      </c>
      <c r="E615" s="881"/>
      <c r="F615" s="881"/>
      <c r="G615" s="882">
        <v>80800</v>
      </c>
      <c r="H615" s="881"/>
      <c r="I615" s="881"/>
      <c r="J615" s="882">
        <v>80800</v>
      </c>
      <c r="K615" s="883">
        <v>0.0001</v>
      </c>
    </row>
    <row r="616" spans="1:11" ht="58.5">
      <c r="A616" s="866" t="s">
        <v>546</v>
      </c>
      <c r="B616" s="867" t="s">
        <v>64</v>
      </c>
      <c r="C616" s="868" t="s">
        <v>65</v>
      </c>
      <c r="D616" s="869">
        <v>950000</v>
      </c>
      <c r="E616" s="869"/>
      <c r="F616" s="869"/>
      <c r="G616" s="870">
        <v>950000</v>
      </c>
      <c r="H616" s="869"/>
      <c r="I616" s="869"/>
      <c r="J616" s="870">
        <v>950000</v>
      </c>
      <c r="K616" s="871">
        <v>0.001</v>
      </c>
    </row>
    <row r="617" spans="1:11" ht="59.25" thickBot="1">
      <c r="A617" s="872"/>
      <c r="B617" s="884"/>
      <c r="C617" s="868" t="s">
        <v>66</v>
      </c>
      <c r="D617" s="869">
        <v>250000</v>
      </c>
      <c r="E617" s="869"/>
      <c r="F617" s="869"/>
      <c r="G617" s="870">
        <v>250000</v>
      </c>
      <c r="H617" s="869"/>
      <c r="I617" s="869"/>
      <c r="J617" s="870">
        <v>250000</v>
      </c>
      <c r="K617" s="871">
        <v>0.0003</v>
      </c>
    </row>
    <row r="618" spans="1:11" ht="12" thickBot="1">
      <c r="A618" s="872"/>
      <c r="B618" s="873" t="s">
        <v>67</v>
      </c>
      <c r="C618" s="874"/>
      <c r="D618" s="875">
        <v>1200000</v>
      </c>
      <c r="E618" s="875"/>
      <c r="F618" s="875"/>
      <c r="G618" s="876">
        <v>1200000</v>
      </c>
      <c r="H618" s="875"/>
      <c r="I618" s="875"/>
      <c r="J618" s="876">
        <v>1200000</v>
      </c>
      <c r="K618" s="877">
        <v>0.0013</v>
      </c>
    </row>
    <row r="619" spans="1:11" ht="20.25" thickBot="1">
      <c r="A619" s="872"/>
      <c r="B619" s="867" t="s">
        <v>68</v>
      </c>
      <c r="C619" s="868" t="s">
        <v>975</v>
      </c>
      <c r="D619" s="869">
        <v>400</v>
      </c>
      <c r="E619" s="869"/>
      <c r="F619" s="869"/>
      <c r="G619" s="870">
        <v>400</v>
      </c>
      <c r="H619" s="869"/>
      <c r="I619" s="869"/>
      <c r="J619" s="870">
        <v>400</v>
      </c>
      <c r="K619" s="871">
        <v>0</v>
      </c>
    </row>
    <row r="620" spans="1:11" ht="12" thickBot="1">
      <c r="A620" s="872"/>
      <c r="B620" s="873" t="s">
        <v>69</v>
      </c>
      <c r="C620" s="874"/>
      <c r="D620" s="875">
        <v>400</v>
      </c>
      <c r="E620" s="875"/>
      <c r="F620" s="875"/>
      <c r="G620" s="876">
        <v>400</v>
      </c>
      <c r="H620" s="875"/>
      <c r="I620" s="875"/>
      <c r="J620" s="876">
        <v>400</v>
      </c>
      <c r="K620" s="877">
        <v>0</v>
      </c>
    </row>
    <row r="621" spans="1:11" ht="20.25" thickBot="1">
      <c r="A621" s="872"/>
      <c r="B621" s="867" t="s">
        <v>70</v>
      </c>
      <c r="C621" s="868" t="s">
        <v>496</v>
      </c>
      <c r="D621" s="869">
        <v>240700</v>
      </c>
      <c r="E621" s="869"/>
      <c r="F621" s="869"/>
      <c r="G621" s="870">
        <v>240700</v>
      </c>
      <c r="H621" s="869"/>
      <c r="I621" s="869"/>
      <c r="J621" s="870">
        <v>240700</v>
      </c>
      <c r="K621" s="871">
        <v>0.0003</v>
      </c>
    </row>
    <row r="622" spans="1:11" ht="12" thickBot="1">
      <c r="A622" s="872"/>
      <c r="B622" s="873" t="s">
        <v>71</v>
      </c>
      <c r="C622" s="874"/>
      <c r="D622" s="875">
        <v>240700</v>
      </c>
      <c r="E622" s="875"/>
      <c r="F622" s="875"/>
      <c r="G622" s="876">
        <v>240700</v>
      </c>
      <c r="H622" s="875"/>
      <c r="I622" s="875"/>
      <c r="J622" s="876">
        <v>240700</v>
      </c>
      <c r="K622" s="877">
        <v>0.0003</v>
      </c>
    </row>
    <row r="623" spans="1:11" ht="20.25" thickBot="1">
      <c r="A623" s="872"/>
      <c r="B623" s="867" t="s">
        <v>72</v>
      </c>
      <c r="C623" s="868" t="s">
        <v>967</v>
      </c>
      <c r="D623" s="869">
        <v>1206851</v>
      </c>
      <c r="E623" s="869"/>
      <c r="F623" s="869"/>
      <c r="G623" s="870">
        <v>1206851</v>
      </c>
      <c r="H623" s="869"/>
      <c r="I623" s="869"/>
      <c r="J623" s="870">
        <v>1206851</v>
      </c>
      <c r="K623" s="871">
        <v>0.0013</v>
      </c>
    </row>
    <row r="624" spans="1:11" ht="12" thickBot="1">
      <c r="A624" s="872"/>
      <c r="B624" s="873" t="s">
        <v>73</v>
      </c>
      <c r="C624" s="874"/>
      <c r="D624" s="875">
        <v>1206851</v>
      </c>
      <c r="E624" s="875"/>
      <c r="F624" s="875"/>
      <c r="G624" s="876">
        <v>1206851</v>
      </c>
      <c r="H624" s="875"/>
      <c r="I624" s="875"/>
      <c r="J624" s="876">
        <v>1206851</v>
      </c>
      <c r="K624" s="877">
        <v>0.0013</v>
      </c>
    </row>
    <row r="625" spans="1:11" ht="59.25" thickBot="1">
      <c r="A625" s="872"/>
      <c r="B625" s="867" t="s">
        <v>74</v>
      </c>
      <c r="C625" s="868" t="s">
        <v>75</v>
      </c>
      <c r="D625" s="869">
        <v>29500</v>
      </c>
      <c r="E625" s="869"/>
      <c r="F625" s="869"/>
      <c r="G625" s="870">
        <v>29500</v>
      </c>
      <c r="H625" s="869"/>
      <c r="I625" s="869"/>
      <c r="J625" s="870">
        <v>29500</v>
      </c>
      <c r="K625" s="871">
        <v>0</v>
      </c>
    </row>
    <row r="626" spans="1:11" ht="12" thickBot="1">
      <c r="A626" s="872"/>
      <c r="B626" s="873" t="s">
        <v>76</v>
      </c>
      <c r="C626" s="874"/>
      <c r="D626" s="875">
        <v>29500</v>
      </c>
      <c r="E626" s="875"/>
      <c r="F626" s="875"/>
      <c r="G626" s="876">
        <v>29500</v>
      </c>
      <c r="H626" s="875"/>
      <c r="I626" s="875"/>
      <c r="J626" s="876">
        <v>29500</v>
      </c>
      <c r="K626" s="877">
        <v>0</v>
      </c>
    </row>
    <row r="627" spans="1:11" ht="29.25">
      <c r="A627" s="872"/>
      <c r="B627" s="867" t="s">
        <v>547</v>
      </c>
      <c r="C627" s="868" t="s">
        <v>16</v>
      </c>
      <c r="D627" s="869">
        <v>40000</v>
      </c>
      <c r="E627" s="869"/>
      <c r="F627" s="869"/>
      <c r="G627" s="870">
        <v>40000</v>
      </c>
      <c r="H627" s="869"/>
      <c r="I627" s="869"/>
      <c r="J627" s="870">
        <v>40000</v>
      </c>
      <c r="K627" s="871">
        <v>0</v>
      </c>
    </row>
    <row r="628" spans="1:11" ht="58.5">
      <c r="A628" s="872"/>
      <c r="B628" s="884"/>
      <c r="C628" s="868" t="s">
        <v>75</v>
      </c>
      <c r="D628" s="869">
        <v>742700</v>
      </c>
      <c r="E628" s="869"/>
      <c r="F628" s="869"/>
      <c r="G628" s="870">
        <v>742700</v>
      </c>
      <c r="H628" s="869"/>
      <c r="I628" s="869"/>
      <c r="J628" s="870">
        <v>742700</v>
      </c>
      <c r="K628" s="871">
        <v>0.0008</v>
      </c>
    </row>
    <row r="629" spans="1:11" ht="39">
      <c r="A629" s="872"/>
      <c r="B629" s="884"/>
      <c r="C629" s="868" t="s">
        <v>550</v>
      </c>
      <c r="D629" s="869">
        <v>2427689</v>
      </c>
      <c r="E629" s="869"/>
      <c r="F629" s="869"/>
      <c r="G629" s="870">
        <v>2427689</v>
      </c>
      <c r="H629" s="869"/>
      <c r="I629" s="869"/>
      <c r="J629" s="870">
        <v>2427689</v>
      </c>
      <c r="K629" s="871">
        <v>0.0026</v>
      </c>
    </row>
    <row r="630" spans="1:11" ht="58.5">
      <c r="A630" s="872"/>
      <c r="B630" s="884"/>
      <c r="C630" s="868" t="s">
        <v>853</v>
      </c>
      <c r="D630" s="869">
        <v>56965</v>
      </c>
      <c r="E630" s="869"/>
      <c r="F630" s="869"/>
      <c r="G630" s="870">
        <v>56965</v>
      </c>
      <c r="H630" s="869"/>
      <c r="I630" s="869"/>
      <c r="J630" s="870">
        <v>56965</v>
      </c>
      <c r="K630" s="871">
        <v>0.0001</v>
      </c>
    </row>
    <row r="631" spans="1:11" ht="11.25">
      <c r="A631" s="872"/>
      <c r="B631" s="884"/>
      <c r="C631" s="868" t="s">
        <v>562</v>
      </c>
      <c r="D631" s="869">
        <v>1000</v>
      </c>
      <c r="E631" s="869"/>
      <c r="F631" s="869"/>
      <c r="G631" s="870">
        <v>1000</v>
      </c>
      <c r="H631" s="869"/>
      <c r="I631" s="869"/>
      <c r="J631" s="870">
        <v>1000</v>
      </c>
      <c r="K631" s="871">
        <v>0</v>
      </c>
    </row>
    <row r="632" spans="1:11" ht="19.5">
      <c r="A632" s="872"/>
      <c r="B632" s="884"/>
      <c r="C632" s="868" t="s">
        <v>963</v>
      </c>
      <c r="D632" s="869">
        <v>184073</v>
      </c>
      <c r="E632" s="869"/>
      <c r="F632" s="869"/>
      <c r="G632" s="870">
        <v>184073</v>
      </c>
      <c r="H632" s="869"/>
      <c r="I632" s="869"/>
      <c r="J632" s="870">
        <v>184073</v>
      </c>
      <c r="K632" s="871">
        <v>0.0002</v>
      </c>
    </row>
    <row r="633" spans="1:11" ht="19.5">
      <c r="A633" s="872"/>
      <c r="B633" s="884"/>
      <c r="C633" s="868" t="s">
        <v>964</v>
      </c>
      <c r="D633" s="869">
        <v>4850</v>
      </c>
      <c r="E633" s="869"/>
      <c r="F633" s="869"/>
      <c r="G633" s="870">
        <v>4850</v>
      </c>
      <c r="H633" s="869"/>
      <c r="I633" s="869"/>
      <c r="J633" s="870">
        <v>4850</v>
      </c>
      <c r="K633" s="871">
        <v>0</v>
      </c>
    </row>
    <row r="634" spans="1:11" ht="19.5">
      <c r="A634" s="872"/>
      <c r="B634" s="884"/>
      <c r="C634" s="868" t="s">
        <v>528</v>
      </c>
      <c r="D634" s="869">
        <v>37029</v>
      </c>
      <c r="E634" s="869"/>
      <c r="F634" s="869"/>
      <c r="G634" s="870">
        <v>37029</v>
      </c>
      <c r="H634" s="869"/>
      <c r="I634" s="869"/>
      <c r="J634" s="870">
        <v>37029</v>
      </c>
      <c r="K634" s="871">
        <v>0</v>
      </c>
    </row>
    <row r="635" spans="1:11" ht="11.25">
      <c r="A635" s="872"/>
      <c r="B635" s="884"/>
      <c r="C635" s="868" t="s">
        <v>529</v>
      </c>
      <c r="D635" s="869">
        <v>5120</v>
      </c>
      <c r="E635" s="869"/>
      <c r="F635" s="869"/>
      <c r="G635" s="870">
        <v>5120</v>
      </c>
      <c r="H635" s="869"/>
      <c r="I635" s="869"/>
      <c r="J635" s="870">
        <v>5120</v>
      </c>
      <c r="K635" s="871">
        <v>0</v>
      </c>
    </row>
    <row r="636" spans="1:11" ht="11.25">
      <c r="A636" s="872"/>
      <c r="B636" s="884"/>
      <c r="C636" s="868" t="s">
        <v>530</v>
      </c>
      <c r="D636" s="869">
        <v>111679</v>
      </c>
      <c r="E636" s="869"/>
      <c r="F636" s="869"/>
      <c r="G636" s="870">
        <v>111679</v>
      </c>
      <c r="H636" s="869"/>
      <c r="I636" s="869"/>
      <c r="J636" s="870">
        <v>111679</v>
      </c>
      <c r="K636" s="871">
        <v>0.0001</v>
      </c>
    </row>
    <row r="637" spans="1:11" ht="19.5">
      <c r="A637" s="872"/>
      <c r="B637" s="884"/>
      <c r="C637" s="868" t="s">
        <v>520</v>
      </c>
      <c r="D637" s="869">
        <v>21750</v>
      </c>
      <c r="E637" s="869"/>
      <c r="F637" s="869"/>
      <c r="G637" s="870">
        <v>21750</v>
      </c>
      <c r="H637" s="869"/>
      <c r="I637" s="869"/>
      <c r="J637" s="870">
        <v>21750</v>
      </c>
      <c r="K637" s="871">
        <v>0</v>
      </c>
    </row>
    <row r="638" spans="1:11" ht="11.25">
      <c r="A638" s="872"/>
      <c r="B638" s="884"/>
      <c r="C638" s="868" t="s">
        <v>555</v>
      </c>
      <c r="D638" s="869">
        <v>519885</v>
      </c>
      <c r="E638" s="869"/>
      <c r="F638" s="869"/>
      <c r="G638" s="870">
        <v>519885</v>
      </c>
      <c r="H638" s="869"/>
      <c r="I638" s="869"/>
      <c r="J638" s="870">
        <v>519885</v>
      </c>
      <c r="K638" s="871">
        <v>0.0006</v>
      </c>
    </row>
    <row r="639" spans="1:11" ht="19.5">
      <c r="A639" s="872"/>
      <c r="B639" s="884"/>
      <c r="C639" s="868" t="s">
        <v>1067</v>
      </c>
      <c r="D639" s="869">
        <v>1200</v>
      </c>
      <c r="E639" s="869"/>
      <c r="F639" s="869"/>
      <c r="G639" s="870">
        <v>1200</v>
      </c>
      <c r="H639" s="869"/>
      <c r="I639" s="869"/>
      <c r="J639" s="870">
        <v>1200</v>
      </c>
      <c r="K639" s="871">
        <v>0</v>
      </c>
    </row>
    <row r="640" spans="1:11" ht="19.5">
      <c r="A640" s="872"/>
      <c r="B640" s="884"/>
      <c r="C640" s="868" t="s">
        <v>531</v>
      </c>
      <c r="D640" s="869">
        <v>2000</v>
      </c>
      <c r="E640" s="869"/>
      <c r="F640" s="869"/>
      <c r="G640" s="870">
        <v>2000</v>
      </c>
      <c r="H640" s="869"/>
      <c r="I640" s="869"/>
      <c r="J640" s="870">
        <v>2000</v>
      </c>
      <c r="K640" s="871">
        <v>0</v>
      </c>
    </row>
    <row r="641" spans="1:11" ht="11.25">
      <c r="A641" s="872"/>
      <c r="B641" s="884"/>
      <c r="C641" s="868" t="s">
        <v>966</v>
      </c>
      <c r="D641" s="869">
        <v>14750</v>
      </c>
      <c r="E641" s="869"/>
      <c r="F641" s="869"/>
      <c r="G641" s="870">
        <v>14750</v>
      </c>
      <c r="H641" s="869"/>
      <c r="I641" s="869"/>
      <c r="J641" s="870">
        <v>14750</v>
      </c>
      <c r="K641" s="871">
        <v>0</v>
      </c>
    </row>
    <row r="642" spans="1:11" ht="11.25">
      <c r="A642" s="872"/>
      <c r="B642" s="884"/>
      <c r="C642" s="868" t="s">
        <v>508</v>
      </c>
      <c r="D642" s="869">
        <v>57500</v>
      </c>
      <c r="E642" s="869"/>
      <c r="F642" s="869"/>
      <c r="G642" s="870">
        <v>57500</v>
      </c>
      <c r="H642" s="869"/>
      <c r="I642" s="869"/>
      <c r="J642" s="870">
        <v>57500</v>
      </c>
      <c r="K642" s="871">
        <v>0.0001</v>
      </c>
    </row>
    <row r="643" spans="1:11" ht="11.25">
      <c r="A643" s="872"/>
      <c r="B643" s="884"/>
      <c r="C643" s="868" t="s">
        <v>967</v>
      </c>
      <c r="D643" s="869">
        <v>1180</v>
      </c>
      <c r="E643" s="869"/>
      <c r="F643" s="869"/>
      <c r="G643" s="870">
        <v>1180</v>
      </c>
      <c r="H643" s="869"/>
      <c r="I643" s="869"/>
      <c r="J643" s="870">
        <v>1180</v>
      </c>
      <c r="K643" s="871">
        <v>0</v>
      </c>
    </row>
    <row r="644" spans="1:11" ht="11.25">
      <c r="A644" s="872"/>
      <c r="B644" s="884"/>
      <c r="C644" s="868" t="s">
        <v>496</v>
      </c>
      <c r="D644" s="869">
        <v>341399</v>
      </c>
      <c r="E644" s="869">
        <v>1000</v>
      </c>
      <c r="F644" s="869"/>
      <c r="G644" s="870">
        <v>342399</v>
      </c>
      <c r="H644" s="869"/>
      <c r="I644" s="869"/>
      <c r="J644" s="870">
        <v>342399</v>
      </c>
      <c r="K644" s="871">
        <v>0.0004</v>
      </c>
    </row>
    <row r="645" spans="1:11" ht="11.25">
      <c r="A645" s="872"/>
      <c r="B645" s="884"/>
      <c r="C645" s="868" t="s">
        <v>969</v>
      </c>
      <c r="D645" s="869">
        <v>1500</v>
      </c>
      <c r="E645" s="869"/>
      <c r="F645" s="869"/>
      <c r="G645" s="870">
        <v>1500</v>
      </c>
      <c r="H645" s="869"/>
      <c r="I645" s="869"/>
      <c r="J645" s="870">
        <v>1500</v>
      </c>
      <c r="K645" s="871">
        <v>0</v>
      </c>
    </row>
    <row r="646" spans="1:11" ht="19.5">
      <c r="A646" s="872"/>
      <c r="B646" s="884"/>
      <c r="C646" s="868" t="s">
        <v>971</v>
      </c>
      <c r="D646" s="869">
        <v>3534</v>
      </c>
      <c r="E646" s="869"/>
      <c r="F646" s="869"/>
      <c r="G646" s="870">
        <v>3534</v>
      </c>
      <c r="H646" s="869"/>
      <c r="I646" s="869"/>
      <c r="J646" s="870">
        <v>3534</v>
      </c>
      <c r="K646" s="871">
        <v>0</v>
      </c>
    </row>
    <row r="647" spans="1:11" ht="19.5">
      <c r="A647" s="872"/>
      <c r="B647" s="884"/>
      <c r="C647" s="868" t="s">
        <v>499</v>
      </c>
      <c r="D647" s="869">
        <v>100000</v>
      </c>
      <c r="E647" s="869"/>
      <c r="F647" s="869"/>
      <c r="G647" s="870">
        <v>100000</v>
      </c>
      <c r="H647" s="869"/>
      <c r="I647" s="869"/>
      <c r="J647" s="870">
        <v>100000</v>
      </c>
      <c r="K647" s="871">
        <v>0.0001</v>
      </c>
    </row>
    <row r="648" spans="1:11" ht="30" thickBot="1">
      <c r="A648" s="872"/>
      <c r="B648" s="884"/>
      <c r="C648" s="868" t="s">
        <v>523</v>
      </c>
      <c r="D648" s="869">
        <v>10000</v>
      </c>
      <c r="E648" s="869"/>
      <c r="F648" s="869"/>
      <c r="G648" s="870">
        <v>10000</v>
      </c>
      <c r="H648" s="869"/>
      <c r="I648" s="869"/>
      <c r="J648" s="870">
        <v>10000</v>
      </c>
      <c r="K648" s="871">
        <v>0</v>
      </c>
    </row>
    <row r="649" spans="1:11" ht="12" thickBot="1">
      <c r="A649" s="872"/>
      <c r="B649" s="873" t="s">
        <v>77</v>
      </c>
      <c r="C649" s="874"/>
      <c r="D649" s="875">
        <v>4685803</v>
      </c>
      <c r="E649" s="875">
        <v>1000</v>
      </c>
      <c r="F649" s="875"/>
      <c r="G649" s="876">
        <v>4686803</v>
      </c>
      <c r="H649" s="875"/>
      <c r="I649" s="875"/>
      <c r="J649" s="876">
        <v>4686803</v>
      </c>
      <c r="K649" s="877">
        <v>0.005</v>
      </c>
    </row>
    <row r="650" spans="1:11" ht="49.5" thickBot="1">
      <c r="A650" s="872"/>
      <c r="B650" s="867" t="s">
        <v>78</v>
      </c>
      <c r="C650" s="868" t="s">
        <v>79</v>
      </c>
      <c r="D650" s="869"/>
      <c r="E650" s="869"/>
      <c r="F650" s="869"/>
      <c r="G650" s="870">
        <v>0</v>
      </c>
      <c r="H650" s="869"/>
      <c r="I650" s="869">
        <v>1820260</v>
      </c>
      <c r="J650" s="870">
        <v>1820260</v>
      </c>
      <c r="K650" s="871">
        <v>0.0019</v>
      </c>
    </row>
    <row r="651" spans="1:11" ht="12" thickBot="1">
      <c r="A651" s="872"/>
      <c r="B651" s="873" t="s">
        <v>80</v>
      </c>
      <c r="C651" s="874"/>
      <c r="D651" s="875"/>
      <c r="E651" s="875"/>
      <c r="F651" s="875"/>
      <c r="G651" s="876">
        <v>0</v>
      </c>
      <c r="H651" s="875"/>
      <c r="I651" s="875">
        <v>1820260</v>
      </c>
      <c r="J651" s="876">
        <v>1820260</v>
      </c>
      <c r="K651" s="877">
        <v>0.0019</v>
      </c>
    </row>
    <row r="652" spans="1:11" ht="12" thickBot="1">
      <c r="A652" s="872"/>
      <c r="B652" s="867" t="s">
        <v>81</v>
      </c>
      <c r="C652" s="868" t="s">
        <v>496</v>
      </c>
      <c r="D652" s="869">
        <v>10000</v>
      </c>
      <c r="E652" s="869"/>
      <c r="F652" s="869"/>
      <c r="G652" s="870">
        <v>10000</v>
      </c>
      <c r="H652" s="869"/>
      <c r="I652" s="869"/>
      <c r="J652" s="870">
        <v>10000</v>
      </c>
      <c r="K652" s="871">
        <v>0</v>
      </c>
    </row>
    <row r="653" spans="1:11" ht="12" thickBot="1">
      <c r="A653" s="872"/>
      <c r="B653" s="873" t="s">
        <v>82</v>
      </c>
      <c r="C653" s="874"/>
      <c r="D653" s="875">
        <v>10000</v>
      </c>
      <c r="E653" s="875"/>
      <c r="F653" s="875"/>
      <c r="G653" s="876">
        <v>10000</v>
      </c>
      <c r="H653" s="875"/>
      <c r="I653" s="875"/>
      <c r="J653" s="876">
        <v>10000</v>
      </c>
      <c r="K653" s="877">
        <v>0</v>
      </c>
    </row>
    <row r="654" spans="1:11" ht="39">
      <c r="A654" s="872"/>
      <c r="B654" s="867" t="s">
        <v>549</v>
      </c>
      <c r="C654" s="868" t="s">
        <v>550</v>
      </c>
      <c r="D654" s="869">
        <v>374500</v>
      </c>
      <c r="E654" s="869">
        <v>27270</v>
      </c>
      <c r="F654" s="869"/>
      <c r="G654" s="870">
        <v>401770</v>
      </c>
      <c r="H654" s="869"/>
      <c r="I654" s="869"/>
      <c r="J654" s="870">
        <v>401770</v>
      </c>
      <c r="K654" s="871">
        <v>0.0004</v>
      </c>
    </row>
    <row r="655" spans="1:11" ht="58.5">
      <c r="A655" s="872"/>
      <c r="B655" s="884"/>
      <c r="C655" s="868" t="s">
        <v>853</v>
      </c>
      <c r="D655" s="869">
        <v>19998</v>
      </c>
      <c r="E655" s="869"/>
      <c r="F655" s="869"/>
      <c r="G655" s="870">
        <v>19998</v>
      </c>
      <c r="H655" s="869"/>
      <c r="I655" s="869"/>
      <c r="J655" s="870">
        <v>19998</v>
      </c>
      <c r="K655" s="871">
        <v>0</v>
      </c>
    </row>
    <row r="656" spans="1:11" ht="29.25">
      <c r="A656" s="872"/>
      <c r="B656" s="884"/>
      <c r="C656" s="868" t="s">
        <v>585</v>
      </c>
      <c r="D656" s="869">
        <v>50000</v>
      </c>
      <c r="E656" s="869"/>
      <c r="F656" s="869"/>
      <c r="G656" s="870">
        <v>50000</v>
      </c>
      <c r="H656" s="869"/>
      <c r="I656" s="869"/>
      <c r="J656" s="870">
        <v>50000</v>
      </c>
      <c r="K656" s="871">
        <v>0.0001</v>
      </c>
    </row>
    <row r="657" spans="1:11" ht="11.25">
      <c r="A657" s="872"/>
      <c r="B657" s="884"/>
      <c r="C657" s="868" t="s">
        <v>984</v>
      </c>
      <c r="D657" s="869">
        <v>6000</v>
      </c>
      <c r="E657" s="869"/>
      <c r="F657" s="869"/>
      <c r="G657" s="870">
        <v>6000</v>
      </c>
      <c r="H657" s="869"/>
      <c r="I657" s="869"/>
      <c r="J657" s="870">
        <v>6000</v>
      </c>
      <c r="K657" s="871">
        <v>0</v>
      </c>
    </row>
    <row r="658" spans="1:11" ht="19.5">
      <c r="A658" s="872"/>
      <c r="B658" s="884"/>
      <c r="C658" s="868" t="s">
        <v>963</v>
      </c>
      <c r="D658" s="869"/>
      <c r="E658" s="869"/>
      <c r="F658" s="869"/>
      <c r="G658" s="870">
        <v>0</v>
      </c>
      <c r="H658" s="869">
        <v>1883</v>
      </c>
      <c r="I658" s="869"/>
      <c r="J658" s="870">
        <v>1883</v>
      </c>
      <c r="K658" s="871">
        <v>0</v>
      </c>
    </row>
    <row r="659" spans="1:11" ht="19.5">
      <c r="A659" s="872"/>
      <c r="B659" s="884"/>
      <c r="C659" s="868" t="s">
        <v>528</v>
      </c>
      <c r="D659" s="869"/>
      <c r="E659" s="869"/>
      <c r="F659" s="869"/>
      <c r="G659" s="870">
        <v>0</v>
      </c>
      <c r="H659" s="869">
        <v>323</v>
      </c>
      <c r="I659" s="869"/>
      <c r="J659" s="870">
        <v>323</v>
      </c>
      <c r="K659" s="871">
        <v>0</v>
      </c>
    </row>
    <row r="660" spans="1:11" ht="11.25">
      <c r="A660" s="872"/>
      <c r="B660" s="884"/>
      <c r="C660" s="868" t="s">
        <v>529</v>
      </c>
      <c r="D660" s="869"/>
      <c r="E660" s="869"/>
      <c r="F660" s="869"/>
      <c r="G660" s="870">
        <v>0</v>
      </c>
      <c r="H660" s="869">
        <v>47</v>
      </c>
      <c r="I660" s="869"/>
      <c r="J660" s="870">
        <v>47</v>
      </c>
      <c r="K660" s="871">
        <v>0</v>
      </c>
    </row>
    <row r="661" spans="1:11" ht="19.5">
      <c r="A661" s="872"/>
      <c r="B661" s="884"/>
      <c r="C661" s="868" t="s">
        <v>520</v>
      </c>
      <c r="D661" s="869">
        <v>3600</v>
      </c>
      <c r="E661" s="869">
        <v>5000</v>
      </c>
      <c r="F661" s="869"/>
      <c r="G661" s="870">
        <v>8600</v>
      </c>
      <c r="H661" s="869"/>
      <c r="I661" s="869"/>
      <c r="J661" s="870">
        <v>8600</v>
      </c>
      <c r="K661" s="871">
        <v>0</v>
      </c>
    </row>
    <row r="662" spans="1:11" ht="12" thickBot="1">
      <c r="A662" s="872"/>
      <c r="B662" s="884"/>
      <c r="C662" s="868" t="s">
        <v>496</v>
      </c>
      <c r="D662" s="869">
        <v>3500</v>
      </c>
      <c r="E662" s="869">
        <v>2000</v>
      </c>
      <c r="F662" s="869"/>
      <c r="G662" s="870">
        <v>5500</v>
      </c>
      <c r="H662" s="869"/>
      <c r="I662" s="869"/>
      <c r="J662" s="870">
        <v>5500</v>
      </c>
      <c r="K662" s="871">
        <v>0</v>
      </c>
    </row>
    <row r="663" spans="1:11" ht="12" thickBot="1">
      <c r="A663" s="872"/>
      <c r="B663" s="873" t="s">
        <v>83</v>
      </c>
      <c r="C663" s="874"/>
      <c r="D663" s="875">
        <v>457598</v>
      </c>
      <c r="E663" s="875">
        <v>34270</v>
      </c>
      <c r="F663" s="875"/>
      <c r="G663" s="876">
        <v>491868</v>
      </c>
      <c r="H663" s="875">
        <v>2253</v>
      </c>
      <c r="I663" s="875"/>
      <c r="J663" s="876">
        <v>494121</v>
      </c>
      <c r="K663" s="877">
        <v>0.0005</v>
      </c>
    </row>
    <row r="664" spans="1:11" ht="12" thickBot="1">
      <c r="A664" s="878" t="s">
        <v>552</v>
      </c>
      <c r="B664" s="879"/>
      <c r="C664" s="880"/>
      <c r="D664" s="881">
        <v>7830852</v>
      </c>
      <c r="E664" s="881">
        <v>35270</v>
      </c>
      <c r="F664" s="881"/>
      <c r="G664" s="882">
        <v>7866122</v>
      </c>
      <c r="H664" s="881">
        <v>2253</v>
      </c>
      <c r="I664" s="881">
        <v>1820260</v>
      </c>
      <c r="J664" s="882">
        <v>9688635</v>
      </c>
      <c r="K664" s="883">
        <v>0.0104</v>
      </c>
    </row>
    <row r="665" spans="1:11" ht="39">
      <c r="A665" s="866" t="s">
        <v>553</v>
      </c>
      <c r="B665" s="867" t="s">
        <v>554</v>
      </c>
      <c r="C665" s="868" t="s">
        <v>84</v>
      </c>
      <c r="D665" s="869"/>
      <c r="E665" s="869"/>
      <c r="F665" s="869">
        <v>85908</v>
      </c>
      <c r="G665" s="870">
        <v>85908</v>
      </c>
      <c r="H665" s="869"/>
      <c r="I665" s="869"/>
      <c r="J665" s="870">
        <v>85908</v>
      </c>
      <c r="K665" s="871">
        <v>0.0001</v>
      </c>
    </row>
    <row r="666" spans="1:11" ht="19.5">
      <c r="A666" s="872"/>
      <c r="B666" s="884"/>
      <c r="C666" s="868" t="s">
        <v>962</v>
      </c>
      <c r="D666" s="869"/>
      <c r="E666" s="869"/>
      <c r="F666" s="869">
        <v>20500</v>
      </c>
      <c r="G666" s="870">
        <v>20500</v>
      </c>
      <c r="H666" s="869"/>
      <c r="I666" s="869"/>
      <c r="J666" s="870">
        <v>20500</v>
      </c>
      <c r="K666" s="871">
        <v>0</v>
      </c>
    </row>
    <row r="667" spans="1:11" ht="11.25">
      <c r="A667" s="872"/>
      <c r="B667" s="884"/>
      <c r="C667" s="868" t="s">
        <v>562</v>
      </c>
      <c r="D667" s="869"/>
      <c r="E667" s="869"/>
      <c r="F667" s="869">
        <v>202753</v>
      </c>
      <c r="G667" s="870">
        <v>202753</v>
      </c>
      <c r="H667" s="869"/>
      <c r="I667" s="869"/>
      <c r="J667" s="870">
        <v>202753</v>
      </c>
      <c r="K667" s="871">
        <v>0.0002</v>
      </c>
    </row>
    <row r="668" spans="1:11" ht="19.5">
      <c r="A668" s="872"/>
      <c r="B668" s="884"/>
      <c r="C668" s="868" t="s">
        <v>963</v>
      </c>
      <c r="D668" s="869"/>
      <c r="E668" s="869"/>
      <c r="F668" s="869">
        <v>2088501</v>
      </c>
      <c r="G668" s="870">
        <v>2088501</v>
      </c>
      <c r="H668" s="869"/>
      <c r="I668" s="869"/>
      <c r="J668" s="870">
        <v>2088501</v>
      </c>
      <c r="K668" s="871">
        <v>0.0022</v>
      </c>
    </row>
    <row r="669" spans="1:11" ht="19.5">
      <c r="A669" s="872"/>
      <c r="B669" s="884"/>
      <c r="C669" s="868" t="s">
        <v>964</v>
      </c>
      <c r="D669" s="869"/>
      <c r="E669" s="869"/>
      <c r="F669" s="869">
        <v>143784</v>
      </c>
      <c r="G669" s="870">
        <v>143784</v>
      </c>
      <c r="H669" s="869"/>
      <c r="I669" s="869"/>
      <c r="J669" s="870">
        <v>143784</v>
      </c>
      <c r="K669" s="871">
        <v>0.0002</v>
      </c>
    </row>
    <row r="670" spans="1:11" ht="19.5">
      <c r="A670" s="872"/>
      <c r="B670" s="884"/>
      <c r="C670" s="868" t="s">
        <v>528</v>
      </c>
      <c r="D670" s="869"/>
      <c r="E670" s="869"/>
      <c r="F670" s="869">
        <v>379927</v>
      </c>
      <c r="G670" s="870">
        <v>379927</v>
      </c>
      <c r="H670" s="869"/>
      <c r="I670" s="869"/>
      <c r="J670" s="870">
        <v>379927</v>
      </c>
      <c r="K670" s="871">
        <v>0.0004</v>
      </c>
    </row>
    <row r="671" spans="1:11" ht="19.5">
      <c r="A671" s="872"/>
      <c r="B671" s="884"/>
      <c r="C671" s="868" t="s">
        <v>987</v>
      </c>
      <c r="D671" s="869"/>
      <c r="E671" s="869"/>
      <c r="F671" s="869">
        <v>11775</v>
      </c>
      <c r="G671" s="870">
        <v>11775</v>
      </c>
      <c r="H671" s="869"/>
      <c r="I671" s="869"/>
      <c r="J671" s="870">
        <v>11775</v>
      </c>
      <c r="K671" s="871">
        <v>0</v>
      </c>
    </row>
    <row r="672" spans="1:11" ht="19.5">
      <c r="A672" s="872"/>
      <c r="B672" s="884"/>
      <c r="C672" s="868" t="s">
        <v>988</v>
      </c>
      <c r="D672" s="869"/>
      <c r="E672" s="869"/>
      <c r="F672" s="869">
        <v>3925</v>
      </c>
      <c r="G672" s="870">
        <v>3925</v>
      </c>
      <c r="H672" s="869"/>
      <c r="I672" s="869"/>
      <c r="J672" s="870">
        <v>3925</v>
      </c>
      <c r="K672" s="871">
        <v>0</v>
      </c>
    </row>
    <row r="673" spans="1:11" ht="11.25">
      <c r="A673" s="872"/>
      <c r="B673" s="884"/>
      <c r="C673" s="868" t="s">
        <v>529</v>
      </c>
      <c r="D673" s="869"/>
      <c r="E673" s="869"/>
      <c r="F673" s="869">
        <v>52135</v>
      </c>
      <c r="G673" s="870">
        <v>52135</v>
      </c>
      <c r="H673" s="869"/>
      <c r="I673" s="869"/>
      <c r="J673" s="870">
        <v>52135</v>
      </c>
      <c r="K673" s="871">
        <v>0.0001</v>
      </c>
    </row>
    <row r="674" spans="1:11" ht="11.25">
      <c r="A674" s="872"/>
      <c r="B674" s="884"/>
      <c r="C674" s="868" t="s">
        <v>989</v>
      </c>
      <c r="D674" s="869"/>
      <c r="E674" s="869"/>
      <c r="F674" s="869">
        <v>1575</v>
      </c>
      <c r="G674" s="870">
        <v>1575</v>
      </c>
      <c r="H674" s="869"/>
      <c r="I674" s="869"/>
      <c r="J674" s="870">
        <v>1575</v>
      </c>
      <c r="K674" s="871">
        <v>0</v>
      </c>
    </row>
    <row r="675" spans="1:11" ht="11.25">
      <c r="A675" s="872"/>
      <c r="B675" s="884"/>
      <c r="C675" s="868" t="s">
        <v>990</v>
      </c>
      <c r="D675" s="869"/>
      <c r="E675" s="869"/>
      <c r="F675" s="869">
        <v>525</v>
      </c>
      <c r="G675" s="870">
        <v>525</v>
      </c>
      <c r="H675" s="869"/>
      <c r="I675" s="869"/>
      <c r="J675" s="870">
        <v>525</v>
      </c>
      <c r="K675" s="871">
        <v>0</v>
      </c>
    </row>
    <row r="676" spans="1:11" ht="11.25">
      <c r="A676" s="872"/>
      <c r="B676" s="884"/>
      <c r="C676" s="868" t="s">
        <v>530</v>
      </c>
      <c r="D676" s="869"/>
      <c r="E676" s="869"/>
      <c r="F676" s="869">
        <v>119760</v>
      </c>
      <c r="G676" s="870">
        <v>119760</v>
      </c>
      <c r="H676" s="869"/>
      <c r="I676" s="869"/>
      <c r="J676" s="870">
        <v>119760</v>
      </c>
      <c r="K676" s="871">
        <v>0.0001</v>
      </c>
    </row>
    <row r="677" spans="1:11" ht="11.25">
      <c r="A677" s="872"/>
      <c r="B677" s="884"/>
      <c r="C677" s="868" t="s">
        <v>991</v>
      </c>
      <c r="D677" s="869"/>
      <c r="E677" s="869"/>
      <c r="F677" s="869">
        <v>52159</v>
      </c>
      <c r="G677" s="870">
        <v>52159</v>
      </c>
      <c r="H677" s="869"/>
      <c r="I677" s="869"/>
      <c r="J677" s="870">
        <v>52159</v>
      </c>
      <c r="K677" s="871">
        <v>0.0001</v>
      </c>
    </row>
    <row r="678" spans="1:11" ht="11.25">
      <c r="A678" s="872"/>
      <c r="B678" s="884"/>
      <c r="C678" s="868" t="s">
        <v>992</v>
      </c>
      <c r="D678" s="869"/>
      <c r="E678" s="869"/>
      <c r="F678" s="869">
        <v>17386</v>
      </c>
      <c r="G678" s="870">
        <v>17386</v>
      </c>
      <c r="H678" s="869"/>
      <c r="I678" s="869"/>
      <c r="J678" s="870">
        <v>17386</v>
      </c>
      <c r="K678" s="871">
        <v>0</v>
      </c>
    </row>
    <row r="679" spans="1:11" ht="19.5">
      <c r="A679" s="872"/>
      <c r="B679" s="884"/>
      <c r="C679" s="868" t="s">
        <v>520</v>
      </c>
      <c r="D679" s="869"/>
      <c r="E679" s="869">
        <v>3000</v>
      </c>
      <c r="F679" s="869">
        <v>377533</v>
      </c>
      <c r="G679" s="870">
        <v>380533</v>
      </c>
      <c r="H679" s="869"/>
      <c r="I679" s="869"/>
      <c r="J679" s="870">
        <v>380533</v>
      </c>
      <c r="K679" s="871">
        <v>0.0004</v>
      </c>
    </row>
    <row r="680" spans="1:11" ht="19.5">
      <c r="A680" s="872"/>
      <c r="B680" s="884"/>
      <c r="C680" s="868" t="s">
        <v>1031</v>
      </c>
      <c r="D680" s="869"/>
      <c r="E680" s="869"/>
      <c r="F680" s="869">
        <v>45113</v>
      </c>
      <c r="G680" s="870">
        <v>45113</v>
      </c>
      <c r="H680" s="869"/>
      <c r="I680" s="869"/>
      <c r="J680" s="870">
        <v>45113</v>
      </c>
      <c r="K680" s="871">
        <v>0</v>
      </c>
    </row>
    <row r="681" spans="1:11" ht="19.5">
      <c r="A681" s="872"/>
      <c r="B681" s="884"/>
      <c r="C681" s="868" t="s">
        <v>1032</v>
      </c>
      <c r="D681" s="869"/>
      <c r="E681" s="869"/>
      <c r="F681" s="869">
        <v>15037</v>
      </c>
      <c r="G681" s="870">
        <v>15037</v>
      </c>
      <c r="H681" s="869"/>
      <c r="I681" s="869"/>
      <c r="J681" s="870">
        <v>15037</v>
      </c>
      <c r="K681" s="871">
        <v>0</v>
      </c>
    </row>
    <row r="682" spans="1:11" ht="11.25">
      <c r="A682" s="872"/>
      <c r="B682" s="884"/>
      <c r="C682" s="868" t="s">
        <v>555</v>
      </c>
      <c r="D682" s="869"/>
      <c r="E682" s="869">
        <v>4000</v>
      </c>
      <c r="F682" s="869">
        <v>315900</v>
      </c>
      <c r="G682" s="870">
        <v>319900</v>
      </c>
      <c r="H682" s="869"/>
      <c r="I682" s="869"/>
      <c r="J682" s="870">
        <v>319900</v>
      </c>
      <c r="K682" s="871">
        <v>0.0003</v>
      </c>
    </row>
    <row r="683" spans="1:11" ht="19.5">
      <c r="A683" s="872"/>
      <c r="B683" s="884"/>
      <c r="C683" s="868" t="s">
        <v>1067</v>
      </c>
      <c r="D683" s="869"/>
      <c r="E683" s="869"/>
      <c r="F683" s="869">
        <v>7000</v>
      </c>
      <c r="G683" s="870">
        <v>7000</v>
      </c>
      <c r="H683" s="869"/>
      <c r="I683" s="869"/>
      <c r="J683" s="870">
        <v>7000</v>
      </c>
      <c r="K683" s="871">
        <v>0</v>
      </c>
    </row>
    <row r="684" spans="1:11" ht="19.5">
      <c r="A684" s="872"/>
      <c r="B684" s="884"/>
      <c r="C684" s="868" t="s">
        <v>531</v>
      </c>
      <c r="D684" s="869"/>
      <c r="E684" s="869"/>
      <c r="F684" s="869">
        <v>14600</v>
      </c>
      <c r="G684" s="870">
        <v>14600</v>
      </c>
      <c r="H684" s="869"/>
      <c r="I684" s="869"/>
      <c r="J684" s="870">
        <v>14600</v>
      </c>
      <c r="K684" s="871">
        <v>0</v>
      </c>
    </row>
    <row r="685" spans="1:11" ht="11.25">
      <c r="A685" s="872"/>
      <c r="B685" s="884"/>
      <c r="C685" s="868" t="s">
        <v>966</v>
      </c>
      <c r="D685" s="869"/>
      <c r="E685" s="869"/>
      <c r="F685" s="869">
        <v>283285</v>
      </c>
      <c r="G685" s="870">
        <v>283285</v>
      </c>
      <c r="H685" s="869"/>
      <c r="I685" s="869"/>
      <c r="J685" s="870">
        <v>283285</v>
      </c>
      <c r="K685" s="871">
        <v>0.0003</v>
      </c>
    </row>
    <row r="686" spans="1:11" ht="11.25">
      <c r="A686" s="872"/>
      <c r="B686" s="884"/>
      <c r="C686" s="868" t="s">
        <v>508</v>
      </c>
      <c r="D686" s="869"/>
      <c r="E686" s="869"/>
      <c r="F686" s="869">
        <v>25300</v>
      </c>
      <c r="G686" s="870">
        <v>25300</v>
      </c>
      <c r="H686" s="869"/>
      <c r="I686" s="869"/>
      <c r="J686" s="870">
        <v>25300</v>
      </c>
      <c r="K686" s="871">
        <v>0</v>
      </c>
    </row>
    <row r="687" spans="1:11" ht="11.25">
      <c r="A687" s="872"/>
      <c r="B687" s="884"/>
      <c r="C687" s="868" t="s">
        <v>967</v>
      </c>
      <c r="D687" s="869"/>
      <c r="E687" s="869"/>
      <c r="F687" s="869">
        <v>4400</v>
      </c>
      <c r="G687" s="870">
        <v>4400</v>
      </c>
      <c r="H687" s="869"/>
      <c r="I687" s="869"/>
      <c r="J687" s="870">
        <v>4400</v>
      </c>
      <c r="K687" s="871">
        <v>0</v>
      </c>
    </row>
    <row r="688" spans="1:11" ht="11.25">
      <c r="A688" s="872"/>
      <c r="B688" s="884"/>
      <c r="C688" s="868" t="s">
        <v>496</v>
      </c>
      <c r="D688" s="869"/>
      <c r="E688" s="869"/>
      <c r="F688" s="869">
        <v>407634</v>
      </c>
      <c r="G688" s="870">
        <v>407634</v>
      </c>
      <c r="H688" s="869"/>
      <c r="I688" s="869"/>
      <c r="J688" s="870">
        <v>407634</v>
      </c>
      <c r="K688" s="871">
        <v>0.0004</v>
      </c>
    </row>
    <row r="689" spans="1:11" ht="11.25">
      <c r="A689" s="872"/>
      <c r="B689" s="884"/>
      <c r="C689" s="868" t="s">
        <v>994</v>
      </c>
      <c r="D689" s="869"/>
      <c r="E689" s="869"/>
      <c r="F689" s="869">
        <v>143673</v>
      </c>
      <c r="G689" s="870">
        <v>143673</v>
      </c>
      <c r="H689" s="869"/>
      <c r="I689" s="869"/>
      <c r="J689" s="870">
        <v>143673</v>
      </c>
      <c r="K689" s="871">
        <v>0.0002</v>
      </c>
    </row>
    <row r="690" spans="1:11" ht="11.25">
      <c r="A690" s="872"/>
      <c r="B690" s="884"/>
      <c r="C690" s="868" t="s">
        <v>995</v>
      </c>
      <c r="D690" s="869"/>
      <c r="E690" s="869"/>
      <c r="F690" s="869">
        <v>47892</v>
      </c>
      <c r="G690" s="870">
        <v>47892</v>
      </c>
      <c r="H690" s="869"/>
      <c r="I690" s="869"/>
      <c r="J690" s="870">
        <v>47892</v>
      </c>
      <c r="K690" s="871">
        <v>0.0001</v>
      </c>
    </row>
    <row r="691" spans="1:11" ht="19.5">
      <c r="A691" s="872"/>
      <c r="B691" s="884"/>
      <c r="C691" s="868" t="s">
        <v>968</v>
      </c>
      <c r="D691" s="869"/>
      <c r="E691" s="869"/>
      <c r="F691" s="869">
        <v>6797</v>
      </c>
      <c r="G691" s="870">
        <v>6797</v>
      </c>
      <c r="H691" s="869"/>
      <c r="I691" s="869"/>
      <c r="J691" s="870">
        <v>6797</v>
      </c>
      <c r="K691" s="871">
        <v>0</v>
      </c>
    </row>
    <row r="692" spans="1:11" ht="11.25">
      <c r="A692" s="872"/>
      <c r="B692" s="884"/>
      <c r="C692" s="868" t="s">
        <v>969</v>
      </c>
      <c r="D692" s="869"/>
      <c r="E692" s="869"/>
      <c r="F692" s="869">
        <v>6056</v>
      </c>
      <c r="G692" s="870">
        <v>6056</v>
      </c>
      <c r="H692" s="869"/>
      <c r="I692" s="869"/>
      <c r="J692" s="870">
        <v>6056</v>
      </c>
      <c r="K692" s="871">
        <v>0</v>
      </c>
    </row>
    <row r="693" spans="1:11" ht="19.5">
      <c r="A693" s="872"/>
      <c r="B693" s="884"/>
      <c r="C693" s="868" t="s">
        <v>998</v>
      </c>
      <c r="D693" s="869"/>
      <c r="E693" s="869"/>
      <c r="F693" s="869">
        <v>3375</v>
      </c>
      <c r="G693" s="870">
        <v>3375</v>
      </c>
      <c r="H693" s="869"/>
      <c r="I693" s="869"/>
      <c r="J693" s="870">
        <v>3375</v>
      </c>
      <c r="K693" s="871">
        <v>0</v>
      </c>
    </row>
    <row r="694" spans="1:11" ht="19.5">
      <c r="A694" s="872"/>
      <c r="B694" s="884"/>
      <c r="C694" s="868" t="s">
        <v>999</v>
      </c>
      <c r="D694" s="869"/>
      <c r="E694" s="869"/>
      <c r="F694" s="869">
        <v>1125</v>
      </c>
      <c r="G694" s="870">
        <v>1125</v>
      </c>
      <c r="H694" s="869"/>
      <c r="I694" s="869"/>
      <c r="J694" s="870">
        <v>1125</v>
      </c>
      <c r="K694" s="871">
        <v>0</v>
      </c>
    </row>
    <row r="695" spans="1:11" ht="11.25">
      <c r="A695" s="872"/>
      <c r="B695" s="884"/>
      <c r="C695" s="868" t="s">
        <v>543</v>
      </c>
      <c r="D695" s="869"/>
      <c r="E695" s="869"/>
      <c r="F695" s="869">
        <v>4250</v>
      </c>
      <c r="G695" s="870">
        <v>4250</v>
      </c>
      <c r="H695" s="869"/>
      <c r="I695" s="869"/>
      <c r="J695" s="870">
        <v>4250</v>
      </c>
      <c r="K695" s="871">
        <v>0</v>
      </c>
    </row>
    <row r="696" spans="1:11" ht="20.25" thickBot="1">
      <c r="A696" s="872"/>
      <c r="B696" s="884"/>
      <c r="C696" s="868" t="s">
        <v>971</v>
      </c>
      <c r="D696" s="869"/>
      <c r="E696" s="869"/>
      <c r="F696" s="869">
        <v>77856</v>
      </c>
      <c r="G696" s="870">
        <v>77856</v>
      </c>
      <c r="H696" s="869"/>
      <c r="I696" s="869"/>
      <c r="J696" s="870">
        <v>77856</v>
      </c>
      <c r="K696" s="871">
        <v>0.0001</v>
      </c>
    </row>
    <row r="697" spans="1:11" ht="12" thickBot="1">
      <c r="A697" s="872"/>
      <c r="B697" s="873" t="s">
        <v>85</v>
      </c>
      <c r="C697" s="874"/>
      <c r="D697" s="875"/>
      <c r="E697" s="875">
        <v>7000</v>
      </c>
      <c r="F697" s="875">
        <v>4967439</v>
      </c>
      <c r="G697" s="876">
        <v>4974439</v>
      </c>
      <c r="H697" s="875"/>
      <c r="I697" s="875"/>
      <c r="J697" s="876">
        <v>4974439</v>
      </c>
      <c r="K697" s="877">
        <v>0.0053</v>
      </c>
    </row>
    <row r="698" spans="1:11" ht="19.5">
      <c r="A698" s="872"/>
      <c r="B698" s="867" t="s">
        <v>557</v>
      </c>
      <c r="C698" s="868" t="s">
        <v>962</v>
      </c>
      <c r="D698" s="869"/>
      <c r="E698" s="869"/>
      <c r="F698" s="869">
        <v>2000</v>
      </c>
      <c r="G698" s="870">
        <v>2000</v>
      </c>
      <c r="H698" s="869"/>
      <c r="I698" s="869"/>
      <c r="J698" s="870">
        <v>2000</v>
      </c>
      <c r="K698" s="871">
        <v>0</v>
      </c>
    </row>
    <row r="699" spans="1:11" ht="19.5">
      <c r="A699" s="872"/>
      <c r="B699" s="884"/>
      <c r="C699" s="868" t="s">
        <v>963</v>
      </c>
      <c r="D699" s="869"/>
      <c r="E699" s="869"/>
      <c r="F699" s="869">
        <v>1176893</v>
      </c>
      <c r="G699" s="870">
        <v>1176893</v>
      </c>
      <c r="H699" s="869"/>
      <c r="I699" s="869"/>
      <c r="J699" s="870">
        <v>1176893</v>
      </c>
      <c r="K699" s="871">
        <v>0.0013</v>
      </c>
    </row>
    <row r="700" spans="1:11" ht="19.5">
      <c r="A700" s="872"/>
      <c r="B700" s="884"/>
      <c r="C700" s="868" t="s">
        <v>964</v>
      </c>
      <c r="D700" s="869"/>
      <c r="E700" s="869"/>
      <c r="F700" s="869">
        <v>83679</v>
      </c>
      <c r="G700" s="870">
        <v>83679</v>
      </c>
      <c r="H700" s="869"/>
      <c r="I700" s="869"/>
      <c r="J700" s="870">
        <v>83679</v>
      </c>
      <c r="K700" s="871">
        <v>0.0001</v>
      </c>
    </row>
    <row r="701" spans="1:11" ht="19.5">
      <c r="A701" s="872"/>
      <c r="B701" s="884"/>
      <c r="C701" s="868" t="s">
        <v>528</v>
      </c>
      <c r="D701" s="869"/>
      <c r="E701" s="869"/>
      <c r="F701" s="869">
        <v>215995</v>
      </c>
      <c r="G701" s="870">
        <v>215995</v>
      </c>
      <c r="H701" s="869"/>
      <c r="I701" s="869"/>
      <c r="J701" s="870">
        <v>215995</v>
      </c>
      <c r="K701" s="871">
        <v>0.0002</v>
      </c>
    </row>
    <row r="702" spans="1:11" ht="11.25">
      <c r="A702" s="872"/>
      <c r="B702" s="884"/>
      <c r="C702" s="868" t="s">
        <v>529</v>
      </c>
      <c r="D702" s="869"/>
      <c r="E702" s="869"/>
      <c r="F702" s="869">
        <v>29840</v>
      </c>
      <c r="G702" s="870">
        <v>29840</v>
      </c>
      <c r="H702" s="869"/>
      <c r="I702" s="869"/>
      <c r="J702" s="870">
        <v>29840</v>
      </c>
      <c r="K702" s="871">
        <v>0</v>
      </c>
    </row>
    <row r="703" spans="1:11" ht="11.25">
      <c r="A703" s="872"/>
      <c r="B703" s="884"/>
      <c r="C703" s="868" t="s">
        <v>530</v>
      </c>
      <c r="D703" s="869"/>
      <c r="E703" s="869"/>
      <c r="F703" s="869">
        <v>21940</v>
      </c>
      <c r="G703" s="870">
        <v>21940</v>
      </c>
      <c r="H703" s="869"/>
      <c r="I703" s="869"/>
      <c r="J703" s="870">
        <v>21940</v>
      </c>
      <c r="K703" s="871">
        <v>0</v>
      </c>
    </row>
    <row r="704" spans="1:11" ht="19.5">
      <c r="A704" s="872"/>
      <c r="B704" s="884"/>
      <c r="C704" s="868" t="s">
        <v>520</v>
      </c>
      <c r="D704" s="869"/>
      <c r="E704" s="869">
        <v>3700</v>
      </c>
      <c r="F704" s="869">
        <v>75050</v>
      </c>
      <c r="G704" s="870">
        <v>78750</v>
      </c>
      <c r="H704" s="869"/>
      <c r="I704" s="869"/>
      <c r="J704" s="870">
        <v>78750</v>
      </c>
      <c r="K704" s="871">
        <v>0.0001</v>
      </c>
    </row>
    <row r="705" spans="1:11" ht="11.25">
      <c r="A705" s="872"/>
      <c r="B705" s="884"/>
      <c r="C705" s="868" t="s">
        <v>555</v>
      </c>
      <c r="D705" s="869"/>
      <c r="E705" s="869">
        <v>800</v>
      </c>
      <c r="F705" s="869">
        <v>180700</v>
      </c>
      <c r="G705" s="870">
        <v>181500</v>
      </c>
      <c r="H705" s="869"/>
      <c r="I705" s="869"/>
      <c r="J705" s="870">
        <v>181500</v>
      </c>
      <c r="K705" s="871">
        <v>0.0002</v>
      </c>
    </row>
    <row r="706" spans="1:11" ht="19.5">
      <c r="A706" s="872"/>
      <c r="B706" s="884"/>
      <c r="C706" s="868" t="s">
        <v>1067</v>
      </c>
      <c r="D706" s="869"/>
      <c r="E706" s="869"/>
      <c r="F706" s="869">
        <v>18600</v>
      </c>
      <c r="G706" s="870">
        <v>18600</v>
      </c>
      <c r="H706" s="869"/>
      <c r="I706" s="869"/>
      <c r="J706" s="870">
        <v>18600</v>
      </c>
      <c r="K706" s="871">
        <v>0</v>
      </c>
    </row>
    <row r="707" spans="1:11" ht="11.25">
      <c r="A707" s="872"/>
      <c r="B707" s="884"/>
      <c r="C707" s="868" t="s">
        <v>966</v>
      </c>
      <c r="D707" s="869"/>
      <c r="E707" s="869"/>
      <c r="F707" s="869">
        <v>125000</v>
      </c>
      <c r="G707" s="870">
        <v>125000</v>
      </c>
      <c r="H707" s="869"/>
      <c r="I707" s="869"/>
      <c r="J707" s="870">
        <v>125000</v>
      </c>
      <c r="K707" s="871">
        <v>0.0001</v>
      </c>
    </row>
    <row r="708" spans="1:11" ht="11.25">
      <c r="A708" s="872"/>
      <c r="B708" s="884"/>
      <c r="C708" s="868" t="s">
        <v>508</v>
      </c>
      <c r="D708" s="869"/>
      <c r="E708" s="869"/>
      <c r="F708" s="869">
        <v>60220</v>
      </c>
      <c r="G708" s="870">
        <v>60220</v>
      </c>
      <c r="H708" s="869"/>
      <c r="I708" s="869"/>
      <c r="J708" s="870">
        <v>60220</v>
      </c>
      <c r="K708" s="871">
        <v>0.0001</v>
      </c>
    </row>
    <row r="709" spans="1:11" ht="11.25">
      <c r="A709" s="872"/>
      <c r="B709" s="884"/>
      <c r="C709" s="868" t="s">
        <v>967</v>
      </c>
      <c r="D709" s="869"/>
      <c r="E709" s="869"/>
      <c r="F709" s="869">
        <v>13530</v>
      </c>
      <c r="G709" s="870">
        <v>13530</v>
      </c>
      <c r="H709" s="869"/>
      <c r="I709" s="869"/>
      <c r="J709" s="870">
        <v>13530</v>
      </c>
      <c r="K709" s="871">
        <v>0</v>
      </c>
    </row>
    <row r="710" spans="1:11" ht="11.25">
      <c r="A710" s="872"/>
      <c r="B710" s="884"/>
      <c r="C710" s="868" t="s">
        <v>496</v>
      </c>
      <c r="D710" s="869"/>
      <c r="E710" s="869">
        <v>1000</v>
      </c>
      <c r="F710" s="869">
        <v>291611</v>
      </c>
      <c r="G710" s="870">
        <v>292611</v>
      </c>
      <c r="H710" s="869"/>
      <c r="I710" s="869"/>
      <c r="J710" s="870">
        <v>292611</v>
      </c>
      <c r="K710" s="871">
        <v>0.0003</v>
      </c>
    </row>
    <row r="711" spans="1:11" ht="39">
      <c r="A711" s="872"/>
      <c r="B711" s="884"/>
      <c r="C711" s="868" t="s">
        <v>86</v>
      </c>
      <c r="D711" s="869">
        <v>463400</v>
      </c>
      <c r="E711" s="869"/>
      <c r="F711" s="869"/>
      <c r="G711" s="870">
        <v>463400</v>
      </c>
      <c r="H711" s="869"/>
      <c r="I711" s="869"/>
      <c r="J711" s="870">
        <v>463400</v>
      </c>
      <c r="K711" s="871">
        <v>0.0005</v>
      </c>
    </row>
    <row r="712" spans="1:11" ht="19.5">
      <c r="A712" s="872"/>
      <c r="B712" s="884"/>
      <c r="C712" s="868" t="s">
        <v>968</v>
      </c>
      <c r="D712" s="869"/>
      <c r="E712" s="869"/>
      <c r="F712" s="869">
        <v>1430</v>
      </c>
      <c r="G712" s="870">
        <v>1430</v>
      </c>
      <c r="H712" s="869"/>
      <c r="I712" s="869"/>
      <c r="J712" s="870">
        <v>1430</v>
      </c>
      <c r="K712" s="871">
        <v>0</v>
      </c>
    </row>
    <row r="713" spans="1:11" ht="11.25">
      <c r="A713" s="872"/>
      <c r="B713" s="884"/>
      <c r="C713" s="868" t="s">
        <v>969</v>
      </c>
      <c r="D713" s="869"/>
      <c r="E713" s="869"/>
      <c r="F713" s="869">
        <v>2200</v>
      </c>
      <c r="G713" s="870">
        <v>2200</v>
      </c>
      <c r="H713" s="869"/>
      <c r="I713" s="869"/>
      <c r="J713" s="870">
        <v>2200</v>
      </c>
      <c r="K713" s="871">
        <v>0</v>
      </c>
    </row>
    <row r="714" spans="1:11" ht="11.25">
      <c r="A714" s="872"/>
      <c r="B714" s="884"/>
      <c r="C714" s="868" t="s">
        <v>543</v>
      </c>
      <c r="D714" s="869"/>
      <c r="E714" s="869"/>
      <c r="F714" s="869">
        <v>6500</v>
      </c>
      <c r="G714" s="870">
        <v>6500</v>
      </c>
      <c r="H714" s="869"/>
      <c r="I714" s="869"/>
      <c r="J714" s="870">
        <v>6500</v>
      </c>
      <c r="K714" s="871">
        <v>0</v>
      </c>
    </row>
    <row r="715" spans="1:11" ht="19.5">
      <c r="A715" s="872"/>
      <c r="B715" s="884"/>
      <c r="C715" s="868" t="s">
        <v>971</v>
      </c>
      <c r="D715" s="869"/>
      <c r="E715" s="869"/>
      <c r="F715" s="869">
        <v>36557</v>
      </c>
      <c r="G715" s="870">
        <v>36557</v>
      </c>
      <c r="H715" s="869"/>
      <c r="I715" s="869"/>
      <c r="J715" s="870">
        <v>36557</v>
      </c>
      <c r="K715" s="871">
        <v>0</v>
      </c>
    </row>
    <row r="716" spans="1:11" ht="20.25" thickBot="1">
      <c r="A716" s="872"/>
      <c r="B716" s="884"/>
      <c r="C716" s="868" t="s">
        <v>499</v>
      </c>
      <c r="D716" s="869"/>
      <c r="E716" s="869"/>
      <c r="F716" s="869">
        <v>184000</v>
      </c>
      <c r="G716" s="870">
        <v>184000</v>
      </c>
      <c r="H716" s="869"/>
      <c r="I716" s="869"/>
      <c r="J716" s="870">
        <v>184000</v>
      </c>
      <c r="K716" s="871">
        <v>0.0002</v>
      </c>
    </row>
    <row r="717" spans="1:11" ht="12" thickBot="1">
      <c r="A717" s="872"/>
      <c r="B717" s="873" t="s">
        <v>87</v>
      </c>
      <c r="C717" s="874"/>
      <c r="D717" s="875">
        <v>463400</v>
      </c>
      <c r="E717" s="875">
        <v>5500</v>
      </c>
      <c r="F717" s="875">
        <v>2525745</v>
      </c>
      <c r="G717" s="876">
        <v>2994645</v>
      </c>
      <c r="H717" s="875"/>
      <c r="I717" s="875"/>
      <c r="J717" s="876">
        <v>2994645</v>
      </c>
      <c r="K717" s="877">
        <v>0.0032</v>
      </c>
    </row>
    <row r="718" spans="1:11" ht="39">
      <c r="A718" s="872"/>
      <c r="B718" s="867" t="s">
        <v>559</v>
      </c>
      <c r="C718" s="868" t="s">
        <v>550</v>
      </c>
      <c r="D718" s="869">
        <v>773623</v>
      </c>
      <c r="E718" s="869"/>
      <c r="F718" s="869"/>
      <c r="G718" s="870">
        <v>773623</v>
      </c>
      <c r="H718" s="869"/>
      <c r="I718" s="869"/>
      <c r="J718" s="870">
        <v>773623</v>
      </c>
      <c r="K718" s="871">
        <v>0.0008</v>
      </c>
    </row>
    <row r="719" spans="1:11" ht="19.5">
      <c r="A719" s="872"/>
      <c r="B719" s="884"/>
      <c r="C719" s="868" t="s">
        <v>962</v>
      </c>
      <c r="D719" s="869">
        <v>20000</v>
      </c>
      <c r="E719" s="869"/>
      <c r="F719" s="869"/>
      <c r="G719" s="870">
        <v>20000</v>
      </c>
      <c r="H719" s="869">
        <v>2200</v>
      </c>
      <c r="I719" s="869"/>
      <c r="J719" s="870">
        <v>22200</v>
      </c>
      <c r="K719" s="871">
        <v>0</v>
      </c>
    </row>
    <row r="720" spans="1:11" ht="19.5">
      <c r="A720" s="872"/>
      <c r="B720" s="884"/>
      <c r="C720" s="868" t="s">
        <v>963</v>
      </c>
      <c r="D720" s="869">
        <v>1749420</v>
      </c>
      <c r="E720" s="869"/>
      <c r="F720" s="869"/>
      <c r="G720" s="870">
        <v>1749420</v>
      </c>
      <c r="H720" s="869">
        <v>241218</v>
      </c>
      <c r="I720" s="869"/>
      <c r="J720" s="870">
        <v>1990638</v>
      </c>
      <c r="K720" s="871">
        <v>0.0021</v>
      </c>
    </row>
    <row r="721" spans="1:11" ht="19.5">
      <c r="A721" s="872"/>
      <c r="B721" s="884"/>
      <c r="C721" s="868" t="s">
        <v>964</v>
      </c>
      <c r="D721" s="869">
        <v>138912</v>
      </c>
      <c r="E721" s="869"/>
      <c r="F721" s="869"/>
      <c r="G721" s="870">
        <v>138912</v>
      </c>
      <c r="H721" s="869">
        <v>17930</v>
      </c>
      <c r="I721" s="869"/>
      <c r="J721" s="870">
        <v>156842</v>
      </c>
      <c r="K721" s="871">
        <v>0.0002</v>
      </c>
    </row>
    <row r="722" spans="1:11" ht="19.5">
      <c r="A722" s="872"/>
      <c r="B722" s="884"/>
      <c r="C722" s="868" t="s">
        <v>528</v>
      </c>
      <c r="D722" s="869">
        <v>321664</v>
      </c>
      <c r="E722" s="869"/>
      <c r="F722" s="869"/>
      <c r="G722" s="870">
        <v>321664</v>
      </c>
      <c r="H722" s="869">
        <v>46260</v>
      </c>
      <c r="I722" s="869"/>
      <c r="J722" s="870">
        <v>367924</v>
      </c>
      <c r="K722" s="871">
        <v>0.0004</v>
      </c>
    </row>
    <row r="723" spans="1:11" ht="11.25">
      <c r="A723" s="872"/>
      <c r="B723" s="884"/>
      <c r="C723" s="868" t="s">
        <v>529</v>
      </c>
      <c r="D723" s="869">
        <v>44449</v>
      </c>
      <c r="E723" s="869"/>
      <c r="F723" s="869"/>
      <c r="G723" s="870">
        <v>44449</v>
      </c>
      <c r="H723" s="869">
        <v>6400</v>
      </c>
      <c r="I723" s="869"/>
      <c r="J723" s="870">
        <v>50849</v>
      </c>
      <c r="K723" s="871">
        <v>0.0001</v>
      </c>
    </row>
    <row r="724" spans="1:11" ht="11.25">
      <c r="A724" s="872"/>
      <c r="B724" s="884"/>
      <c r="C724" s="868" t="s">
        <v>530</v>
      </c>
      <c r="D724" s="869">
        <v>16000</v>
      </c>
      <c r="E724" s="869"/>
      <c r="F724" s="869"/>
      <c r="G724" s="870">
        <v>16000</v>
      </c>
      <c r="H724" s="869">
        <v>6750</v>
      </c>
      <c r="I724" s="869"/>
      <c r="J724" s="870">
        <v>22750</v>
      </c>
      <c r="K724" s="871">
        <v>0</v>
      </c>
    </row>
    <row r="725" spans="1:11" ht="19.5">
      <c r="A725" s="872"/>
      <c r="B725" s="884"/>
      <c r="C725" s="868" t="s">
        <v>520</v>
      </c>
      <c r="D725" s="869">
        <v>246000</v>
      </c>
      <c r="E725" s="869">
        <v>1500</v>
      </c>
      <c r="F725" s="869"/>
      <c r="G725" s="870">
        <v>247500</v>
      </c>
      <c r="H725" s="869">
        <v>18000</v>
      </c>
      <c r="I725" s="869"/>
      <c r="J725" s="870">
        <v>265500</v>
      </c>
      <c r="K725" s="871">
        <v>0.0003</v>
      </c>
    </row>
    <row r="726" spans="1:11" ht="11.25">
      <c r="A726" s="872"/>
      <c r="B726" s="884"/>
      <c r="C726" s="868" t="s">
        <v>555</v>
      </c>
      <c r="D726" s="869">
        <v>326000</v>
      </c>
      <c r="E726" s="869"/>
      <c r="F726" s="869"/>
      <c r="G726" s="870">
        <v>326000</v>
      </c>
      <c r="H726" s="869">
        <v>35000</v>
      </c>
      <c r="I726" s="869"/>
      <c r="J726" s="870">
        <v>361000</v>
      </c>
      <c r="K726" s="871">
        <v>0.0004</v>
      </c>
    </row>
    <row r="727" spans="1:11" ht="19.5">
      <c r="A727" s="872"/>
      <c r="B727" s="884"/>
      <c r="C727" s="868" t="s">
        <v>1067</v>
      </c>
      <c r="D727" s="869">
        <v>8000</v>
      </c>
      <c r="E727" s="869"/>
      <c r="F727" s="869"/>
      <c r="G727" s="870">
        <v>8000</v>
      </c>
      <c r="H727" s="869"/>
      <c r="I727" s="869"/>
      <c r="J727" s="870">
        <v>8000</v>
      </c>
      <c r="K727" s="871">
        <v>0</v>
      </c>
    </row>
    <row r="728" spans="1:11" ht="11.25">
      <c r="A728" s="872"/>
      <c r="B728" s="884"/>
      <c r="C728" s="868" t="s">
        <v>966</v>
      </c>
      <c r="D728" s="869">
        <v>220000</v>
      </c>
      <c r="E728" s="869"/>
      <c r="F728" s="869"/>
      <c r="G728" s="870">
        <v>220000</v>
      </c>
      <c r="H728" s="869">
        <v>30000</v>
      </c>
      <c r="I728" s="869"/>
      <c r="J728" s="870">
        <v>250000</v>
      </c>
      <c r="K728" s="871">
        <v>0.0003</v>
      </c>
    </row>
    <row r="729" spans="1:11" ht="11.25">
      <c r="A729" s="872"/>
      <c r="B729" s="884"/>
      <c r="C729" s="868" t="s">
        <v>508</v>
      </c>
      <c r="D729" s="869">
        <v>63106</v>
      </c>
      <c r="E729" s="869"/>
      <c r="F729" s="869"/>
      <c r="G729" s="870">
        <v>63106</v>
      </c>
      <c r="H729" s="869">
        <v>2421</v>
      </c>
      <c r="I729" s="869"/>
      <c r="J729" s="870">
        <v>65527</v>
      </c>
      <c r="K729" s="871">
        <v>0.0001</v>
      </c>
    </row>
    <row r="730" spans="1:11" ht="11.25">
      <c r="A730" s="872"/>
      <c r="B730" s="884"/>
      <c r="C730" s="868" t="s">
        <v>967</v>
      </c>
      <c r="D730" s="869">
        <v>4500</v>
      </c>
      <c r="E730" s="869"/>
      <c r="F730" s="869"/>
      <c r="G730" s="870">
        <v>4500</v>
      </c>
      <c r="H730" s="869">
        <v>678</v>
      </c>
      <c r="I730" s="869"/>
      <c r="J730" s="870">
        <v>5178</v>
      </c>
      <c r="K730" s="871">
        <v>0</v>
      </c>
    </row>
    <row r="731" spans="1:11" ht="11.25">
      <c r="A731" s="872"/>
      <c r="B731" s="884"/>
      <c r="C731" s="868" t="s">
        <v>496</v>
      </c>
      <c r="D731" s="869">
        <v>91800</v>
      </c>
      <c r="E731" s="869"/>
      <c r="F731" s="869"/>
      <c r="G731" s="870">
        <v>91800</v>
      </c>
      <c r="H731" s="869">
        <v>16600</v>
      </c>
      <c r="I731" s="869"/>
      <c r="J731" s="870">
        <v>108400</v>
      </c>
      <c r="K731" s="871">
        <v>0.0001</v>
      </c>
    </row>
    <row r="732" spans="1:11" ht="19.5">
      <c r="A732" s="872"/>
      <c r="B732" s="884"/>
      <c r="C732" s="868" t="s">
        <v>968</v>
      </c>
      <c r="D732" s="869">
        <v>4700</v>
      </c>
      <c r="E732" s="869"/>
      <c r="F732" s="869"/>
      <c r="G732" s="870">
        <v>4700</v>
      </c>
      <c r="H732" s="869">
        <v>500</v>
      </c>
      <c r="I732" s="869"/>
      <c r="J732" s="870">
        <v>5200</v>
      </c>
      <c r="K732" s="871">
        <v>0</v>
      </c>
    </row>
    <row r="733" spans="1:11" ht="11.25">
      <c r="A733" s="872"/>
      <c r="B733" s="884"/>
      <c r="C733" s="868" t="s">
        <v>969</v>
      </c>
      <c r="D733" s="869">
        <v>3300</v>
      </c>
      <c r="E733" s="869"/>
      <c r="F733" s="869"/>
      <c r="G733" s="870">
        <v>3300</v>
      </c>
      <c r="H733" s="869">
        <v>4000</v>
      </c>
      <c r="I733" s="869"/>
      <c r="J733" s="870">
        <v>7300</v>
      </c>
      <c r="K733" s="871">
        <v>0</v>
      </c>
    </row>
    <row r="734" spans="1:11" ht="19.5">
      <c r="A734" s="872"/>
      <c r="B734" s="884"/>
      <c r="C734" s="868" t="s">
        <v>970</v>
      </c>
      <c r="D734" s="869">
        <v>2700</v>
      </c>
      <c r="E734" s="869"/>
      <c r="F734" s="869"/>
      <c r="G734" s="870">
        <v>2700</v>
      </c>
      <c r="H734" s="869"/>
      <c r="I734" s="869"/>
      <c r="J734" s="870">
        <v>2700</v>
      </c>
      <c r="K734" s="871">
        <v>0</v>
      </c>
    </row>
    <row r="735" spans="1:11" ht="11.25">
      <c r="A735" s="872"/>
      <c r="B735" s="884"/>
      <c r="C735" s="868" t="s">
        <v>543</v>
      </c>
      <c r="D735" s="869">
        <v>2000</v>
      </c>
      <c r="E735" s="869"/>
      <c r="F735" s="869"/>
      <c r="G735" s="870">
        <v>2000</v>
      </c>
      <c r="H735" s="869"/>
      <c r="I735" s="869"/>
      <c r="J735" s="870">
        <v>2000</v>
      </c>
      <c r="K735" s="871">
        <v>0</v>
      </c>
    </row>
    <row r="736" spans="1:11" ht="19.5">
      <c r="A736" s="872"/>
      <c r="B736" s="884"/>
      <c r="C736" s="868" t="s">
        <v>971</v>
      </c>
      <c r="D736" s="869">
        <v>51572</v>
      </c>
      <c r="E736" s="869"/>
      <c r="F736" s="869"/>
      <c r="G736" s="870">
        <v>51572</v>
      </c>
      <c r="H736" s="869">
        <v>7643</v>
      </c>
      <c r="I736" s="869"/>
      <c r="J736" s="870">
        <v>59215</v>
      </c>
      <c r="K736" s="871">
        <v>0.0001</v>
      </c>
    </row>
    <row r="737" spans="1:11" ht="30" thickBot="1">
      <c r="A737" s="872"/>
      <c r="B737" s="884"/>
      <c r="C737" s="868" t="s">
        <v>523</v>
      </c>
      <c r="D737" s="869">
        <v>6000</v>
      </c>
      <c r="E737" s="869"/>
      <c r="F737" s="869"/>
      <c r="G737" s="870">
        <v>6000</v>
      </c>
      <c r="H737" s="869"/>
      <c r="I737" s="869"/>
      <c r="J737" s="870">
        <v>6000</v>
      </c>
      <c r="K737" s="871">
        <v>0</v>
      </c>
    </row>
    <row r="738" spans="1:11" ht="12" thickBot="1">
      <c r="A738" s="872"/>
      <c r="B738" s="873" t="s">
        <v>88</v>
      </c>
      <c r="C738" s="874"/>
      <c r="D738" s="875">
        <v>4093746</v>
      </c>
      <c r="E738" s="875">
        <v>1500</v>
      </c>
      <c r="F738" s="875"/>
      <c r="G738" s="876">
        <v>4095246</v>
      </c>
      <c r="H738" s="875">
        <v>435600</v>
      </c>
      <c r="I738" s="875"/>
      <c r="J738" s="876">
        <v>4530846</v>
      </c>
      <c r="K738" s="877">
        <v>0.0048</v>
      </c>
    </row>
    <row r="739" spans="1:11" ht="39">
      <c r="A739" s="872"/>
      <c r="B739" s="867" t="s">
        <v>89</v>
      </c>
      <c r="C739" s="868" t="s">
        <v>84</v>
      </c>
      <c r="D739" s="869"/>
      <c r="E739" s="869"/>
      <c r="F739" s="869">
        <v>215000</v>
      </c>
      <c r="G739" s="870">
        <v>215000</v>
      </c>
      <c r="H739" s="869"/>
      <c r="I739" s="869"/>
      <c r="J739" s="870">
        <v>215000</v>
      </c>
      <c r="K739" s="871">
        <v>0.0002</v>
      </c>
    </row>
    <row r="740" spans="1:11" ht="11.25">
      <c r="A740" s="872"/>
      <c r="B740" s="884"/>
      <c r="C740" s="868" t="s">
        <v>562</v>
      </c>
      <c r="D740" s="869"/>
      <c r="E740" s="869"/>
      <c r="F740" s="869">
        <v>3121082</v>
      </c>
      <c r="G740" s="870">
        <v>3121082</v>
      </c>
      <c r="H740" s="869"/>
      <c r="I740" s="869"/>
      <c r="J740" s="870">
        <v>3121082</v>
      </c>
      <c r="K740" s="871">
        <v>0.0033</v>
      </c>
    </row>
    <row r="741" spans="1:11" ht="19.5">
      <c r="A741" s="872"/>
      <c r="B741" s="884"/>
      <c r="C741" s="868" t="s">
        <v>528</v>
      </c>
      <c r="D741" s="869">
        <v>20598</v>
      </c>
      <c r="E741" s="869"/>
      <c r="F741" s="869">
        <v>15204</v>
      </c>
      <c r="G741" s="870">
        <v>35802</v>
      </c>
      <c r="H741" s="869"/>
      <c r="I741" s="869"/>
      <c r="J741" s="870">
        <v>35802</v>
      </c>
      <c r="K741" s="871">
        <v>0</v>
      </c>
    </row>
    <row r="742" spans="1:11" ht="11.25">
      <c r="A742" s="872"/>
      <c r="B742" s="884"/>
      <c r="C742" s="868" t="s">
        <v>529</v>
      </c>
      <c r="D742" s="869">
        <v>3021</v>
      </c>
      <c r="E742" s="869"/>
      <c r="F742" s="869">
        <v>2291</v>
      </c>
      <c r="G742" s="870">
        <v>5312</v>
      </c>
      <c r="H742" s="869"/>
      <c r="I742" s="869"/>
      <c r="J742" s="870">
        <v>5312</v>
      </c>
      <c r="K742" s="871">
        <v>0</v>
      </c>
    </row>
    <row r="743" spans="1:11" ht="11.25">
      <c r="A743" s="872"/>
      <c r="B743" s="884"/>
      <c r="C743" s="868" t="s">
        <v>530</v>
      </c>
      <c r="D743" s="869">
        <v>123323</v>
      </c>
      <c r="E743" s="869"/>
      <c r="F743" s="869">
        <v>93505</v>
      </c>
      <c r="G743" s="870">
        <v>216828</v>
      </c>
      <c r="H743" s="869"/>
      <c r="I743" s="869"/>
      <c r="J743" s="870">
        <v>216828</v>
      </c>
      <c r="K743" s="871">
        <v>0.0002</v>
      </c>
    </row>
    <row r="744" spans="1:11" ht="12" thickBot="1">
      <c r="A744" s="872"/>
      <c r="B744" s="884"/>
      <c r="C744" s="868" t="s">
        <v>496</v>
      </c>
      <c r="D744" s="869">
        <v>8058</v>
      </c>
      <c r="E744" s="869"/>
      <c r="F744" s="869"/>
      <c r="G744" s="870">
        <v>8058</v>
      </c>
      <c r="H744" s="869"/>
      <c r="I744" s="869"/>
      <c r="J744" s="870">
        <v>8058</v>
      </c>
      <c r="K744" s="871">
        <v>0</v>
      </c>
    </row>
    <row r="745" spans="1:11" ht="12" thickBot="1">
      <c r="A745" s="872"/>
      <c r="B745" s="873" t="s">
        <v>90</v>
      </c>
      <c r="C745" s="874"/>
      <c r="D745" s="875">
        <v>155000</v>
      </c>
      <c r="E745" s="875"/>
      <c r="F745" s="875">
        <v>3447082</v>
      </c>
      <c r="G745" s="876">
        <v>3602082</v>
      </c>
      <c r="H745" s="875"/>
      <c r="I745" s="875"/>
      <c r="J745" s="876">
        <v>3602082</v>
      </c>
      <c r="K745" s="877">
        <v>0.0038</v>
      </c>
    </row>
    <row r="746" spans="1:11" ht="58.5">
      <c r="A746" s="872"/>
      <c r="B746" s="867" t="s">
        <v>91</v>
      </c>
      <c r="C746" s="868" t="s">
        <v>562</v>
      </c>
      <c r="D746" s="869"/>
      <c r="E746" s="869"/>
      <c r="F746" s="869"/>
      <c r="G746" s="870">
        <v>0</v>
      </c>
      <c r="H746" s="869">
        <v>36395180</v>
      </c>
      <c r="I746" s="869"/>
      <c r="J746" s="870">
        <v>36395180</v>
      </c>
      <c r="K746" s="871">
        <v>0.0389</v>
      </c>
    </row>
    <row r="747" spans="1:11" ht="19.5">
      <c r="A747" s="872"/>
      <c r="B747" s="884"/>
      <c r="C747" s="868" t="s">
        <v>963</v>
      </c>
      <c r="D747" s="869"/>
      <c r="E747" s="869"/>
      <c r="F747" s="869"/>
      <c r="G747" s="870">
        <v>0</v>
      </c>
      <c r="H747" s="869">
        <v>434400</v>
      </c>
      <c r="I747" s="869"/>
      <c r="J747" s="870">
        <v>434400</v>
      </c>
      <c r="K747" s="871">
        <v>0.0005</v>
      </c>
    </row>
    <row r="748" spans="1:11" ht="19.5">
      <c r="A748" s="872"/>
      <c r="B748" s="884"/>
      <c r="C748" s="868" t="s">
        <v>964</v>
      </c>
      <c r="D748" s="869"/>
      <c r="E748" s="869"/>
      <c r="F748" s="869"/>
      <c r="G748" s="870">
        <v>0</v>
      </c>
      <c r="H748" s="869">
        <v>34300</v>
      </c>
      <c r="I748" s="869"/>
      <c r="J748" s="870">
        <v>34300</v>
      </c>
      <c r="K748" s="871">
        <v>0</v>
      </c>
    </row>
    <row r="749" spans="1:11" ht="19.5">
      <c r="A749" s="872"/>
      <c r="B749" s="884"/>
      <c r="C749" s="868" t="s">
        <v>528</v>
      </c>
      <c r="D749" s="869"/>
      <c r="E749" s="869"/>
      <c r="F749" s="869"/>
      <c r="G749" s="870">
        <v>0</v>
      </c>
      <c r="H749" s="869">
        <v>451970</v>
      </c>
      <c r="I749" s="869"/>
      <c r="J749" s="870">
        <v>451970</v>
      </c>
      <c r="K749" s="871">
        <v>0.0005</v>
      </c>
    </row>
    <row r="750" spans="1:11" ht="11.25">
      <c r="A750" s="872"/>
      <c r="B750" s="884"/>
      <c r="C750" s="868" t="s">
        <v>529</v>
      </c>
      <c r="D750" s="869"/>
      <c r="E750" s="869"/>
      <c r="F750" s="869"/>
      <c r="G750" s="870">
        <v>0</v>
      </c>
      <c r="H750" s="869">
        <v>12500</v>
      </c>
      <c r="I750" s="869"/>
      <c r="J750" s="870">
        <v>12500</v>
      </c>
      <c r="K750" s="871">
        <v>0</v>
      </c>
    </row>
    <row r="751" spans="1:11" ht="11.25">
      <c r="A751" s="872"/>
      <c r="B751" s="884"/>
      <c r="C751" s="868" t="s">
        <v>530</v>
      </c>
      <c r="D751" s="869"/>
      <c r="E751" s="869"/>
      <c r="F751" s="869"/>
      <c r="G751" s="870">
        <v>0</v>
      </c>
      <c r="H751" s="869">
        <v>31600</v>
      </c>
      <c r="I751" s="869"/>
      <c r="J751" s="870">
        <v>31600</v>
      </c>
      <c r="K751" s="871">
        <v>0</v>
      </c>
    </row>
    <row r="752" spans="1:11" ht="19.5">
      <c r="A752" s="872"/>
      <c r="B752" s="884"/>
      <c r="C752" s="868" t="s">
        <v>520</v>
      </c>
      <c r="D752" s="869"/>
      <c r="E752" s="869"/>
      <c r="F752" s="869"/>
      <c r="G752" s="870">
        <v>0</v>
      </c>
      <c r="H752" s="869">
        <v>15640</v>
      </c>
      <c r="I752" s="869"/>
      <c r="J752" s="870">
        <v>15640</v>
      </c>
      <c r="K752" s="871">
        <v>0</v>
      </c>
    </row>
    <row r="753" spans="1:11" ht="11.25">
      <c r="A753" s="872"/>
      <c r="B753" s="884"/>
      <c r="C753" s="868" t="s">
        <v>496</v>
      </c>
      <c r="D753" s="869"/>
      <c r="E753" s="869"/>
      <c r="F753" s="869"/>
      <c r="G753" s="870">
        <v>0</v>
      </c>
      <c r="H753" s="869">
        <v>207300</v>
      </c>
      <c r="I753" s="869"/>
      <c r="J753" s="870">
        <v>207300</v>
      </c>
      <c r="K753" s="871">
        <v>0.0002</v>
      </c>
    </row>
    <row r="754" spans="1:11" ht="11.25">
      <c r="A754" s="872"/>
      <c r="B754" s="884"/>
      <c r="C754" s="868" t="s">
        <v>969</v>
      </c>
      <c r="D754" s="869"/>
      <c r="E754" s="869"/>
      <c r="F754" s="869"/>
      <c r="G754" s="870">
        <v>0</v>
      </c>
      <c r="H754" s="869">
        <v>5640</v>
      </c>
      <c r="I754" s="869"/>
      <c r="J754" s="870">
        <v>5640</v>
      </c>
      <c r="K754" s="871">
        <v>0</v>
      </c>
    </row>
    <row r="755" spans="1:11" ht="20.25" thickBot="1">
      <c r="A755" s="872"/>
      <c r="B755" s="884"/>
      <c r="C755" s="868" t="s">
        <v>971</v>
      </c>
      <c r="D755" s="869"/>
      <c r="E755" s="869"/>
      <c r="F755" s="869"/>
      <c r="G755" s="870">
        <v>0</v>
      </c>
      <c r="H755" s="869">
        <v>14520</v>
      </c>
      <c r="I755" s="869"/>
      <c r="J755" s="870">
        <v>14520</v>
      </c>
      <c r="K755" s="871">
        <v>0</v>
      </c>
    </row>
    <row r="756" spans="1:11" ht="12" thickBot="1">
      <c r="A756" s="872"/>
      <c r="B756" s="873" t="s">
        <v>92</v>
      </c>
      <c r="C756" s="874"/>
      <c r="D756" s="875"/>
      <c r="E756" s="875"/>
      <c r="F756" s="875"/>
      <c r="G756" s="876">
        <v>0</v>
      </c>
      <c r="H756" s="875">
        <v>37603050</v>
      </c>
      <c r="I756" s="875"/>
      <c r="J756" s="876">
        <v>37603050</v>
      </c>
      <c r="K756" s="877">
        <v>0.0402</v>
      </c>
    </row>
    <row r="757" spans="1:11" ht="69" thickBot="1">
      <c r="A757" s="872"/>
      <c r="B757" s="867" t="s">
        <v>93</v>
      </c>
      <c r="C757" s="868" t="s">
        <v>79</v>
      </c>
      <c r="D757" s="869"/>
      <c r="E757" s="869"/>
      <c r="F757" s="869"/>
      <c r="G757" s="870">
        <v>0</v>
      </c>
      <c r="H757" s="869">
        <v>490390</v>
      </c>
      <c r="I757" s="869"/>
      <c r="J757" s="870">
        <v>490390</v>
      </c>
      <c r="K757" s="871">
        <v>0.0005</v>
      </c>
    </row>
    <row r="758" spans="1:11" ht="12" thickBot="1">
      <c r="A758" s="872"/>
      <c r="B758" s="873" t="s">
        <v>94</v>
      </c>
      <c r="C758" s="874"/>
      <c r="D758" s="875"/>
      <c r="E758" s="875"/>
      <c r="F758" s="875"/>
      <c r="G758" s="876">
        <v>0</v>
      </c>
      <c r="H758" s="875">
        <v>490390</v>
      </c>
      <c r="I758" s="875"/>
      <c r="J758" s="876">
        <v>490390</v>
      </c>
      <c r="K758" s="877">
        <v>0.0005</v>
      </c>
    </row>
    <row r="759" spans="1:11" ht="39">
      <c r="A759" s="872"/>
      <c r="B759" s="867" t="s">
        <v>561</v>
      </c>
      <c r="C759" s="868" t="s">
        <v>852</v>
      </c>
      <c r="D759" s="869">
        <v>130000</v>
      </c>
      <c r="E759" s="869"/>
      <c r="F759" s="869"/>
      <c r="G759" s="870">
        <v>130000</v>
      </c>
      <c r="H759" s="869"/>
      <c r="I759" s="869"/>
      <c r="J759" s="870">
        <v>130000</v>
      </c>
      <c r="K759" s="871">
        <v>0.0001</v>
      </c>
    </row>
    <row r="760" spans="1:11" ht="39">
      <c r="A760" s="872"/>
      <c r="B760" s="884"/>
      <c r="C760" s="868" t="s">
        <v>550</v>
      </c>
      <c r="D760" s="869">
        <v>282900</v>
      </c>
      <c r="E760" s="869"/>
      <c r="F760" s="869"/>
      <c r="G760" s="870">
        <v>282900</v>
      </c>
      <c r="H760" s="869"/>
      <c r="I760" s="869"/>
      <c r="J760" s="870">
        <v>282900</v>
      </c>
      <c r="K760" s="871">
        <v>0.0003</v>
      </c>
    </row>
    <row r="761" spans="1:11" ht="12" thickBot="1">
      <c r="A761" s="872"/>
      <c r="B761" s="884"/>
      <c r="C761" s="868" t="s">
        <v>562</v>
      </c>
      <c r="D761" s="869">
        <v>3638985</v>
      </c>
      <c r="E761" s="869">
        <v>32000</v>
      </c>
      <c r="F761" s="869"/>
      <c r="G761" s="870">
        <v>3670985</v>
      </c>
      <c r="H761" s="869">
        <v>5160000</v>
      </c>
      <c r="I761" s="869"/>
      <c r="J761" s="870">
        <v>8830985</v>
      </c>
      <c r="K761" s="871">
        <v>0.0094</v>
      </c>
    </row>
    <row r="762" spans="1:11" ht="12" thickBot="1">
      <c r="A762" s="872"/>
      <c r="B762" s="873" t="s">
        <v>95</v>
      </c>
      <c r="C762" s="874"/>
      <c r="D762" s="875">
        <v>4051885</v>
      </c>
      <c r="E762" s="875">
        <v>32000</v>
      </c>
      <c r="F762" s="875"/>
      <c r="G762" s="876">
        <v>4083885</v>
      </c>
      <c r="H762" s="875">
        <v>5160000</v>
      </c>
      <c r="I762" s="875"/>
      <c r="J762" s="876">
        <v>9243885</v>
      </c>
      <c r="K762" s="877">
        <v>0.0099</v>
      </c>
    </row>
    <row r="763" spans="1:11" ht="20.25" thickBot="1">
      <c r="A763" s="872"/>
      <c r="B763" s="867" t="s">
        <v>96</v>
      </c>
      <c r="C763" s="868" t="s">
        <v>562</v>
      </c>
      <c r="D763" s="869">
        <v>9700000</v>
      </c>
      <c r="E763" s="869"/>
      <c r="F763" s="869"/>
      <c r="G763" s="870">
        <v>9700000</v>
      </c>
      <c r="H763" s="869"/>
      <c r="I763" s="869"/>
      <c r="J763" s="870">
        <v>9700000</v>
      </c>
      <c r="K763" s="871">
        <v>0.0104</v>
      </c>
    </row>
    <row r="764" spans="1:11" ht="12" thickBot="1">
      <c r="A764" s="872"/>
      <c r="B764" s="873" t="s">
        <v>97</v>
      </c>
      <c r="C764" s="874"/>
      <c r="D764" s="875">
        <v>9700000</v>
      </c>
      <c r="E764" s="875"/>
      <c r="F764" s="875"/>
      <c r="G764" s="876">
        <v>9700000</v>
      </c>
      <c r="H764" s="875"/>
      <c r="I764" s="875"/>
      <c r="J764" s="876">
        <v>9700000</v>
      </c>
      <c r="K764" s="877">
        <v>0.0104</v>
      </c>
    </row>
    <row r="765" spans="1:11" ht="19.5">
      <c r="A765" s="872"/>
      <c r="B765" s="867" t="s">
        <v>98</v>
      </c>
      <c r="C765" s="868" t="s">
        <v>962</v>
      </c>
      <c r="D765" s="869">
        <v>31556</v>
      </c>
      <c r="E765" s="869"/>
      <c r="F765" s="869">
        <v>3000</v>
      </c>
      <c r="G765" s="870">
        <v>34556</v>
      </c>
      <c r="H765" s="869"/>
      <c r="I765" s="869"/>
      <c r="J765" s="870">
        <v>34556</v>
      </c>
      <c r="K765" s="871">
        <v>0</v>
      </c>
    </row>
    <row r="766" spans="1:11" ht="19.5">
      <c r="A766" s="872"/>
      <c r="B766" s="884"/>
      <c r="C766" s="868" t="s">
        <v>963</v>
      </c>
      <c r="D766" s="869">
        <v>4032257</v>
      </c>
      <c r="E766" s="869"/>
      <c r="F766" s="869">
        <v>419021</v>
      </c>
      <c r="G766" s="870">
        <v>4451278</v>
      </c>
      <c r="H766" s="869"/>
      <c r="I766" s="869"/>
      <c r="J766" s="870">
        <v>4451278</v>
      </c>
      <c r="K766" s="871">
        <v>0.0048</v>
      </c>
    </row>
    <row r="767" spans="1:11" ht="19.5">
      <c r="A767" s="872"/>
      <c r="B767" s="884"/>
      <c r="C767" s="868" t="s">
        <v>964</v>
      </c>
      <c r="D767" s="869">
        <v>258757</v>
      </c>
      <c r="E767" s="869"/>
      <c r="F767" s="869">
        <v>33152</v>
      </c>
      <c r="G767" s="870">
        <v>291909</v>
      </c>
      <c r="H767" s="869"/>
      <c r="I767" s="869"/>
      <c r="J767" s="870">
        <v>291909</v>
      </c>
      <c r="K767" s="871">
        <v>0.0003</v>
      </c>
    </row>
    <row r="768" spans="1:11" ht="19.5">
      <c r="A768" s="872"/>
      <c r="B768" s="884"/>
      <c r="C768" s="868" t="s">
        <v>528</v>
      </c>
      <c r="D768" s="869">
        <v>687428</v>
      </c>
      <c r="E768" s="869"/>
      <c r="F768" s="869">
        <v>80703</v>
      </c>
      <c r="G768" s="870">
        <v>768131</v>
      </c>
      <c r="H768" s="869"/>
      <c r="I768" s="869"/>
      <c r="J768" s="870">
        <v>768131</v>
      </c>
      <c r="K768" s="871">
        <v>0.0008</v>
      </c>
    </row>
    <row r="769" spans="1:11" ht="11.25">
      <c r="A769" s="872"/>
      <c r="B769" s="884"/>
      <c r="C769" s="868" t="s">
        <v>529</v>
      </c>
      <c r="D769" s="869">
        <v>101655</v>
      </c>
      <c r="E769" s="869"/>
      <c r="F769" s="869">
        <v>11152</v>
      </c>
      <c r="G769" s="870">
        <v>112807</v>
      </c>
      <c r="H769" s="869"/>
      <c r="I769" s="869"/>
      <c r="J769" s="870">
        <v>112807</v>
      </c>
      <c r="K769" s="871">
        <v>0.0001</v>
      </c>
    </row>
    <row r="770" spans="1:11" ht="11.25">
      <c r="A770" s="872"/>
      <c r="B770" s="884"/>
      <c r="C770" s="868" t="s">
        <v>530</v>
      </c>
      <c r="D770" s="869">
        <v>24170</v>
      </c>
      <c r="E770" s="869"/>
      <c r="F770" s="869">
        <v>2000</v>
      </c>
      <c r="G770" s="870">
        <v>26170</v>
      </c>
      <c r="H770" s="869"/>
      <c r="I770" s="869"/>
      <c r="J770" s="870">
        <v>26170</v>
      </c>
      <c r="K770" s="871">
        <v>0</v>
      </c>
    </row>
    <row r="771" spans="1:11" ht="19.5">
      <c r="A771" s="872"/>
      <c r="B771" s="884"/>
      <c r="C771" s="868" t="s">
        <v>520</v>
      </c>
      <c r="D771" s="869">
        <v>126500</v>
      </c>
      <c r="E771" s="869"/>
      <c r="F771" s="869">
        <v>42000</v>
      </c>
      <c r="G771" s="870">
        <v>168500</v>
      </c>
      <c r="H771" s="869"/>
      <c r="I771" s="869"/>
      <c r="J771" s="870">
        <v>168500</v>
      </c>
      <c r="K771" s="871">
        <v>0.0002</v>
      </c>
    </row>
    <row r="772" spans="1:11" ht="11.25">
      <c r="A772" s="872"/>
      <c r="B772" s="884"/>
      <c r="C772" s="868" t="s">
        <v>966</v>
      </c>
      <c r="D772" s="869">
        <v>71300</v>
      </c>
      <c r="E772" s="869"/>
      <c r="F772" s="869">
        <v>12000</v>
      </c>
      <c r="G772" s="870">
        <v>83300</v>
      </c>
      <c r="H772" s="869"/>
      <c r="I772" s="869"/>
      <c r="J772" s="870">
        <v>83300</v>
      </c>
      <c r="K772" s="871">
        <v>0.0001</v>
      </c>
    </row>
    <row r="773" spans="1:11" ht="11.25">
      <c r="A773" s="872"/>
      <c r="B773" s="884"/>
      <c r="C773" s="868" t="s">
        <v>508</v>
      </c>
      <c r="D773" s="869">
        <v>149100</v>
      </c>
      <c r="E773" s="869"/>
      <c r="F773" s="869">
        <v>5000</v>
      </c>
      <c r="G773" s="870">
        <v>154100</v>
      </c>
      <c r="H773" s="869"/>
      <c r="I773" s="869"/>
      <c r="J773" s="870">
        <v>154100</v>
      </c>
      <c r="K773" s="871">
        <v>0.0002</v>
      </c>
    </row>
    <row r="774" spans="1:11" ht="11.25">
      <c r="A774" s="872"/>
      <c r="B774" s="884"/>
      <c r="C774" s="868" t="s">
        <v>967</v>
      </c>
      <c r="D774" s="869">
        <v>7754</v>
      </c>
      <c r="E774" s="869"/>
      <c r="F774" s="869">
        <v>1000</v>
      </c>
      <c r="G774" s="870">
        <v>8754</v>
      </c>
      <c r="H774" s="869"/>
      <c r="I774" s="869"/>
      <c r="J774" s="870">
        <v>8754</v>
      </c>
      <c r="K774" s="871">
        <v>0</v>
      </c>
    </row>
    <row r="775" spans="1:11" ht="11.25">
      <c r="A775" s="872"/>
      <c r="B775" s="884"/>
      <c r="C775" s="868" t="s">
        <v>496</v>
      </c>
      <c r="D775" s="869">
        <v>265803</v>
      </c>
      <c r="E775" s="869"/>
      <c r="F775" s="869">
        <v>52500</v>
      </c>
      <c r="G775" s="870">
        <v>318303</v>
      </c>
      <c r="H775" s="869"/>
      <c r="I775" s="869"/>
      <c r="J775" s="870">
        <v>318303</v>
      </c>
      <c r="K775" s="871">
        <v>0.0003</v>
      </c>
    </row>
    <row r="776" spans="1:11" ht="19.5">
      <c r="A776" s="872"/>
      <c r="B776" s="884"/>
      <c r="C776" s="868" t="s">
        <v>968</v>
      </c>
      <c r="D776" s="869">
        <v>16320</v>
      </c>
      <c r="E776" s="869"/>
      <c r="F776" s="869">
        <v>5000</v>
      </c>
      <c r="G776" s="870">
        <v>21320</v>
      </c>
      <c r="H776" s="869"/>
      <c r="I776" s="869"/>
      <c r="J776" s="870">
        <v>21320</v>
      </c>
      <c r="K776" s="871">
        <v>0</v>
      </c>
    </row>
    <row r="777" spans="1:11" ht="11.25">
      <c r="A777" s="872"/>
      <c r="B777" s="884"/>
      <c r="C777" s="868" t="s">
        <v>969</v>
      </c>
      <c r="D777" s="869">
        <v>88196</v>
      </c>
      <c r="E777" s="869"/>
      <c r="F777" s="869">
        <v>8000</v>
      </c>
      <c r="G777" s="870">
        <v>96196</v>
      </c>
      <c r="H777" s="869"/>
      <c r="I777" s="869"/>
      <c r="J777" s="870">
        <v>96196</v>
      </c>
      <c r="K777" s="871">
        <v>0.0001</v>
      </c>
    </row>
    <row r="778" spans="1:11" ht="11.25">
      <c r="A778" s="872"/>
      <c r="B778" s="884"/>
      <c r="C778" s="868" t="s">
        <v>543</v>
      </c>
      <c r="D778" s="869">
        <v>6400</v>
      </c>
      <c r="E778" s="869"/>
      <c r="F778" s="869"/>
      <c r="G778" s="870">
        <v>6400</v>
      </c>
      <c r="H778" s="869"/>
      <c r="I778" s="869"/>
      <c r="J778" s="870">
        <v>6400</v>
      </c>
      <c r="K778" s="871">
        <v>0</v>
      </c>
    </row>
    <row r="779" spans="1:11" ht="20.25" thickBot="1">
      <c r="A779" s="872"/>
      <c r="B779" s="884"/>
      <c r="C779" s="868" t="s">
        <v>971</v>
      </c>
      <c r="D779" s="869">
        <v>109203</v>
      </c>
      <c r="E779" s="869"/>
      <c r="F779" s="869">
        <v>11783</v>
      </c>
      <c r="G779" s="870">
        <v>120986</v>
      </c>
      <c r="H779" s="869"/>
      <c r="I779" s="869"/>
      <c r="J779" s="870">
        <v>120986</v>
      </c>
      <c r="K779" s="871">
        <v>0.0001</v>
      </c>
    </row>
    <row r="780" spans="1:11" ht="12" thickBot="1">
      <c r="A780" s="872"/>
      <c r="B780" s="873" t="s">
        <v>99</v>
      </c>
      <c r="C780" s="874"/>
      <c r="D780" s="875">
        <v>5976399</v>
      </c>
      <c r="E780" s="875"/>
      <c r="F780" s="875">
        <v>686311</v>
      </c>
      <c r="G780" s="876">
        <v>6662710</v>
      </c>
      <c r="H780" s="875"/>
      <c r="I780" s="875"/>
      <c r="J780" s="876">
        <v>6662710</v>
      </c>
      <c r="K780" s="877">
        <v>0.0071</v>
      </c>
    </row>
    <row r="781" spans="1:11" ht="49.5" thickBot="1">
      <c r="A781" s="872"/>
      <c r="B781" s="867" t="s">
        <v>100</v>
      </c>
      <c r="C781" s="868" t="s">
        <v>550</v>
      </c>
      <c r="D781" s="869">
        <v>314100</v>
      </c>
      <c r="E781" s="869"/>
      <c r="F781" s="869">
        <v>50000</v>
      </c>
      <c r="G781" s="870">
        <v>364100</v>
      </c>
      <c r="H781" s="869"/>
      <c r="I781" s="869"/>
      <c r="J781" s="870">
        <v>364100</v>
      </c>
      <c r="K781" s="871">
        <v>0.0004</v>
      </c>
    </row>
    <row r="782" spans="1:11" ht="12" thickBot="1">
      <c r="A782" s="872"/>
      <c r="B782" s="873" t="s">
        <v>101</v>
      </c>
      <c r="C782" s="874"/>
      <c r="D782" s="875">
        <v>314100</v>
      </c>
      <c r="E782" s="875"/>
      <c r="F782" s="875">
        <v>50000</v>
      </c>
      <c r="G782" s="876">
        <v>364100</v>
      </c>
      <c r="H782" s="875"/>
      <c r="I782" s="875"/>
      <c r="J782" s="876">
        <v>364100</v>
      </c>
      <c r="K782" s="877">
        <v>0.0004</v>
      </c>
    </row>
    <row r="783" spans="1:11" ht="19.5">
      <c r="A783" s="872"/>
      <c r="B783" s="867" t="s">
        <v>102</v>
      </c>
      <c r="C783" s="868" t="s">
        <v>528</v>
      </c>
      <c r="D783" s="869"/>
      <c r="E783" s="869"/>
      <c r="F783" s="869">
        <v>2932</v>
      </c>
      <c r="G783" s="870">
        <v>2932</v>
      </c>
      <c r="H783" s="869"/>
      <c r="I783" s="869"/>
      <c r="J783" s="870">
        <v>2932</v>
      </c>
      <c r="K783" s="871">
        <v>0</v>
      </c>
    </row>
    <row r="784" spans="1:11" ht="11.25">
      <c r="A784" s="872"/>
      <c r="B784" s="884"/>
      <c r="C784" s="868" t="s">
        <v>529</v>
      </c>
      <c r="D784" s="869"/>
      <c r="E784" s="869"/>
      <c r="F784" s="869">
        <v>441</v>
      </c>
      <c r="G784" s="870">
        <v>441</v>
      </c>
      <c r="H784" s="869"/>
      <c r="I784" s="869"/>
      <c r="J784" s="870">
        <v>441</v>
      </c>
      <c r="K784" s="871">
        <v>0</v>
      </c>
    </row>
    <row r="785" spans="1:11" ht="11.25">
      <c r="A785" s="872"/>
      <c r="B785" s="884"/>
      <c r="C785" s="868" t="s">
        <v>530</v>
      </c>
      <c r="D785" s="869"/>
      <c r="E785" s="869"/>
      <c r="F785" s="869">
        <v>18027</v>
      </c>
      <c r="G785" s="870">
        <v>18027</v>
      </c>
      <c r="H785" s="869"/>
      <c r="I785" s="869"/>
      <c r="J785" s="870">
        <v>18027</v>
      </c>
      <c r="K785" s="871">
        <v>0</v>
      </c>
    </row>
    <row r="786" spans="1:11" ht="20.25" thickBot="1">
      <c r="A786" s="872"/>
      <c r="B786" s="884"/>
      <c r="C786" s="868" t="s">
        <v>520</v>
      </c>
      <c r="D786" s="869"/>
      <c r="E786" s="869"/>
      <c r="F786" s="869">
        <v>600</v>
      </c>
      <c r="G786" s="870">
        <v>600</v>
      </c>
      <c r="H786" s="869"/>
      <c r="I786" s="869"/>
      <c r="J786" s="870">
        <v>600</v>
      </c>
      <c r="K786" s="871">
        <v>0</v>
      </c>
    </row>
    <row r="787" spans="1:11" ht="12" thickBot="1">
      <c r="A787" s="872"/>
      <c r="B787" s="873" t="s">
        <v>103</v>
      </c>
      <c r="C787" s="874"/>
      <c r="D787" s="875"/>
      <c r="E787" s="875"/>
      <c r="F787" s="875">
        <v>22000</v>
      </c>
      <c r="G787" s="876">
        <v>22000</v>
      </c>
      <c r="H787" s="875"/>
      <c r="I787" s="875"/>
      <c r="J787" s="876">
        <v>22000</v>
      </c>
      <c r="K787" s="877">
        <v>0</v>
      </c>
    </row>
    <row r="788" spans="1:11" ht="39">
      <c r="A788" s="872"/>
      <c r="B788" s="867" t="s">
        <v>104</v>
      </c>
      <c r="C788" s="868" t="s">
        <v>852</v>
      </c>
      <c r="D788" s="869">
        <v>1567000</v>
      </c>
      <c r="E788" s="869"/>
      <c r="F788" s="869"/>
      <c r="G788" s="870">
        <v>1567000</v>
      </c>
      <c r="H788" s="869"/>
      <c r="I788" s="869"/>
      <c r="J788" s="870">
        <v>1567000</v>
      </c>
      <c r="K788" s="871">
        <v>0.0017</v>
      </c>
    </row>
    <row r="789" spans="1:11" ht="39">
      <c r="A789" s="872"/>
      <c r="B789" s="884"/>
      <c r="C789" s="868" t="s">
        <v>550</v>
      </c>
      <c r="D789" s="869"/>
      <c r="E789" s="869"/>
      <c r="F789" s="869"/>
      <c r="G789" s="870">
        <v>0</v>
      </c>
      <c r="H789" s="869">
        <v>301830</v>
      </c>
      <c r="I789" s="869"/>
      <c r="J789" s="870">
        <v>301830</v>
      </c>
      <c r="K789" s="871">
        <v>0.0003</v>
      </c>
    </row>
    <row r="790" spans="1:11" ht="19.5">
      <c r="A790" s="872"/>
      <c r="B790" s="884"/>
      <c r="C790" s="868" t="s">
        <v>962</v>
      </c>
      <c r="D790" s="869">
        <v>1824</v>
      </c>
      <c r="E790" s="869"/>
      <c r="F790" s="869"/>
      <c r="G790" s="870">
        <v>1824</v>
      </c>
      <c r="H790" s="869"/>
      <c r="I790" s="869"/>
      <c r="J790" s="870">
        <v>1824</v>
      </c>
      <c r="K790" s="871">
        <v>0</v>
      </c>
    </row>
    <row r="791" spans="1:11" ht="19.5">
      <c r="A791" s="872"/>
      <c r="B791" s="884"/>
      <c r="C791" s="868" t="s">
        <v>963</v>
      </c>
      <c r="D791" s="869">
        <v>92290</v>
      </c>
      <c r="E791" s="869"/>
      <c r="F791" s="869"/>
      <c r="G791" s="870">
        <v>92290</v>
      </c>
      <c r="H791" s="869"/>
      <c r="I791" s="869"/>
      <c r="J791" s="870">
        <v>92290</v>
      </c>
      <c r="K791" s="871">
        <v>0.0001</v>
      </c>
    </row>
    <row r="792" spans="1:11" ht="19.5">
      <c r="A792" s="872"/>
      <c r="B792" s="884"/>
      <c r="C792" s="868" t="s">
        <v>964</v>
      </c>
      <c r="D792" s="869">
        <v>21604</v>
      </c>
      <c r="E792" s="869"/>
      <c r="F792" s="869"/>
      <c r="G792" s="870">
        <v>21604</v>
      </c>
      <c r="H792" s="869"/>
      <c r="I792" s="869"/>
      <c r="J792" s="870">
        <v>21604</v>
      </c>
      <c r="K792" s="871">
        <v>0</v>
      </c>
    </row>
    <row r="793" spans="1:11" ht="19.5">
      <c r="A793" s="872"/>
      <c r="B793" s="884"/>
      <c r="C793" s="868" t="s">
        <v>528</v>
      </c>
      <c r="D793" s="869">
        <v>20797</v>
      </c>
      <c r="E793" s="869"/>
      <c r="F793" s="869"/>
      <c r="G793" s="870">
        <v>20797</v>
      </c>
      <c r="H793" s="869"/>
      <c r="I793" s="869"/>
      <c r="J793" s="870">
        <v>20797</v>
      </c>
      <c r="K793" s="871">
        <v>0</v>
      </c>
    </row>
    <row r="794" spans="1:11" ht="11.25">
      <c r="A794" s="872"/>
      <c r="B794" s="884"/>
      <c r="C794" s="868" t="s">
        <v>529</v>
      </c>
      <c r="D794" s="869">
        <v>2875</v>
      </c>
      <c r="E794" s="869"/>
      <c r="F794" s="869"/>
      <c r="G794" s="870">
        <v>2875</v>
      </c>
      <c r="H794" s="869"/>
      <c r="I794" s="869"/>
      <c r="J794" s="870">
        <v>2875</v>
      </c>
      <c r="K794" s="871">
        <v>0</v>
      </c>
    </row>
    <row r="795" spans="1:11" ht="11.25">
      <c r="A795" s="872"/>
      <c r="B795" s="884"/>
      <c r="C795" s="868" t="s">
        <v>967</v>
      </c>
      <c r="D795" s="869">
        <v>469</v>
      </c>
      <c r="E795" s="869"/>
      <c r="F795" s="869"/>
      <c r="G795" s="870">
        <v>469</v>
      </c>
      <c r="H795" s="869"/>
      <c r="I795" s="869"/>
      <c r="J795" s="870">
        <v>469</v>
      </c>
      <c r="K795" s="871">
        <v>0</v>
      </c>
    </row>
    <row r="796" spans="1:11" ht="11.25">
      <c r="A796" s="872"/>
      <c r="B796" s="884"/>
      <c r="C796" s="868" t="s">
        <v>496</v>
      </c>
      <c r="D796" s="869">
        <v>11900</v>
      </c>
      <c r="E796" s="869"/>
      <c r="F796" s="869"/>
      <c r="G796" s="870">
        <v>11900</v>
      </c>
      <c r="H796" s="869"/>
      <c r="I796" s="869"/>
      <c r="J796" s="870">
        <v>11900</v>
      </c>
      <c r="K796" s="871">
        <v>0</v>
      </c>
    </row>
    <row r="797" spans="1:11" ht="11.25">
      <c r="A797" s="872"/>
      <c r="B797" s="884"/>
      <c r="C797" s="868" t="s">
        <v>969</v>
      </c>
      <c r="D797" s="869">
        <v>2100</v>
      </c>
      <c r="E797" s="869"/>
      <c r="F797" s="869"/>
      <c r="G797" s="870">
        <v>2100</v>
      </c>
      <c r="H797" s="869"/>
      <c r="I797" s="869"/>
      <c r="J797" s="870">
        <v>2100</v>
      </c>
      <c r="K797" s="871">
        <v>0</v>
      </c>
    </row>
    <row r="798" spans="1:11" ht="11.25">
      <c r="A798" s="872"/>
      <c r="B798" s="884"/>
      <c r="C798" s="868" t="s">
        <v>543</v>
      </c>
      <c r="D798" s="869">
        <v>243</v>
      </c>
      <c r="E798" s="869"/>
      <c r="F798" s="869"/>
      <c r="G798" s="870">
        <v>243</v>
      </c>
      <c r="H798" s="869"/>
      <c r="I798" s="869"/>
      <c r="J798" s="870">
        <v>243</v>
      </c>
      <c r="K798" s="871">
        <v>0</v>
      </c>
    </row>
    <row r="799" spans="1:11" ht="20.25" thickBot="1">
      <c r="A799" s="872"/>
      <c r="B799" s="884"/>
      <c r="C799" s="868" t="s">
        <v>971</v>
      </c>
      <c r="D799" s="869">
        <v>2202</v>
      </c>
      <c r="E799" s="869"/>
      <c r="F799" s="869"/>
      <c r="G799" s="870">
        <v>2202</v>
      </c>
      <c r="H799" s="869"/>
      <c r="I799" s="869"/>
      <c r="J799" s="870">
        <v>2202</v>
      </c>
      <c r="K799" s="871">
        <v>0</v>
      </c>
    </row>
    <row r="800" spans="1:11" ht="12" thickBot="1">
      <c r="A800" s="872"/>
      <c r="B800" s="873" t="s">
        <v>105</v>
      </c>
      <c r="C800" s="874"/>
      <c r="D800" s="875">
        <v>1723304</v>
      </c>
      <c r="E800" s="875"/>
      <c r="F800" s="875"/>
      <c r="G800" s="876">
        <v>1723304</v>
      </c>
      <c r="H800" s="875">
        <v>301830</v>
      </c>
      <c r="I800" s="875"/>
      <c r="J800" s="876">
        <v>2025134</v>
      </c>
      <c r="K800" s="877">
        <v>0.0022</v>
      </c>
    </row>
    <row r="801" spans="1:11" ht="39">
      <c r="A801" s="872"/>
      <c r="B801" s="867" t="s">
        <v>564</v>
      </c>
      <c r="C801" s="868" t="s">
        <v>550</v>
      </c>
      <c r="D801" s="869">
        <v>42000</v>
      </c>
      <c r="E801" s="869"/>
      <c r="F801" s="869"/>
      <c r="G801" s="870">
        <v>42000</v>
      </c>
      <c r="H801" s="869"/>
      <c r="I801" s="869"/>
      <c r="J801" s="870">
        <v>42000</v>
      </c>
      <c r="K801" s="871">
        <v>0</v>
      </c>
    </row>
    <row r="802" spans="1:11" ht="11.25">
      <c r="A802" s="872"/>
      <c r="B802" s="884"/>
      <c r="C802" s="868" t="s">
        <v>562</v>
      </c>
      <c r="D802" s="869">
        <v>878317</v>
      </c>
      <c r="E802" s="869"/>
      <c r="F802" s="869"/>
      <c r="G802" s="870">
        <v>878317</v>
      </c>
      <c r="H802" s="869"/>
      <c r="I802" s="869"/>
      <c r="J802" s="870">
        <v>878317</v>
      </c>
      <c r="K802" s="871">
        <v>0.0009</v>
      </c>
    </row>
    <row r="803" spans="1:11" ht="19.5">
      <c r="A803" s="872"/>
      <c r="B803" s="884"/>
      <c r="C803" s="868" t="s">
        <v>520</v>
      </c>
      <c r="D803" s="869">
        <v>5438</v>
      </c>
      <c r="E803" s="869">
        <v>66914</v>
      </c>
      <c r="F803" s="869"/>
      <c r="G803" s="870">
        <v>72352</v>
      </c>
      <c r="H803" s="869"/>
      <c r="I803" s="869"/>
      <c r="J803" s="870">
        <v>72352</v>
      </c>
      <c r="K803" s="871">
        <v>0.0001</v>
      </c>
    </row>
    <row r="804" spans="1:11" ht="11.25">
      <c r="A804" s="872"/>
      <c r="B804" s="884"/>
      <c r="C804" s="868" t="s">
        <v>967</v>
      </c>
      <c r="D804" s="869">
        <v>3540</v>
      </c>
      <c r="E804" s="869"/>
      <c r="F804" s="869"/>
      <c r="G804" s="870">
        <v>3540</v>
      </c>
      <c r="H804" s="869"/>
      <c r="I804" s="869"/>
      <c r="J804" s="870">
        <v>3540</v>
      </c>
      <c r="K804" s="871">
        <v>0</v>
      </c>
    </row>
    <row r="805" spans="1:11" ht="11.25">
      <c r="A805" s="872"/>
      <c r="B805" s="884"/>
      <c r="C805" s="868" t="s">
        <v>496</v>
      </c>
      <c r="D805" s="869"/>
      <c r="E805" s="869">
        <v>29300</v>
      </c>
      <c r="F805" s="869"/>
      <c r="G805" s="870">
        <v>29300</v>
      </c>
      <c r="H805" s="869"/>
      <c r="I805" s="869"/>
      <c r="J805" s="870">
        <v>29300</v>
      </c>
      <c r="K805" s="871">
        <v>0</v>
      </c>
    </row>
    <row r="806" spans="1:11" ht="11.25">
      <c r="A806" s="872"/>
      <c r="B806" s="884"/>
      <c r="C806" s="868" t="s">
        <v>543</v>
      </c>
      <c r="D806" s="869">
        <v>22</v>
      </c>
      <c r="E806" s="869"/>
      <c r="F806" s="869"/>
      <c r="G806" s="870">
        <v>22</v>
      </c>
      <c r="H806" s="869"/>
      <c r="I806" s="869"/>
      <c r="J806" s="870">
        <v>22</v>
      </c>
      <c r="K806" s="871">
        <v>0</v>
      </c>
    </row>
    <row r="807" spans="1:11" ht="20.25" thickBot="1">
      <c r="A807" s="872"/>
      <c r="B807" s="884"/>
      <c r="C807" s="868" t="s">
        <v>971</v>
      </c>
      <c r="D807" s="869"/>
      <c r="E807" s="869"/>
      <c r="F807" s="869">
        <v>13996</v>
      </c>
      <c r="G807" s="870">
        <v>13996</v>
      </c>
      <c r="H807" s="869"/>
      <c r="I807" s="869"/>
      <c r="J807" s="870">
        <v>13996</v>
      </c>
      <c r="K807" s="871">
        <v>0</v>
      </c>
    </row>
    <row r="808" spans="1:11" ht="12" thickBot="1">
      <c r="A808" s="872"/>
      <c r="B808" s="873" t="s">
        <v>106</v>
      </c>
      <c r="C808" s="874"/>
      <c r="D808" s="875">
        <v>929317</v>
      </c>
      <c r="E808" s="875">
        <v>96214</v>
      </c>
      <c r="F808" s="875">
        <v>13996</v>
      </c>
      <c r="G808" s="876">
        <v>1039527</v>
      </c>
      <c r="H808" s="875"/>
      <c r="I808" s="875"/>
      <c r="J808" s="876">
        <v>1039527</v>
      </c>
      <c r="K808" s="877">
        <v>0.0011</v>
      </c>
    </row>
    <row r="809" spans="1:11" ht="12" thickBot="1">
      <c r="A809" s="878" t="s">
        <v>566</v>
      </c>
      <c r="B809" s="879"/>
      <c r="C809" s="880"/>
      <c r="D809" s="881">
        <v>27407151</v>
      </c>
      <c r="E809" s="881">
        <v>142214</v>
      </c>
      <c r="F809" s="881">
        <v>11712573</v>
      </c>
      <c r="G809" s="882">
        <v>39261938</v>
      </c>
      <c r="H809" s="881">
        <v>43990870</v>
      </c>
      <c r="I809" s="881"/>
      <c r="J809" s="882">
        <v>83252808</v>
      </c>
      <c r="K809" s="883">
        <v>0.089</v>
      </c>
    </row>
    <row r="810" spans="1:11" ht="56.25">
      <c r="A810" s="866" t="s">
        <v>567</v>
      </c>
      <c r="B810" s="867" t="s">
        <v>107</v>
      </c>
      <c r="C810" s="868" t="s">
        <v>962</v>
      </c>
      <c r="D810" s="869">
        <v>7000</v>
      </c>
      <c r="E810" s="869"/>
      <c r="F810" s="869"/>
      <c r="G810" s="870">
        <v>7000</v>
      </c>
      <c r="H810" s="869"/>
      <c r="I810" s="869"/>
      <c r="J810" s="870">
        <v>7000</v>
      </c>
      <c r="K810" s="871">
        <v>0</v>
      </c>
    </row>
    <row r="811" spans="1:11" ht="19.5">
      <c r="A811" s="872"/>
      <c r="B811" s="884"/>
      <c r="C811" s="868" t="s">
        <v>963</v>
      </c>
      <c r="D811" s="869">
        <v>518474</v>
      </c>
      <c r="E811" s="869"/>
      <c r="F811" s="869"/>
      <c r="G811" s="870">
        <v>518474</v>
      </c>
      <c r="H811" s="869"/>
      <c r="I811" s="869"/>
      <c r="J811" s="870">
        <v>518474</v>
      </c>
      <c r="K811" s="871">
        <v>0.0006</v>
      </c>
    </row>
    <row r="812" spans="1:11" ht="19.5">
      <c r="A812" s="872"/>
      <c r="B812" s="884"/>
      <c r="C812" s="868" t="s">
        <v>964</v>
      </c>
      <c r="D812" s="869">
        <v>38935</v>
      </c>
      <c r="E812" s="869"/>
      <c r="F812" s="869"/>
      <c r="G812" s="870">
        <v>38935</v>
      </c>
      <c r="H812" s="869"/>
      <c r="I812" s="869"/>
      <c r="J812" s="870">
        <v>38935</v>
      </c>
      <c r="K812" s="871">
        <v>0</v>
      </c>
    </row>
    <row r="813" spans="1:11" ht="19.5">
      <c r="A813" s="872"/>
      <c r="B813" s="884"/>
      <c r="C813" s="868" t="s">
        <v>528</v>
      </c>
      <c r="D813" s="869">
        <v>95715</v>
      </c>
      <c r="E813" s="869"/>
      <c r="F813" s="869"/>
      <c r="G813" s="870">
        <v>95715</v>
      </c>
      <c r="H813" s="869"/>
      <c r="I813" s="869"/>
      <c r="J813" s="870">
        <v>95715</v>
      </c>
      <c r="K813" s="871">
        <v>0.0001</v>
      </c>
    </row>
    <row r="814" spans="1:11" ht="11.25">
      <c r="A814" s="872"/>
      <c r="B814" s="884"/>
      <c r="C814" s="868" t="s">
        <v>529</v>
      </c>
      <c r="D814" s="869">
        <v>13117</v>
      </c>
      <c r="E814" s="869"/>
      <c r="F814" s="869"/>
      <c r="G814" s="870">
        <v>13117</v>
      </c>
      <c r="H814" s="869"/>
      <c r="I814" s="869"/>
      <c r="J814" s="870">
        <v>13117</v>
      </c>
      <c r="K814" s="871">
        <v>0</v>
      </c>
    </row>
    <row r="815" spans="1:11" ht="29.25">
      <c r="A815" s="872"/>
      <c r="B815" s="884"/>
      <c r="C815" s="868" t="s">
        <v>965</v>
      </c>
      <c r="D815" s="869">
        <v>5000</v>
      </c>
      <c r="E815" s="869"/>
      <c r="F815" s="869"/>
      <c r="G815" s="870">
        <v>5000</v>
      </c>
      <c r="H815" s="869"/>
      <c r="I815" s="869"/>
      <c r="J815" s="870">
        <v>5000</v>
      </c>
      <c r="K815" s="871">
        <v>0</v>
      </c>
    </row>
    <row r="816" spans="1:11" ht="11.25">
      <c r="A816" s="872"/>
      <c r="B816" s="884"/>
      <c r="C816" s="868" t="s">
        <v>530</v>
      </c>
      <c r="D816" s="869">
        <v>2000</v>
      </c>
      <c r="E816" s="869"/>
      <c r="F816" s="869"/>
      <c r="G816" s="870">
        <v>2000</v>
      </c>
      <c r="H816" s="869"/>
      <c r="I816" s="869"/>
      <c r="J816" s="870">
        <v>2000</v>
      </c>
      <c r="K816" s="871">
        <v>0</v>
      </c>
    </row>
    <row r="817" spans="1:11" ht="19.5">
      <c r="A817" s="872"/>
      <c r="B817" s="884"/>
      <c r="C817" s="868" t="s">
        <v>520</v>
      </c>
      <c r="D817" s="869">
        <v>27952</v>
      </c>
      <c r="E817" s="869"/>
      <c r="F817" s="869"/>
      <c r="G817" s="870">
        <v>27952</v>
      </c>
      <c r="H817" s="869"/>
      <c r="I817" s="869"/>
      <c r="J817" s="870">
        <v>27952</v>
      </c>
      <c r="K817" s="871">
        <v>0</v>
      </c>
    </row>
    <row r="818" spans="1:11" ht="11.25">
      <c r="A818" s="872"/>
      <c r="B818" s="884"/>
      <c r="C818" s="868" t="s">
        <v>555</v>
      </c>
      <c r="D818" s="869">
        <v>78407</v>
      </c>
      <c r="E818" s="869"/>
      <c r="F818" s="869"/>
      <c r="G818" s="870">
        <v>78407</v>
      </c>
      <c r="H818" s="869"/>
      <c r="I818" s="869"/>
      <c r="J818" s="870">
        <v>78407</v>
      </c>
      <c r="K818" s="871">
        <v>0.0001</v>
      </c>
    </row>
    <row r="819" spans="1:11" ht="11.25">
      <c r="A819" s="872"/>
      <c r="B819" s="884"/>
      <c r="C819" s="868" t="s">
        <v>966</v>
      </c>
      <c r="D819" s="869">
        <v>69800</v>
      </c>
      <c r="E819" s="869"/>
      <c r="F819" s="869"/>
      <c r="G819" s="870">
        <v>69800</v>
      </c>
      <c r="H819" s="869"/>
      <c r="I819" s="869"/>
      <c r="J819" s="870">
        <v>69800</v>
      </c>
      <c r="K819" s="871">
        <v>0.0001</v>
      </c>
    </row>
    <row r="820" spans="1:11" ht="11.25">
      <c r="A820" s="872"/>
      <c r="B820" s="884"/>
      <c r="C820" s="868" t="s">
        <v>508</v>
      </c>
      <c r="D820" s="869">
        <v>55000</v>
      </c>
      <c r="E820" s="869"/>
      <c r="F820" s="869"/>
      <c r="G820" s="870">
        <v>55000</v>
      </c>
      <c r="H820" s="869"/>
      <c r="I820" s="869"/>
      <c r="J820" s="870">
        <v>55000</v>
      </c>
      <c r="K820" s="871">
        <v>0.0001</v>
      </c>
    </row>
    <row r="821" spans="1:11" ht="11.25">
      <c r="A821" s="872"/>
      <c r="B821" s="884"/>
      <c r="C821" s="868" t="s">
        <v>967</v>
      </c>
      <c r="D821" s="869">
        <v>3500</v>
      </c>
      <c r="E821" s="869"/>
      <c r="F821" s="869"/>
      <c r="G821" s="870">
        <v>3500</v>
      </c>
      <c r="H821" s="869"/>
      <c r="I821" s="869"/>
      <c r="J821" s="870">
        <v>3500</v>
      </c>
      <c r="K821" s="871">
        <v>0</v>
      </c>
    </row>
    <row r="822" spans="1:11" ht="11.25">
      <c r="A822" s="872"/>
      <c r="B822" s="884"/>
      <c r="C822" s="868" t="s">
        <v>496</v>
      </c>
      <c r="D822" s="869">
        <v>16500</v>
      </c>
      <c r="E822" s="869"/>
      <c r="F822" s="869"/>
      <c r="G822" s="870">
        <v>16500</v>
      </c>
      <c r="H822" s="869"/>
      <c r="I822" s="869"/>
      <c r="J822" s="870">
        <v>16500</v>
      </c>
      <c r="K822" s="871">
        <v>0</v>
      </c>
    </row>
    <row r="823" spans="1:11" ht="19.5">
      <c r="A823" s="872"/>
      <c r="B823" s="884"/>
      <c r="C823" s="868" t="s">
        <v>968</v>
      </c>
      <c r="D823" s="869">
        <v>1000</v>
      </c>
      <c r="E823" s="869"/>
      <c r="F823" s="869"/>
      <c r="G823" s="870">
        <v>1000</v>
      </c>
      <c r="H823" s="869"/>
      <c r="I823" s="869"/>
      <c r="J823" s="870">
        <v>1000</v>
      </c>
      <c r="K823" s="871">
        <v>0</v>
      </c>
    </row>
    <row r="824" spans="1:11" ht="11.25">
      <c r="A824" s="872"/>
      <c r="B824" s="884"/>
      <c r="C824" s="868" t="s">
        <v>543</v>
      </c>
      <c r="D824" s="869">
        <v>400</v>
      </c>
      <c r="E824" s="869"/>
      <c r="F824" s="869"/>
      <c r="G824" s="870">
        <v>400</v>
      </c>
      <c r="H824" s="869"/>
      <c r="I824" s="869"/>
      <c r="J824" s="870">
        <v>400</v>
      </c>
      <c r="K824" s="871">
        <v>0</v>
      </c>
    </row>
    <row r="825" spans="1:11" ht="20.25" thickBot="1">
      <c r="A825" s="872"/>
      <c r="B825" s="884"/>
      <c r="C825" s="868" t="s">
        <v>971</v>
      </c>
      <c r="D825" s="869">
        <v>18600</v>
      </c>
      <c r="E825" s="869"/>
      <c r="F825" s="869"/>
      <c r="G825" s="870">
        <v>18600</v>
      </c>
      <c r="H825" s="869"/>
      <c r="I825" s="869"/>
      <c r="J825" s="870">
        <v>18600</v>
      </c>
      <c r="K825" s="871">
        <v>0</v>
      </c>
    </row>
    <row r="826" spans="1:11" ht="12" thickBot="1">
      <c r="A826" s="872"/>
      <c r="B826" s="873" t="s">
        <v>108</v>
      </c>
      <c r="C826" s="874"/>
      <c r="D826" s="875">
        <v>951400</v>
      </c>
      <c r="E826" s="875"/>
      <c r="F826" s="875"/>
      <c r="G826" s="876">
        <v>951400</v>
      </c>
      <c r="H826" s="875"/>
      <c r="I826" s="875"/>
      <c r="J826" s="876">
        <v>951400</v>
      </c>
      <c r="K826" s="877">
        <v>0.001</v>
      </c>
    </row>
    <row r="827" spans="1:11" ht="58.5">
      <c r="A827" s="872"/>
      <c r="B827" s="867" t="s">
        <v>109</v>
      </c>
      <c r="C827" s="868" t="s">
        <v>854</v>
      </c>
      <c r="D827" s="869">
        <v>33824</v>
      </c>
      <c r="E827" s="869"/>
      <c r="F827" s="869"/>
      <c r="G827" s="870">
        <v>33824</v>
      </c>
      <c r="H827" s="869"/>
      <c r="I827" s="869"/>
      <c r="J827" s="870">
        <v>33824</v>
      </c>
      <c r="K827" s="871">
        <v>0</v>
      </c>
    </row>
    <row r="828" spans="1:11" ht="39">
      <c r="A828" s="872"/>
      <c r="B828" s="884"/>
      <c r="C828" s="868" t="s">
        <v>852</v>
      </c>
      <c r="D828" s="869">
        <v>40182</v>
      </c>
      <c r="E828" s="869"/>
      <c r="F828" s="869"/>
      <c r="G828" s="870">
        <v>40182</v>
      </c>
      <c r="H828" s="869"/>
      <c r="I828" s="869"/>
      <c r="J828" s="870">
        <v>40182</v>
      </c>
      <c r="K828" s="871">
        <v>0</v>
      </c>
    </row>
    <row r="829" spans="1:11" ht="39">
      <c r="A829" s="872"/>
      <c r="B829" s="884"/>
      <c r="C829" s="868" t="s">
        <v>550</v>
      </c>
      <c r="D829" s="869">
        <v>255693</v>
      </c>
      <c r="E829" s="869"/>
      <c r="F829" s="869"/>
      <c r="G829" s="870">
        <v>255693</v>
      </c>
      <c r="H829" s="869"/>
      <c r="I829" s="869"/>
      <c r="J829" s="870">
        <v>255693</v>
      </c>
      <c r="K829" s="871">
        <v>0.0003</v>
      </c>
    </row>
    <row r="830" spans="1:11" ht="58.5">
      <c r="A830" s="872"/>
      <c r="B830" s="884"/>
      <c r="C830" s="868" t="s">
        <v>853</v>
      </c>
      <c r="D830" s="869">
        <v>13225</v>
      </c>
      <c r="E830" s="869"/>
      <c r="F830" s="869"/>
      <c r="G830" s="870">
        <v>13225</v>
      </c>
      <c r="H830" s="869"/>
      <c r="I830" s="869"/>
      <c r="J830" s="870">
        <v>13225</v>
      </c>
      <c r="K830" s="871">
        <v>0</v>
      </c>
    </row>
    <row r="831" spans="1:11" ht="19.5">
      <c r="A831" s="872"/>
      <c r="B831" s="884"/>
      <c r="C831" s="868" t="s">
        <v>1031</v>
      </c>
      <c r="D831" s="869">
        <v>2700</v>
      </c>
      <c r="E831" s="869"/>
      <c r="F831" s="869"/>
      <c r="G831" s="870">
        <v>2700</v>
      </c>
      <c r="H831" s="869"/>
      <c r="I831" s="869"/>
      <c r="J831" s="870">
        <v>2700</v>
      </c>
      <c r="K831" s="871">
        <v>0</v>
      </c>
    </row>
    <row r="832" spans="1:11" ht="11.25">
      <c r="A832" s="872"/>
      <c r="B832" s="884"/>
      <c r="C832" s="868" t="s">
        <v>496</v>
      </c>
      <c r="D832" s="869">
        <v>25</v>
      </c>
      <c r="E832" s="869"/>
      <c r="F832" s="869"/>
      <c r="G832" s="870">
        <v>25</v>
      </c>
      <c r="H832" s="869"/>
      <c r="I832" s="869"/>
      <c r="J832" s="870">
        <v>25</v>
      </c>
      <c r="K832" s="871">
        <v>0</v>
      </c>
    </row>
    <row r="833" spans="1:11" ht="11.25">
      <c r="A833" s="872"/>
      <c r="B833" s="884"/>
      <c r="C833" s="868" t="s">
        <v>994</v>
      </c>
      <c r="D833" s="869">
        <v>64850</v>
      </c>
      <c r="E833" s="869"/>
      <c r="F833" s="869"/>
      <c r="G833" s="870">
        <v>64850</v>
      </c>
      <c r="H833" s="869"/>
      <c r="I833" s="869"/>
      <c r="J833" s="870">
        <v>64850</v>
      </c>
      <c r="K833" s="871">
        <v>0.0001</v>
      </c>
    </row>
    <row r="834" spans="1:11" ht="12" thickBot="1">
      <c r="A834" s="872"/>
      <c r="B834" s="884"/>
      <c r="C834" s="868" t="s">
        <v>996</v>
      </c>
      <c r="D834" s="869">
        <v>1950</v>
      </c>
      <c r="E834" s="869"/>
      <c r="F834" s="869"/>
      <c r="G834" s="870">
        <v>1950</v>
      </c>
      <c r="H834" s="869"/>
      <c r="I834" s="869"/>
      <c r="J834" s="870">
        <v>1950</v>
      </c>
      <c r="K834" s="871">
        <v>0</v>
      </c>
    </row>
    <row r="835" spans="1:11" ht="12" thickBot="1">
      <c r="A835" s="872"/>
      <c r="B835" s="873" t="s">
        <v>110</v>
      </c>
      <c r="C835" s="874"/>
      <c r="D835" s="875">
        <v>412449</v>
      </c>
      <c r="E835" s="875"/>
      <c r="F835" s="875"/>
      <c r="G835" s="876">
        <v>412449</v>
      </c>
      <c r="H835" s="875"/>
      <c r="I835" s="875"/>
      <c r="J835" s="876">
        <v>412449</v>
      </c>
      <c r="K835" s="877">
        <v>0.0004</v>
      </c>
    </row>
    <row r="836" spans="1:11" ht="29.25">
      <c r="A836" s="872"/>
      <c r="B836" s="867" t="s">
        <v>111</v>
      </c>
      <c r="C836" s="868" t="s">
        <v>962</v>
      </c>
      <c r="D836" s="869"/>
      <c r="E836" s="869"/>
      <c r="F836" s="869">
        <v>490</v>
      </c>
      <c r="G836" s="870">
        <v>490</v>
      </c>
      <c r="H836" s="869"/>
      <c r="I836" s="869"/>
      <c r="J836" s="870">
        <v>490</v>
      </c>
      <c r="K836" s="871">
        <v>0</v>
      </c>
    </row>
    <row r="837" spans="1:11" ht="19.5">
      <c r="A837" s="872"/>
      <c r="B837" s="884"/>
      <c r="C837" s="868" t="s">
        <v>963</v>
      </c>
      <c r="D837" s="869"/>
      <c r="E837" s="869"/>
      <c r="F837" s="869">
        <v>58834</v>
      </c>
      <c r="G837" s="870">
        <v>58834</v>
      </c>
      <c r="H837" s="869"/>
      <c r="I837" s="869">
        <v>100306</v>
      </c>
      <c r="J837" s="870">
        <v>159140</v>
      </c>
      <c r="K837" s="871">
        <v>0.0002</v>
      </c>
    </row>
    <row r="838" spans="1:11" ht="19.5">
      <c r="A838" s="872"/>
      <c r="B838" s="884"/>
      <c r="C838" s="868" t="s">
        <v>964</v>
      </c>
      <c r="D838" s="869"/>
      <c r="E838" s="869"/>
      <c r="F838" s="869">
        <v>2873</v>
      </c>
      <c r="G838" s="870">
        <v>2873</v>
      </c>
      <c r="H838" s="869"/>
      <c r="I838" s="869">
        <v>8400</v>
      </c>
      <c r="J838" s="870">
        <v>11273</v>
      </c>
      <c r="K838" s="871">
        <v>0</v>
      </c>
    </row>
    <row r="839" spans="1:11" ht="19.5">
      <c r="A839" s="872"/>
      <c r="B839" s="884"/>
      <c r="C839" s="868" t="s">
        <v>528</v>
      </c>
      <c r="D839" s="869"/>
      <c r="E839" s="869"/>
      <c r="F839" s="869">
        <v>13007</v>
      </c>
      <c r="G839" s="870">
        <v>13007</v>
      </c>
      <c r="H839" s="869"/>
      <c r="I839" s="869">
        <v>25274</v>
      </c>
      <c r="J839" s="870">
        <v>38281</v>
      </c>
      <c r="K839" s="871">
        <v>0</v>
      </c>
    </row>
    <row r="840" spans="1:11" ht="11.25">
      <c r="A840" s="872"/>
      <c r="B840" s="884"/>
      <c r="C840" s="868" t="s">
        <v>529</v>
      </c>
      <c r="D840" s="869"/>
      <c r="E840" s="869"/>
      <c r="F840" s="869">
        <v>1820</v>
      </c>
      <c r="G840" s="870">
        <v>1820</v>
      </c>
      <c r="H840" s="869"/>
      <c r="I840" s="869">
        <v>3460</v>
      </c>
      <c r="J840" s="870">
        <v>5280</v>
      </c>
      <c r="K840" s="871">
        <v>0</v>
      </c>
    </row>
    <row r="841" spans="1:11" ht="11.25">
      <c r="A841" s="872"/>
      <c r="B841" s="884"/>
      <c r="C841" s="868" t="s">
        <v>530</v>
      </c>
      <c r="D841" s="869"/>
      <c r="E841" s="869"/>
      <c r="F841" s="869">
        <v>26972</v>
      </c>
      <c r="G841" s="870">
        <v>26972</v>
      </c>
      <c r="H841" s="869"/>
      <c r="I841" s="869">
        <v>68300</v>
      </c>
      <c r="J841" s="870">
        <v>95272</v>
      </c>
      <c r="K841" s="871">
        <v>0.0001</v>
      </c>
    </row>
    <row r="842" spans="1:11" ht="19.5">
      <c r="A842" s="872"/>
      <c r="B842" s="884"/>
      <c r="C842" s="868" t="s">
        <v>520</v>
      </c>
      <c r="D842" s="869"/>
      <c r="E842" s="869"/>
      <c r="F842" s="869">
        <v>4100</v>
      </c>
      <c r="G842" s="870">
        <v>4100</v>
      </c>
      <c r="H842" s="869"/>
      <c r="I842" s="869">
        <v>6660</v>
      </c>
      <c r="J842" s="870">
        <v>10760</v>
      </c>
      <c r="K842" s="871">
        <v>0</v>
      </c>
    </row>
    <row r="843" spans="1:11" ht="11.25">
      <c r="A843" s="872"/>
      <c r="B843" s="884"/>
      <c r="C843" s="868" t="s">
        <v>966</v>
      </c>
      <c r="D843" s="869"/>
      <c r="E843" s="869"/>
      <c r="F843" s="869">
        <v>3000</v>
      </c>
      <c r="G843" s="870">
        <v>3000</v>
      </c>
      <c r="H843" s="869"/>
      <c r="I843" s="869">
        <v>3500</v>
      </c>
      <c r="J843" s="870">
        <v>6500</v>
      </c>
      <c r="K843" s="871">
        <v>0</v>
      </c>
    </row>
    <row r="844" spans="1:11" ht="11.25">
      <c r="A844" s="872"/>
      <c r="B844" s="884"/>
      <c r="C844" s="868" t="s">
        <v>508</v>
      </c>
      <c r="D844" s="869"/>
      <c r="E844" s="869"/>
      <c r="F844" s="869">
        <v>400</v>
      </c>
      <c r="G844" s="870">
        <v>400</v>
      </c>
      <c r="H844" s="869"/>
      <c r="I844" s="869">
        <v>4500</v>
      </c>
      <c r="J844" s="870">
        <v>4900</v>
      </c>
      <c r="K844" s="871">
        <v>0</v>
      </c>
    </row>
    <row r="845" spans="1:11" ht="11.25">
      <c r="A845" s="872"/>
      <c r="B845" s="884"/>
      <c r="C845" s="868" t="s">
        <v>967</v>
      </c>
      <c r="D845" s="869"/>
      <c r="E845" s="869"/>
      <c r="F845" s="869">
        <v>473</v>
      </c>
      <c r="G845" s="870">
        <v>473</v>
      </c>
      <c r="H845" s="869"/>
      <c r="I845" s="869">
        <v>100</v>
      </c>
      <c r="J845" s="870">
        <v>573</v>
      </c>
      <c r="K845" s="871">
        <v>0</v>
      </c>
    </row>
    <row r="846" spans="1:11" ht="11.25">
      <c r="A846" s="872"/>
      <c r="B846" s="884"/>
      <c r="C846" s="868" t="s">
        <v>496</v>
      </c>
      <c r="D846" s="869"/>
      <c r="E846" s="869"/>
      <c r="F846" s="869">
        <v>14000</v>
      </c>
      <c r="G846" s="870">
        <v>14000</v>
      </c>
      <c r="H846" s="869"/>
      <c r="I846" s="869">
        <v>41200</v>
      </c>
      <c r="J846" s="870">
        <v>55200</v>
      </c>
      <c r="K846" s="871">
        <v>0.0001</v>
      </c>
    </row>
    <row r="847" spans="1:11" ht="11.25">
      <c r="A847" s="872"/>
      <c r="B847" s="884"/>
      <c r="C847" s="868" t="s">
        <v>969</v>
      </c>
      <c r="D847" s="869"/>
      <c r="E847" s="869"/>
      <c r="F847" s="869"/>
      <c r="G847" s="870">
        <v>0</v>
      </c>
      <c r="H847" s="869"/>
      <c r="I847" s="869">
        <v>1000</v>
      </c>
      <c r="J847" s="870">
        <v>1000</v>
      </c>
      <c r="K847" s="871">
        <v>0</v>
      </c>
    </row>
    <row r="848" spans="1:11" ht="11.25">
      <c r="A848" s="872"/>
      <c r="B848" s="884"/>
      <c r="C848" s="868" t="s">
        <v>543</v>
      </c>
      <c r="D848" s="869"/>
      <c r="E848" s="869"/>
      <c r="F848" s="869">
        <v>100</v>
      </c>
      <c r="G848" s="870">
        <v>100</v>
      </c>
      <c r="H848" s="869"/>
      <c r="I848" s="869">
        <v>100</v>
      </c>
      <c r="J848" s="870">
        <v>200</v>
      </c>
      <c r="K848" s="871">
        <v>0</v>
      </c>
    </row>
    <row r="849" spans="1:11" ht="20.25" thickBot="1">
      <c r="A849" s="872"/>
      <c r="B849" s="884"/>
      <c r="C849" s="868" t="s">
        <v>971</v>
      </c>
      <c r="D849" s="869"/>
      <c r="E849" s="869"/>
      <c r="F849" s="869">
        <v>1590</v>
      </c>
      <c r="G849" s="870">
        <v>1590</v>
      </c>
      <c r="H849" s="869"/>
      <c r="I849" s="869">
        <v>2200</v>
      </c>
      <c r="J849" s="870">
        <v>3790</v>
      </c>
      <c r="K849" s="871">
        <v>0</v>
      </c>
    </row>
    <row r="850" spans="1:11" ht="12" thickBot="1">
      <c r="A850" s="872"/>
      <c r="B850" s="873" t="s">
        <v>112</v>
      </c>
      <c r="C850" s="874"/>
      <c r="D850" s="875"/>
      <c r="E850" s="875"/>
      <c r="F850" s="875">
        <v>127659</v>
      </c>
      <c r="G850" s="876">
        <v>127659</v>
      </c>
      <c r="H850" s="875"/>
      <c r="I850" s="875">
        <v>265000</v>
      </c>
      <c r="J850" s="876">
        <v>392659</v>
      </c>
      <c r="K850" s="877">
        <v>0.0004</v>
      </c>
    </row>
    <row r="851" spans="1:11" ht="19.5">
      <c r="A851" s="872"/>
      <c r="B851" s="867" t="s">
        <v>113</v>
      </c>
      <c r="C851" s="868" t="s">
        <v>963</v>
      </c>
      <c r="D851" s="869"/>
      <c r="E851" s="869"/>
      <c r="F851" s="869">
        <v>1510702</v>
      </c>
      <c r="G851" s="870">
        <v>1510702</v>
      </c>
      <c r="H851" s="869"/>
      <c r="I851" s="869"/>
      <c r="J851" s="870">
        <v>1510702</v>
      </c>
      <c r="K851" s="871">
        <v>0.0016</v>
      </c>
    </row>
    <row r="852" spans="1:11" ht="19.5">
      <c r="A852" s="872"/>
      <c r="B852" s="884"/>
      <c r="C852" s="868" t="s">
        <v>964</v>
      </c>
      <c r="D852" s="869"/>
      <c r="E852" s="869"/>
      <c r="F852" s="869">
        <v>100070</v>
      </c>
      <c r="G852" s="870">
        <v>100070</v>
      </c>
      <c r="H852" s="869"/>
      <c r="I852" s="869"/>
      <c r="J852" s="870">
        <v>100070</v>
      </c>
      <c r="K852" s="871">
        <v>0.0001</v>
      </c>
    </row>
    <row r="853" spans="1:11" ht="19.5">
      <c r="A853" s="872"/>
      <c r="B853" s="884"/>
      <c r="C853" s="868" t="s">
        <v>528</v>
      </c>
      <c r="D853" s="869"/>
      <c r="E853" s="869"/>
      <c r="F853" s="869">
        <v>269583</v>
      </c>
      <c r="G853" s="870">
        <v>269583</v>
      </c>
      <c r="H853" s="869"/>
      <c r="I853" s="869"/>
      <c r="J853" s="870">
        <v>269583</v>
      </c>
      <c r="K853" s="871">
        <v>0.0003</v>
      </c>
    </row>
    <row r="854" spans="1:11" ht="11.25">
      <c r="A854" s="872"/>
      <c r="B854" s="884"/>
      <c r="C854" s="868" t="s">
        <v>529</v>
      </c>
      <c r="D854" s="869"/>
      <c r="E854" s="869"/>
      <c r="F854" s="869">
        <v>38071</v>
      </c>
      <c r="G854" s="870">
        <v>38071</v>
      </c>
      <c r="H854" s="869"/>
      <c r="I854" s="869"/>
      <c r="J854" s="870">
        <v>38071</v>
      </c>
      <c r="K854" s="871">
        <v>0</v>
      </c>
    </row>
    <row r="855" spans="1:11" ht="11.25">
      <c r="A855" s="872"/>
      <c r="B855" s="884"/>
      <c r="C855" s="868" t="s">
        <v>530</v>
      </c>
      <c r="D855" s="869"/>
      <c r="E855" s="869"/>
      <c r="F855" s="869">
        <v>7200</v>
      </c>
      <c r="G855" s="870">
        <v>7200</v>
      </c>
      <c r="H855" s="869"/>
      <c r="I855" s="869"/>
      <c r="J855" s="870">
        <v>7200</v>
      </c>
      <c r="K855" s="871">
        <v>0</v>
      </c>
    </row>
    <row r="856" spans="1:11" ht="19.5">
      <c r="A856" s="872"/>
      <c r="B856" s="884"/>
      <c r="C856" s="868" t="s">
        <v>520</v>
      </c>
      <c r="D856" s="869"/>
      <c r="E856" s="869"/>
      <c r="F856" s="869">
        <v>33200</v>
      </c>
      <c r="G856" s="870">
        <v>33200</v>
      </c>
      <c r="H856" s="869"/>
      <c r="I856" s="869"/>
      <c r="J856" s="870">
        <v>33200</v>
      </c>
      <c r="K856" s="871">
        <v>0</v>
      </c>
    </row>
    <row r="857" spans="1:11" ht="11.25">
      <c r="A857" s="872"/>
      <c r="B857" s="884"/>
      <c r="C857" s="868" t="s">
        <v>966</v>
      </c>
      <c r="D857" s="869"/>
      <c r="E857" s="869"/>
      <c r="F857" s="869">
        <v>58100</v>
      </c>
      <c r="G857" s="870">
        <v>58100</v>
      </c>
      <c r="H857" s="869"/>
      <c r="I857" s="869"/>
      <c r="J857" s="870">
        <v>58100</v>
      </c>
      <c r="K857" s="871">
        <v>0.0001</v>
      </c>
    </row>
    <row r="858" spans="1:11" ht="11.25">
      <c r="A858" s="872"/>
      <c r="B858" s="884"/>
      <c r="C858" s="868" t="s">
        <v>508</v>
      </c>
      <c r="D858" s="869"/>
      <c r="E858" s="869"/>
      <c r="F858" s="869">
        <v>25127</v>
      </c>
      <c r="G858" s="870">
        <v>25127</v>
      </c>
      <c r="H858" s="869"/>
      <c r="I858" s="869"/>
      <c r="J858" s="870">
        <v>25127</v>
      </c>
      <c r="K858" s="871">
        <v>0</v>
      </c>
    </row>
    <row r="859" spans="1:11" ht="11.25">
      <c r="A859" s="872"/>
      <c r="B859" s="884"/>
      <c r="C859" s="868" t="s">
        <v>967</v>
      </c>
      <c r="D859" s="869"/>
      <c r="E859" s="869"/>
      <c r="F859" s="869">
        <v>3444</v>
      </c>
      <c r="G859" s="870">
        <v>3444</v>
      </c>
      <c r="H859" s="869"/>
      <c r="I859" s="869"/>
      <c r="J859" s="870">
        <v>3444</v>
      </c>
      <c r="K859" s="871">
        <v>0</v>
      </c>
    </row>
    <row r="860" spans="1:11" ht="11.25">
      <c r="A860" s="872"/>
      <c r="B860" s="884"/>
      <c r="C860" s="868" t="s">
        <v>496</v>
      </c>
      <c r="D860" s="869"/>
      <c r="E860" s="869"/>
      <c r="F860" s="869">
        <v>54480</v>
      </c>
      <c r="G860" s="870">
        <v>54480</v>
      </c>
      <c r="H860" s="869"/>
      <c r="I860" s="869"/>
      <c r="J860" s="870">
        <v>54480</v>
      </c>
      <c r="K860" s="871">
        <v>0.0001</v>
      </c>
    </row>
    <row r="861" spans="1:11" ht="11.25">
      <c r="A861" s="872"/>
      <c r="B861" s="884"/>
      <c r="C861" s="868" t="s">
        <v>969</v>
      </c>
      <c r="D861" s="869"/>
      <c r="E861" s="869"/>
      <c r="F861" s="869">
        <v>7680</v>
      </c>
      <c r="G861" s="870">
        <v>7680</v>
      </c>
      <c r="H861" s="869"/>
      <c r="I861" s="869"/>
      <c r="J861" s="870">
        <v>7680</v>
      </c>
      <c r="K861" s="871">
        <v>0</v>
      </c>
    </row>
    <row r="862" spans="1:11" ht="19.5">
      <c r="A862" s="872"/>
      <c r="B862" s="884"/>
      <c r="C862" s="868" t="s">
        <v>970</v>
      </c>
      <c r="D862" s="869"/>
      <c r="E862" s="869"/>
      <c r="F862" s="869">
        <v>1000</v>
      </c>
      <c r="G862" s="870">
        <v>1000</v>
      </c>
      <c r="H862" s="869"/>
      <c r="I862" s="869"/>
      <c r="J862" s="870">
        <v>1000</v>
      </c>
      <c r="K862" s="871">
        <v>0</v>
      </c>
    </row>
    <row r="863" spans="1:11" ht="11.25">
      <c r="A863" s="872"/>
      <c r="B863" s="884"/>
      <c r="C863" s="868" t="s">
        <v>543</v>
      </c>
      <c r="D863" s="869"/>
      <c r="E863" s="869"/>
      <c r="F863" s="869">
        <v>9500</v>
      </c>
      <c r="G863" s="870">
        <v>9500</v>
      </c>
      <c r="H863" s="869"/>
      <c r="I863" s="869"/>
      <c r="J863" s="870">
        <v>9500</v>
      </c>
      <c r="K863" s="871">
        <v>0</v>
      </c>
    </row>
    <row r="864" spans="1:11" ht="19.5">
      <c r="A864" s="872"/>
      <c r="B864" s="884"/>
      <c r="C864" s="868" t="s">
        <v>971</v>
      </c>
      <c r="D864" s="869"/>
      <c r="E864" s="869"/>
      <c r="F864" s="869">
        <v>57800</v>
      </c>
      <c r="G864" s="870">
        <v>57800</v>
      </c>
      <c r="H864" s="869"/>
      <c r="I864" s="869"/>
      <c r="J864" s="870">
        <v>57800</v>
      </c>
      <c r="K864" s="871">
        <v>0.0001</v>
      </c>
    </row>
    <row r="865" spans="1:11" ht="30" thickBot="1">
      <c r="A865" s="872"/>
      <c r="B865" s="884"/>
      <c r="C865" s="868" t="s">
        <v>523</v>
      </c>
      <c r="D865" s="869"/>
      <c r="E865" s="869"/>
      <c r="F865" s="869">
        <v>33600</v>
      </c>
      <c r="G865" s="870">
        <v>33600</v>
      </c>
      <c r="H865" s="869"/>
      <c r="I865" s="869"/>
      <c r="J865" s="870">
        <v>33600</v>
      </c>
      <c r="K865" s="871">
        <v>0</v>
      </c>
    </row>
    <row r="866" spans="1:11" ht="12" thickBot="1">
      <c r="A866" s="872"/>
      <c r="B866" s="873" t="s">
        <v>114</v>
      </c>
      <c r="C866" s="874"/>
      <c r="D866" s="875"/>
      <c r="E866" s="875"/>
      <c r="F866" s="875">
        <v>2209557</v>
      </c>
      <c r="G866" s="876">
        <v>2209557</v>
      </c>
      <c r="H866" s="875"/>
      <c r="I866" s="875"/>
      <c r="J866" s="876">
        <v>2209557</v>
      </c>
      <c r="K866" s="877">
        <v>0.0024</v>
      </c>
    </row>
    <row r="867" spans="1:11" ht="39">
      <c r="A867" s="872"/>
      <c r="B867" s="867" t="s">
        <v>568</v>
      </c>
      <c r="C867" s="868" t="s">
        <v>852</v>
      </c>
      <c r="D867" s="869">
        <v>10920</v>
      </c>
      <c r="E867" s="869"/>
      <c r="F867" s="869"/>
      <c r="G867" s="870">
        <v>10920</v>
      </c>
      <c r="H867" s="869"/>
      <c r="I867" s="869"/>
      <c r="J867" s="870">
        <v>10920</v>
      </c>
      <c r="K867" s="871">
        <v>0</v>
      </c>
    </row>
    <row r="868" spans="1:11" ht="39">
      <c r="A868" s="872"/>
      <c r="B868" s="884"/>
      <c r="C868" s="868" t="s">
        <v>550</v>
      </c>
      <c r="D868" s="869">
        <v>125242</v>
      </c>
      <c r="E868" s="869"/>
      <c r="F868" s="869"/>
      <c r="G868" s="870">
        <v>125242</v>
      </c>
      <c r="H868" s="869"/>
      <c r="I868" s="869"/>
      <c r="J868" s="870">
        <v>125242</v>
      </c>
      <c r="K868" s="871">
        <v>0.0001</v>
      </c>
    </row>
    <row r="869" spans="1:11" ht="39">
      <c r="A869" s="872"/>
      <c r="B869" s="884"/>
      <c r="C869" s="868" t="s">
        <v>855</v>
      </c>
      <c r="D869" s="869">
        <v>96817</v>
      </c>
      <c r="E869" s="869"/>
      <c r="F869" s="869"/>
      <c r="G869" s="870">
        <v>96817</v>
      </c>
      <c r="H869" s="869"/>
      <c r="I869" s="869"/>
      <c r="J869" s="870">
        <v>96817</v>
      </c>
      <c r="K869" s="871">
        <v>0.0001</v>
      </c>
    </row>
    <row r="870" spans="1:11" ht="58.5">
      <c r="A870" s="872"/>
      <c r="B870" s="884"/>
      <c r="C870" s="868" t="s">
        <v>853</v>
      </c>
      <c r="D870" s="869">
        <v>14950</v>
      </c>
      <c r="E870" s="869"/>
      <c r="F870" s="869"/>
      <c r="G870" s="870">
        <v>14950</v>
      </c>
      <c r="H870" s="869"/>
      <c r="I870" s="869"/>
      <c r="J870" s="870">
        <v>14950</v>
      </c>
      <c r="K870" s="871">
        <v>0</v>
      </c>
    </row>
    <row r="871" spans="1:11" ht="19.5">
      <c r="A871" s="872"/>
      <c r="B871" s="884"/>
      <c r="C871" s="868" t="s">
        <v>963</v>
      </c>
      <c r="D871" s="869">
        <v>209835</v>
      </c>
      <c r="E871" s="869"/>
      <c r="F871" s="869"/>
      <c r="G871" s="870">
        <v>209835</v>
      </c>
      <c r="H871" s="869"/>
      <c r="I871" s="869"/>
      <c r="J871" s="870">
        <v>209835</v>
      </c>
      <c r="K871" s="871">
        <v>0.0002</v>
      </c>
    </row>
    <row r="872" spans="1:11" ht="19.5">
      <c r="A872" s="872"/>
      <c r="B872" s="884"/>
      <c r="C872" s="868" t="s">
        <v>986</v>
      </c>
      <c r="D872" s="869">
        <v>23467</v>
      </c>
      <c r="E872" s="869"/>
      <c r="F872" s="869"/>
      <c r="G872" s="870">
        <v>23467</v>
      </c>
      <c r="H872" s="869"/>
      <c r="I872" s="869"/>
      <c r="J872" s="870">
        <v>23467</v>
      </c>
      <c r="K872" s="871">
        <v>0</v>
      </c>
    </row>
    <row r="873" spans="1:11" ht="19.5">
      <c r="A873" s="872"/>
      <c r="B873" s="884"/>
      <c r="C873" s="868" t="s">
        <v>964</v>
      </c>
      <c r="D873" s="869">
        <v>2650</v>
      </c>
      <c r="E873" s="869"/>
      <c r="F873" s="869"/>
      <c r="G873" s="870">
        <v>2650</v>
      </c>
      <c r="H873" s="869"/>
      <c r="I873" s="869"/>
      <c r="J873" s="870">
        <v>2650</v>
      </c>
      <c r="K873" s="871">
        <v>0</v>
      </c>
    </row>
    <row r="874" spans="1:11" ht="19.5">
      <c r="A874" s="872"/>
      <c r="B874" s="884"/>
      <c r="C874" s="868" t="s">
        <v>528</v>
      </c>
      <c r="D874" s="869">
        <v>50732</v>
      </c>
      <c r="E874" s="869"/>
      <c r="F874" s="869"/>
      <c r="G874" s="870">
        <v>50732</v>
      </c>
      <c r="H874" s="869"/>
      <c r="I874" s="869"/>
      <c r="J874" s="870">
        <v>50732</v>
      </c>
      <c r="K874" s="871">
        <v>0.0001</v>
      </c>
    </row>
    <row r="875" spans="1:11" ht="19.5">
      <c r="A875" s="872"/>
      <c r="B875" s="884"/>
      <c r="C875" s="868" t="s">
        <v>987</v>
      </c>
      <c r="D875" s="869">
        <v>2425</v>
      </c>
      <c r="E875" s="869"/>
      <c r="F875" s="869"/>
      <c r="G875" s="870">
        <v>2425</v>
      </c>
      <c r="H875" s="869"/>
      <c r="I875" s="869"/>
      <c r="J875" s="870">
        <v>2425</v>
      </c>
      <c r="K875" s="871">
        <v>0</v>
      </c>
    </row>
    <row r="876" spans="1:11" ht="19.5">
      <c r="A876" s="872"/>
      <c r="B876" s="884"/>
      <c r="C876" s="868" t="s">
        <v>988</v>
      </c>
      <c r="D876" s="869">
        <v>4161</v>
      </c>
      <c r="E876" s="869"/>
      <c r="F876" s="869"/>
      <c r="G876" s="870">
        <v>4161</v>
      </c>
      <c r="H876" s="869"/>
      <c r="I876" s="869"/>
      <c r="J876" s="870">
        <v>4161</v>
      </c>
      <c r="K876" s="871">
        <v>0</v>
      </c>
    </row>
    <row r="877" spans="1:11" ht="11.25">
      <c r="A877" s="872"/>
      <c r="B877" s="884"/>
      <c r="C877" s="868" t="s">
        <v>529</v>
      </c>
      <c r="D877" s="869">
        <v>7149</v>
      </c>
      <c r="E877" s="869"/>
      <c r="F877" s="869"/>
      <c r="G877" s="870">
        <v>7149</v>
      </c>
      <c r="H877" s="869"/>
      <c r="I877" s="869"/>
      <c r="J877" s="870">
        <v>7149</v>
      </c>
      <c r="K877" s="871">
        <v>0</v>
      </c>
    </row>
    <row r="878" spans="1:11" ht="11.25">
      <c r="A878" s="872"/>
      <c r="B878" s="884"/>
      <c r="C878" s="868" t="s">
        <v>989</v>
      </c>
      <c r="D878" s="869">
        <v>335</v>
      </c>
      <c r="E878" s="869"/>
      <c r="F878" s="869"/>
      <c r="G878" s="870">
        <v>335</v>
      </c>
      <c r="H878" s="869"/>
      <c r="I878" s="869"/>
      <c r="J878" s="870">
        <v>335</v>
      </c>
      <c r="K878" s="871">
        <v>0</v>
      </c>
    </row>
    <row r="879" spans="1:11" ht="11.25">
      <c r="A879" s="872"/>
      <c r="B879" s="884"/>
      <c r="C879" s="868" t="s">
        <v>990</v>
      </c>
      <c r="D879" s="869">
        <v>575</v>
      </c>
      <c r="E879" s="869"/>
      <c r="F879" s="869"/>
      <c r="G879" s="870">
        <v>575</v>
      </c>
      <c r="H879" s="869"/>
      <c r="I879" s="869"/>
      <c r="J879" s="870">
        <v>575</v>
      </c>
      <c r="K879" s="871">
        <v>0</v>
      </c>
    </row>
    <row r="880" spans="1:11" ht="11.25">
      <c r="A880" s="872"/>
      <c r="B880" s="884"/>
      <c r="C880" s="868" t="s">
        <v>530</v>
      </c>
      <c r="D880" s="869">
        <v>96182</v>
      </c>
      <c r="E880" s="869"/>
      <c r="F880" s="869"/>
      <c r="G880" s="870">
        <v>96182</v>
      </c>
      <c r="H880" s="869"/>
      <c r="I880" s="869"/>
      <c r="J880" s="870">
        <v>96182</v>
      </c>
      <c r="K880" s="871">
        <v>0.0001</v>
      </c>
    </row>
    <row r="881" spans="1:11" ht="11.25">
      <c r="A881" s="872"/>
      <c r="B881" s="884"/>
      <c r="C881" s="868" t="s">
        <v>991</v>
      </c>
      <c r="D881" s="869">
        <v>13676</v>
      </c>
      <c r="E881" s="869"/>
      <c r="F881" s="869"/>
      <c r="G881" s="870">
        <v>13676</v>
      </c>
      <c r="H881" s="869"/>
      <c r="I881" s="869"/>
      <c r="J881" s="870">
        <v>13676</v>
      </c>
      <c r="K881" s="871">
        <v>0</v>
      </c>
    </row>
    <row r="882" spans="1:11" ht="19.5">
      <c r="A882" s="872"/>
      <c r="B882" s="884"/>
      <c r="C882" s="868" t="s">
        <v>520</v>
      </c>
      <c r="D882" s="869">
        <v>130024</v>
      </c>
      <c r="E882" s="869">
        <v>2000</v>
      </c>
      <c r="F882" s="869"/>
      <c r="G882" s="870">
        <v>132024</v>
      </c>
      <c r="H882" s="869"/>
      <c r="I882" s="869"/>
      <c r="J882" s="870">
        <v>132024</v>
      </c>
      <c r="K882" s="871">
        <v>0.0001</v>
      </c>
    </row>
    <row r="883" spans="1:11" ht="19.5">
      <c r="A883" s="872"/>
      <c r="B883" s="884"/>
      <c r="C883" s="868" t="s">
        <v>1031</v>
      </c>
      <c r="D883" s="869">
        <v>23754</v>
      </c>
      <c r="E883" s="869"/>
      <c r="F883" s="869"/>
      <c r="G883" s="870">
        <v>23754</v>
      </c>
      <c r="H883" s="869"/>
      <c r="I883" s="869"/>
      <c r="J883" s="870">
        <v>23754</v>
      </c>
      <c r="K883" s="871">
        <v>0</v>
      </c>
    </row>
    <row r="884" spans="1:11" ht="11.25">
      <c r="A884" s="872"/>
      <c r="B884" s="884"/>
      <c r="C884" s="868" t="s">
        <v>966</v>
      </c>
      <c r="D884" s="869">
        <v>33500</v>
      </c>
      <c r="E884" s="869"/>
      <c r="F884" s="869"/>
      <c r="G884" s="870">
        <v>33500</v>
      </c>
      <c r="H884" s="869"/>
      <c r="I884" s="869"/>
      <c r="J884" s="870">
        <v>33500</v>
      </c>
      <c r="K884" s="871">
        <v>0</v>
      </c>
    </row>
    <row r="885" spans="1:11" ht="11.25">
      <c r="A885" s="872"/>
      <c r="B885" s="884"/>
      <c r="C885" s="868" t="s">
        <v>115</v>
      </c>
      <c r="D885" s="869">
        <v>1573</v>
      </c>
      <c r="E885" s="869"/>
      <c r="F885" s="869"/>
      <c r="G885" s="870">
        <v>1573</v>
      </c>
      <c r="H885" s="869"/>
      <c r="I885" s="869"/>
      <c r="J885" s="870">
        <v>1573</v>
      </c>
      <c r="K885" s="871">
        <v>0</v>
      </c>
    </row>
    <row r="886" spans="1:11" ht="11.25">
      <c r="A886" s="872"/>
      <c r="B886" s="884"/>
      <c r="C886" s="868" t="s">
        <v>967</v>
      </c>
      <c r="D886" s="869">
        <v>1061</v>
      </c>
      <c r="E886" s="869"/>
      <c r="F886" s="869"/>
      <c r="G886" s="870">
        <v>1061</v>
      </c>
      <c r="H886" s="869"/>
      <c r="I886" s="869"/>
      <c r="J886" s="870">
        <v>1061</v>
      </c>
      <c r="K886" s="871">
        <v>0</v>
      </c>
    </row>
    <row r="887" spans="1:11" ht="11.25">
      <c r="A887" s="872"/>
      <c r="B887" s="884"/>
      <c r="C887" s="868" t="s">
        <v>496</v>
      </c>
      <c r="D887" s="869">
        <v>314160</v>
      </c>
      <c r="E887" s="869">
        <v>2500</v>
      </c>
      <c r="F887" s="869"/>
      <c r="G887" s="870">
        <v>316660</v>
      </c>
      <c r="H887" s="869"/>
      <c r="I887" s="869"/>
      <c r="J887" s="870">
        <v>316660</v>
      </c>
      <c r="K887" s="871">
        <v>0.0003</v>
      </c>
    </row>
    <row r="888" spans="1:11" ht="11.25">
      <c r="A888" s="872"/>
      <c r="B888" s="884"/>
      <c r="C888" s="868" t="s">
        <v>994</v>
      </c>
      <c r="D888" s="869">
        <v>34984</v>
      </c>
      <c r="E888" s="869"/>
      <c r="F888" s="869"/>
      <c r="G888" s="870">
        <v>34984</v>
      </c>
      <c r="H888" s="869"/>
      <c r="I888" s="869"/>
      <c r="J888" s="870">
        <v>34984</v>
      </c>
      <c r="K888" s="871">
        <v>0</v>
      </c>
    </row>
    <row r="889" spans="1:11" ht="11.25">
      <c r="A889" s="872"/>
      <c r="B889" s="884"/>
      <c r="C889" s="868" t="s">
        <v>995</v>
      </c>
      <c r="D889" s="869">
        <v>16393</v>
      </c>
      <c r="E889" s="869"/>
      <c r="F889" s="869"/>
      <c r="G889" s="870">
        <v>16393</v>
      </c>
      <c r="H889" s="869"/>
      <c r="I889" s="869"/>
      <c r="J889" s="870">
        <v>16393</v>
      </c>
      <c r="K889" s="871">
        <v>0</v>
      </c>
    </row>
    <row r="890" spans="1:11" ht="19.5">
      <c r="A890" s="872"/>
      <c r="B890" s="884"/>
      <c r="C890" s="868" t="s">
        <v>968</v>
      </c>
      <c r="D890" s="869">
        <v>3115</v>
      </c>
      <c r="E890" s="869"/>
      <c r="F890" s="869"/>
      <c r="G890" s="870">
        <v>3115</v>
      </c>
      <c r="H890" s="869"/>
      <c r="I890" s="869"/>
      <c r="J890" s="870">
        <v>3115</v>
      </c>
      <c r="K890" s="871">
        <v>0</v>
      </c>
    </row>
    <row r="891" spans="1:11" ht="19.5">
      <c r="A891" s="872"/>
      <c r="B891" s="884"/>
      <c r="C891" s="868" t="s">
        <v>116</v>
      </c>
      <c r="D891" s="869">
        <v>571</v>
      </c>
      <c r="E891" s="869"/>
      <c r="F891" s="869"/>
      <c r="G891" s="870">
        <v>571</v>
      </c>
      <c r="H891" s="869"/>
      <c r="I891" s="869"/>
      <c r="J891" s="870">
        <v>571</v>
      </c>
      <c r="K891" s="871">
        <v>0</v>
      </c>
    </row>
    <row r="892" spans="1:11" ht="11.25">
      <c r="A892" s="872"/>
      <c r="B892" s="884"/>
      <c r="C892" s="868" t="s">
        <v>969</v>
      </c>
      <c r="D892" s="869">
        <v>7036</v>
      </c>
      <c r="E892" s="869"/>
      <c r="F892" s="869"/>
      <c r="G892" s="870">
        <v>7036</v>
      </c>
      <c r="H892" s="869"/>
      <c r="I892" s="869"/>
      <c r="J892" s="870">
        <v>7036</v>
      </c>
      <c r="K892" s="871">
        <v>0</v>
      </c>
    </row>
    <row r="893" spans="1:11" ht="19.5">
      <c r="A893" s="872"/>
      <c r="B893" s="884"/>
      <c r="C893" s="868" t="s">
        <v>970</v>
      </c>
      <c r="D893" s="869">
        <v>3000</v>
      </c>
      <c r="E893" s="869"/>
      <c r="F893" s="869"/>
      <c r="G893" s="870">
        <v>3000</v>
      </c>
      <c r="H893" s="869"/>
      <c r="I893" s="869"/>
      <c r="J893" s="870">
        <v>3000</v>
      </c>
      <c r="K893" s="871">
        <v>0</v>
      </c>
    </row>
    <row r="894" spans="1:11" ht="11.25">
      <c r="A894" s="872"/>
      <c r="B894" s="884"/>
      <c r="C894" s="868" t="s">
        <v>543</v>
      </c>
      <c r="D894" s="869">
        <v>3317</v>
      </c>
      <c r="E894" s="869"/>
      <c r="F894" s="869"/>
      <c r="G894" s="870">
        <v>3317</v>
      </c>
      <c r="H894" s="869"/>
      <c r="I894" s="869"/>
      <c r="J894" s="870">
        <v>3317</v>
      </c>
      <c r="K894" s="871">
        <v>0</v>
      </c>
    </row>
    <row r="895" spans="1:11" ht="11.25">
      <c r="A895" s="872"/>
      <c r="B895" s="884"/>
      <c r="C895" s="868" t="s">
        <v>117</v>
      </c>
      <c r="D895" s="869">
        <v>1000</v>
      </c>
      <c r="E895" s="869"/>
      <c r="F895" s="869"/>
      <c r="G895" s="870">
        <v>1000</v>
      </c>
      <c r="H895" s="869"/>
      <c r="I895" s="869"/>
      <c r="J895" s="870">
        <v>1000</v>
      </c>
      <c r="K895" s="871">
        <v>0</v>
      </c>
    </row>
    <row r="896" spans="1:11" ht="19.5">
      <c r="A896" s="872"/>
      <c r="B896" s="884"/>
      <c r="C896" s="868" t="s">
        <v>971</v>
      </c>
      <c r="D896" s="869">
        <v>6800</v>
      </c>
      <c r="E896" s="869"/>
      <c r="F896" s="869"/>
      <c r="G896" s="870">
        <v>6800</v>
      </c>
      <c r="H896" s="869"/>
      <c r="I896" s="869"/>
      <c r="J896" s="870">
        <v>6800</v>
      </c>
      <c r="K896" s="871">
        <v>0</v>
      </c>
    </row>
    <row r="897" spans="1:11" ht="19.5">
      <c r="A897" s="872"/>
      <c r="B897" s="884"/>
      <c r="C897" s="868" t="s">
        <v>118</v>
      </c>
      <c r="D897" s="869">
        <v>17412</v>
      </c>
      <c r="E897" s="869"/>
      <c r="F897" s="869"/>
      <c r="G897" s="870">
        <v>17412</v>
      </c>
      <c r="H897" s="869"/>
      <c r="I897" s="869"/>
      <c r="J897" s="870">
        <v>17412</v>
      </c>
      <c r="K897" s="871">
        <v>0</v>
      </c>
    </row>
    <row r="898" spans="1:11" ht="30" thickBot="1">
      <c r="A898" s="872"/>
      <c r="B898" s="884"/>
      <c r="C898" s="868" t="s">
        <v>523</v>
      </c>
      <c r="D898" s="869">
        <v>52500</v>
      </c>
      <c r="E898" s="869"/>
      <c r="F898" s="869"/>
      <c r="G898" s="870">
        <v>52500</v>
      </c>
      <c r="H898" s="869"/>
      <c r="I898" s="869"/>
      <c r="J898" s="870">
        <v>52500</v>
      </c>
      <c r="K898" s="871">
        <v>0.0001</v>
      </c>
    </row>
    <row r="899" spans="1:11" ht="12" thickBot="1">
      <c r="A899" s="872"/>
      <c r="B899" s="873" t="s">
        <v>119</v>
      </c>
      <c r="C899" s="874"/>
      <c r="D899" s="875">
        <v>1309316</v>
      </c>
      <c r="E899" s="875">
        <v>4500</v>
      </c>
      <c r="F899" s="875"/>
      <c r="G899" s="876">
        <v>1313816</v>
      </c>
      <c r="H899" s="875"/>
      <c r="I899" s="875"/>
      <c r="J899" s="876">
        <v>1313816</v>
      </c>
      <c r="K899" s="877">
        <v>0.0014</v>
      </c>
    </row>
    <row r="900" spans="1:11" ht="12" thickBot="1">
      <c r="A900" s="878" t="s">
        <v>570</v>
      </c>
      <c r="B900" s="879"/>
      <c r="C900" s="880"/>
      <c r="D900" s="881">
        <v>2673165</v>
      </c>
      <c r="E900" s="881">
        <v>4500</v>
      </c>
      <c r="F900" s="881">
        <v>2337216</v>
      </c>
      <c r="G900" s="882">
        <v>5014881</v>
      </c>
      <c r="H900" s="881"/>
      <c r="I900" s="881">
        <v>265000</v>
      </c>
      <c r="J900" s="882">
        <v>5279881</v>
      </c>
      <c r="K900" s="883">
        <v>0.0056</v>
      </c>
    </row>
    <row r="901" spans="1:11" ht="56.25">
      <c r="A901" s="866" t="s">
        <v>571</v>
      </c>
      <c r="B901" s="867" t="s">
        <v>572</v>
      </c>
      <c r="C901" s="868" t="s">
        <v>962</v>
      </c>
      <c r="D901" s="869">
        <v>9225</v>
      </c>
      <c r="E901" s="869"/>
      <c r="F901" s="869"/>
      <c r="G901" s="870">
        <v>9225</v>
      </c>
      <c r="H901" s="869"/>
      <c r="I901" s="869"/>
      <c r="J901" s="870">
        <v>9225</v>
      </c>
      <c r="K901" s="871">
        <v>0</v>
      </c>
    </row>
    <row r="902" spans="1:11" ht="19.5">
      <c r="A902" s="872"/>
      <c r="B902" s="884"/>
      <c r="C902" s="868" t="s">
        <v>963</v>
      </c>
      <c r="D902" s="869">
        <v>5312468</v>
      </c>
      <c r="E902" s="869"/>
      <c r="F902" s="869">
        <v>150314</v>
      </c>
      <c r="G902" s="870">
        <v>5462782</v>
      </c>
      <c r="H902" s="869"/>
      <c r="I902" s="869"/>
      <c r="J902" s="870">
        <v>5462782</v>
      </c>
      <c r="K902" s="871">
        <v>0.0058</v>
      </c>
    </row>
    <row r="903" spans="1:11" ht="19.5">
      <c r="A903" s="872"/>
      <c r="B903" s="884"/>
      <c r="C903" s="868" t="s">
        <v>964</v>
      </c>
      <c r="D903" s="869">
        <v>413202</v>
      </c>
      <c r="E903" s="869"/>
      <c r="F903" s="869">
        <v>12580</v>
      </c>
      <c r="G903" s="870">
        <v>425782</v>
      </c>
      <c r="H903" s="869"/>
      <c r="I903" s="869"/>
      <c r="J903" s="870">
        <v>425782</v>
      </c>
      <c r="K903" s="871">
        <v>0.0005</v>
      </c>
    </row>
    <row r="904" spans="1:11" ht="19.5">
      <c r="A904" s="872"/>
      <c r="B904" s="884"/>
      <c r="C904" s="868" t="s">
        <v>528</v>
      </c>
      <c r="D904" s="869">
        <v>1013338</v>
      </c>
      <c r="E904" s="869"/>
      <c r="F904" s="869">
        <v>28793</v>
      </c>
      <c r="G904" s="870">
        <v>1042131</v>
      </c>
      <c r="H904" s="869"/>
      <c r="I904" s="869"/>
      <c r="J904" s="870">
        <v>1042131</v>
      </c>
      <c r="K904" s="871">
        <v>0.0011</v>
      </c>
    </row>
    <row r="905" spans="1:11" ht="11.25">
      <c r="A905" s="872"/>
      <c r="B905" s="884"/>
      <c r="C905" s="868" t="s">
        <v>529</v>
      </c>
      <c r="D905" s="869">
        <v>138689</v>
      </c>
      <c r="E905" s="869"/>
      <c r="F905" s="869">
        <v>3941</v>
      </c>
      <c r="G905" s="870">
        <v>142630</v>
      </c>
      <c r="H905" s="869"/>
      <c r="I905" s="869"/>
      <c r="J905" s="870">
        <v>142630</v>
      </c>
      <c r="K905" s="871">
        <v>0.0002</v>
      </c>
    </row>
    <row r="906" spans="1:11" ht="29.25">
      <c r="A906" s="872"/>
      <c r="B906" s="884"/>
      <c r="C906" s="868" t="s">
        <v>965</v>
      </c>
      <c r="D906" s="869">
        <v>1800</v>
      </c>
      <c r="E906" s="869"/>
      <c r="F906" s="869"/>
      <c r="G906" s="870">
        <v>1800</v>
      </c>
      <c r="H906" s="869"/>
      <c r="I906" s="869"/>
      <c r="J906" s="870">
        <v>1800</v>
      </c>
      <c r="K906" s="871">
        <v>0</v>
      </c>
    </row>
    <row r="907" spans="1:11" ht="19.5">
      <c r="A907" s="872"/>
      <c r="B907" s="884"/>
      <c r="C907" s="868" t="s">
        <v>520</v>
      </c>
      <c r="D907" s="869">
        <v>67223</v>
      </c>
      <c r="E907" s="869"/>
      <c r="F907" s="869"/>
      <c r="G907" s="870">
        <v>67223</v>
      </c>
      <c r="H907" s="869"/>
      <c r="I907" s="869"/>
      <c r="J907" s="870">
        <v>67223</v>
      </c>
      <c r="K907" s="871">
        <v>0.0001</v>
      </c>
    </row>
    <row r="908" spans="1:11" ht="11.25">
      <c r="A908" s="872"/>
      <c r="B908" s="884"/>
      <c r="C908" s="868" t="s">
        <v>555</v>
      </c>
      <c r="D908" s="869"/>
      <c r="E908" s="869">
        <v>39665</v>
      </c>
      <c r="F908" s="869"/>
      <c r="G908" s="870">
        <v>39665</v>
      </c>
      <c r="H908" s="869"/>
      <c r="I908" s="869"/>
      <c r="J908" s="870">
        <v>39665</v>
      </c>
      <c r="K908" s="871">
        <v>0</v>
      </c>
    </row>
    <row r="909" spans="1:11" ht="11.25">
      <c r="A909" s="872"/>
      <c r="B909" s="884"/>
      <c r="C909" s="868" t="s">
        <v>966</v>
      </c>
      <c r="D909" s="869">
        <v>458198</v>
      </c>
      <c r="E909" s="869"/>
      <c r="F909" s="869"/>
      <c r="G909" s="870">
        <v>458198</v>
      </c>
      <c r="H909" s="869"/>
      <c r="I909" s="869"/>
      <c r="J909" s="870">
        <v>458198</v>
      </c>
      <c r="K909" s="871">
        <v>0.0005</v>
      </c>
    </row>
    <row r="910" spans="1:11" ht="11.25">
      <c r="A910" s="872"/>
      <c r="B910" s="884"/>
      <c r="C910" s="868" t="s">
        <v>508</v>
      </c>
      <c r="D910" s="869">
        <v>28530</v>
      </c>
      <c r="E910" s="869"/>
      <c r="F910" s="869"/>
      <c r="G910" s="870">
        <v>28530</v>
      </c>
      <c r="H910" s="869"/>
      <c r="I910" s="869"/>
      <c r="J910" s="870">
        <v>28530</v>
      </c>
      <c r="K910" s="871">
        <v>0</v>
      </c>
    </row>
    <row r="911" spans="1:11" ht="11.25">
      <c r="A911" s="872"/>
      <c r="B911" s="884"/>
      <c r="C911" s="868" t="s">
        <v>967</v>
      </c>
      <c r="D911" s="869">
        <v>2464</v>
      </c>
      <c r="E911" s="869"/>
      <c r="F911" s="869"/>
      <c r="G911" s="870">
        <v>2464</v>
      </c>
      <c r="H911" s="869"/>
      <c r="I911" s="869"/>
      <c r="J911" s="870">
        <v>2464</v>
      </c>
      <c r="K911" s="871">
        <v>0</v>
      </c>
    </row>
    <row r="912" spans="1:11" ht="11.25">
      <c r="A912" s="872"/>
      <c r="B912" s="884"/>
      <c r="C912" s="868" t="s">
        <v>496</v>
      </c>
      <c r="D912" s="869">
        <v>32120</v>
      </c>
      <c r="E912" s="869">
        <v>3500</v>
      </c>
      <c r="F912" s="869"/>
      <c r="G912" s="870">
        <v>35620</v>
      </c>
      <c r="H912" s="869"/>
      <c r="I912" s="869"/>
      <c r="J912" s="870">
        <v>35620</v>
      </c>
      <c r="K912" s="871">
        <v>0</v>
      </c>
    </row>
    <row r="913" spans="1:11" ht="19.5">
      <c r="A913" s="872"/>
      <c r="B913" s="884"/>
      <c r="C913" s="868" t="s">
        <v>971</v>
      </c>
      <c r="D913" s="869">
        <v>311008</v>
      </c>
      <c r="E913" s="869"/>
      <c r="F913" s="869">
        <v>6240</v>
      </c>
      <c r="G913" s="870">
        <v>317248</v>
      </c>
      <c r="H913" s="869"/>
      <c r="I913" s="869"/>
      <c r="J913" s="870">
        <v>317248</v>
      </c>
      <c r="K913" s="871">
        <v>0.0003</v>
      </c>
    </row>
    <row r="914" spans="1:11" ht="30" thickBot="1">
      <c r="A914" s="872"/>
      <c r="B914" s="884"/>
      <c r="C914" s="868" t="s">
        <v>523</v>
      </c>
      <c r="D914" s="869">
        <v>5527</v>
      </c>
      <c r="E914" s="869"/>
      <c r="F914" s="869"/>
      <c r="G914" s="870">
        <v>5527</v>
      </c>
      <c r="H914" s="869"/>
      <c r="I914" s="869"/>
      <c r="J914" s="870">
        <v>5527</v>
      </c>
      <c r="K914" s="871">
        <v>0</v>
      </c>
    </row>
    <row r="915" spans="1:11" ht="12" thickBot="1">
      <c r="A915" s="872"/>
      <c r="B915" s="873" t="s">
        <v>120</v>
      </c>
      <c r="C915" s="874"/>
      <c r="D915" s="875">
        <v>7793792</v>
      </c>
      <c r="E915" s="875">
        <v>43165</v>
      </c>
      <c r="F915" s="875">
        <v>201868</v>
      </c>
      <c r="G915" s="876">
        <v>8038825</v>
      </c>
      <c r="H915" s="875"/>
      <c r="I915" s="875"/>
      <c r="J915" s="876">
        <v>8038825</v>
      </c>
      <c r="K915" s="877">
        <v>0.0086</v>
      </c>
    </row>
    <row r="916" spans="1:11" ht="19.5">
      <c r="A916" s="872"/>
      <c r="B916" s="867" t="s">
        <v>121</v>
      </c>
      <c r="C916" s="868" t="s">
        <v>962</v>
      </c>
      <c r="D916" s="869"/>
      <c r="E916" s="869"/>
      <c r="F916" s="869">
        <v>5000</v>
      </c>
      <c r="G916" s="870">
        <v>5000</v>
      </c>
      <c r="H916" s="869"/>
      <c r="I916" s="869"/>
      <c r="J916" s="870">
        <v>5000</v>
      </c>
      <c r="K916" s="871">
        <v>0</v>
      </c>
    </row>
    <row r="917" spans="1:11" ht="11.25">
      <c r="A917" s="872"/>
      <c r="B917" s="884"/>
      <c r="C917" s="868" t="s">
        <v>562</v>
      </c>
      <c r="D917" s="869"/>
      <c r="E917" s="869"/>
      <c r="F917" s="869">
        <v>1100</v>
      </c>
      <c r="G917" s="870">
        <v>1100</v>
      </c>
      <c r="H917" s="869"/>
      <c r="I917" s="869"/>
      <c r="J917" s="870">
        <v>1100</v>
      </c>
      <c r="K917" s="871">
        <v>0</v>
      </c>
    </row>
    <row r="918" spans="1:11" ht="19.5">
      <c r="A918" s="872"/>
      <c r="B918" s="884"/>
      <c r="C918" s="868" t="s">
        <v>963</v>
      </c>
      <c r="D918" s="869"/>
      <c r="E918" s="869"/>
      <c r="F918" s="869">
        <v>837483</v>
      </c>
      <c r="G918" s="870">
        <v>837483</v>
      </c>
      <c r="H918" s="869"/>
      <c r="I918" s="869"/>
      <c r="J918" s="870">
        <v>837483</v>
      </c>
      <c r="K918" s="871">
        <v>0.0009</v>
      </c>
    </row>
    <row r="919" spans="1:11" ht="19.5">
      <c r="A919" s="872"/>
      <c r="B919" s="884"/>
      <c r="C919" s="868" t="s">
        <v>964</v>
      </c>
      <c r="D919" s="869"/>
      <c r="E919" s="869"/>
      <c r="F919" s="869">
        <v>71201</v>
      </c>
      <c r="G919" s="870">
        <v>71201</v>
      </c>
      <c r="H919" s="869"/>
      <c r="I919" s="869"/>
      <c r="J919" s="870">
        <v>71201</v>
      </c>
      <c r="K919" s="871">
        <v>0.0001</v>
      </c>
    </row>
    <row r="920" spans="1:11" ht="19.5">
      <c r="A920" s="872"/>
      <c r="B920" s="884"/>
      <c r="C920" s="868" t="s">
        <v>528</v>
      </c>
      <c r="D920" s="869"/>
      <c r="E920" s="869"/>
      <c r="F920" s="869">
        <v>160730</v>
      </c>
      <c r="G920" s="870">
        <v>160730</v>
      </c>
      <c r="H920" s="869"/>
      <c r="I920" s="869"/>
      <c r="J920" s="870">
        <v>160730</v>
      </c>
      <c r="K920" s="871">
        <v>0.0002</v>
      </c>
    </row>
    <row r="921" spans="1:11" ht="11.25">
      <c r="A921" s="872"/>
      <c r="B921" s="884"/>
      <c r="C921" s="868" t="s">
        <v>529</v>
      </c>
      <c r="D921" s="869"/>
      <c r="E921" s="869"/>
      <c r="F921" s="869">
        <v>21998</v>
      </c>
      <c r="G921" s="870">
        <v>21998</v>
      </c>
      <c r="H921" s="869"/>
      <c r="I921" s="869"/>
      <c r="J921" s="870">
        <v>21998</v>
      </c>
      <c r="K921" s="871">
        <v>0</v>
      </c>
    </row>
    <row r="922" spans="1:11" ht="11.25">
      <c r="A922" s="872"/>
      <c r="B922" s="884"/>
      <c r="C922" s="868" t="s">
        <v>530</v>
      </c>
      <c r="D922" s="869"/>
      <c r="E922" s="869"/>
      <c r="F922" s="869">
        <v>6200</v>
      </c>
      <c r="G922" s="870">
        <v>6200</v>
      </c>
      <c r="H922" s="869"/>
      <c r="I922" s="869"/>
      <c r="J922" s="870">
        <v>6200</v>
      </c>
      <c r="K922" s="871">
        <v>0</v>
      </c>
    </row>
    <row r="923" spans="1:11" ht="19.5">
      <c r="A923" s="872"/>
      <c r="B923" s="884"/>
      <c r="C923" s="868" t="s">
        <v>520</v>
      </c>
      <c r="D923" s="869"/>
      <c r="E923" s="869"/>
      <c r="F923" s="869">
        <v>104924</v>
      </c>
      <c r="G923" s="870">
        <v>104924</v>
      </c>
      <c r="H923" s="869"/>
      <c r="I923" s="869"/>
      <c r="J923" s="870">
        <v>104924</v>
      </c>
      <c r="K923" s="871">
        <v>0.0001</v>
      </c>
    </row>
    <row r="924" spans="1:11" ht="19.5">
      <c r="A924" s="872"/>
      <c r="B924" s="884"/>
      <c r="C924" s="868" t="s">
        <v>531</v>
      </c>
      <c r="D924" s="869"/>
      <c r="E924" s="869"/>
      <c r="F924" s="869">
        <v>1000</v>
      </c>
      <c r="G924" s="870">
        <v>1000</v>
      </c>
      <c r="H924" s="869"/>
      <c r="I924" s="869"/>
      <c r="J924" s="870">
        <v>1000</v>
      </c>
      <c r="K924" s="871">
        <v>0</v>
      </c>
    </row>
    <row r="925" spans="1:11" ht="11.25">
      <c r="A925" s="872"/>
      <c r="B925" s="884"/>
      <c r="C925" s="868" t="s">
        <v>966</v>
      </c>
      <c r="D925" s="869"/>
      <c r="E925" s="869"/>
      <c r="F925" s="869">
        <v>153441</v>
      </c>
      <c r="G925" s="870">
        <v>153441</v>
      </c>
      <c r="H925" s="869"/>
      <c r="I925" s="869"/>
      <c r="J925" s="870">
        <v>153441</v>
      </c>
      <c r="K925" s="871">
        <v>0.0002</v>
      </c>
    </row>
    <row r="926" spans="1:11" ht="11.25">
      <c r="A926" s="872"/>
      <c r="B926" s="884"/>
      <c r="C926" s="868" t="s">
        <v>508</v>
      </c>
      <c r="D926" s="869"/>
      <c r="E926" s="869"/>
      <c r="F926" s="869">
        <v>265441</v>
      </c>
      <c r="G926" s="870">
        <v>265441</v>
      </c>
      <c r="H926" s="869"/>
      <c r="I926" s="869"/>
      <c r="J926" s="870">
        <v>265441</v>
      </c>
      <c r="K926" s="871">
        <v>0.0003</v>
      </c>
    </row>
    <row r="927" spans="1:11" ht="11.25">
      <c r="A927" s="872"/>
      <c r="B927" s="884"/>
      <c r="C927" s="868" t="s">
        <v>967</v>
      </c>
      <c r="D927" s="869"/>
      <c r="E927" s="869"/>
      <c r="F927" s="869">
        <v>6300</v>
      </c>
      <c r="G927" s="870">
        <v>6300</v>
      </c>
      <c r="H927" s="869"/>
      <c r="I927" s="869"/>
      <c r="J927" s="870">
        <v>6300</v>
      </c>
      <c r="K927" s="871">
        <v>0</v>
      </c>
    </row>
    <row r="928" spans="1:11" ht="11.25">
      <c r="A928" s="872"/>
      <c r="B928" s="884"/>
      <c r="C928" s="868" t="s">
        <v>496</v>
      </c>
      <c r="D928" s="869"/>
      <c r="E928" s="869"/>
      <c r="F928" s="869">
        <v>47300</v>
      </c>
      <c r="G928" s="870">
        <v>47300</v>
      </c>
      <c r="H928" s="869"/>
      <c r="I928" s="869"/>
      <c r="J928" s="870">
        <v>47300</v>
      </c>
      <c r="K928" s="871">
        <v>0.0001</v>
      </c>
    </row>
    <row r="929" spans="1:11" ht="19.5">
      <c r="A929" s="872"/>
      <c r="B929" s="884"/>
      <c r="C929" s="868" t="s">
        <v>968</v>
      </c>
      <c r="D929" s="869"/>
      <c r="E929" s="869"/>
      <c r="F929" s="869">
        <v>1700</v>
      </c>
      <c r="G929" s="870">
        <v>1700</v>
      </c>
      <c r="H929" s="869"/>
      <c r="I929" s="869"/>
      <c r="J929" s="870">
        <v>1700</v>
      </c>
      <c r="K929" s="871">
        <v>0</v>
      </c>
    </row>
    <row r="930" spans="1:11" ht="11.25">
      <c r="A930" s="872"/>
      <c r="B930" s="884"/>
      <c r="C930" s="868" t="s">
        <v>969</v>
      </c>
      <c r="D930" s="869"/>
      <c r="E930" s="869"/>
      <c r="F930" s="869">
        <v>2000</v>
      </c>
      <c r="G930" s="870">
        <v>2000</v>
      </c>
      <c r="H930" s="869"/>
      <c r="I930" s="869"/>
      <c r="J930" s="870">
        <v>2000</v>
      </c>
      <c r="K930" s="871">
        <v>0</v>
      </c>
    </row>
    <row r="931" spans="1:11" ht="11.25">
      <c r="A931" s="872"/>
      <c r="B931" s="884"/>
      <c r="C931" s="868" t="s">
        <v>543</v>
      </c>
      <c r="D931" s="869"/>
      <c r="E931" s="869"/>
      <c r="F931" s="869">
        <v>13000</v>
      </c>
      <c r="G931" s="870">
        <v>13000</v>
      </c>
      <c r="H931" s="869"/>
      <c r="I931" s="869"/>
      <c r="J931" s="870">
        <v>13000</v>
      </c>
      <c r="K931" s="871">
        <v>0</v>
      </c>
    </row>
    <row r="932" spans="1:11" ht="19.5">
      <c r="A932" s="872"/>
      <c r="B932" s="884"/>
      <c r="C932" s="868" t="s">
        <v>971</v>
      </c>
      <c r="D932" s="869"/>
      <c r="E932" s="869"/>
      <c r="F932" s="869">
        <v>47212</v>
      </c>
      <c r="G932" s="870">
        <v>47212</v>
      </c>
      <c r="H932" s="869"/>
      <c r="I932" s="869"/>
      <c r="J932" s="870">
        <v>47212</v>
      </c>
      <c r="K932" s="871">
        <v>0.0001</v>
      </c>
    </row>
    <row r="933" spans="1:11" ht="30" thickBot="1">
      <c r="A933" s="872"/>
      <c r="B933" s="884"/>
      <c r="C933" s="868" t="s">
        <v>523</v>
      </c>
      <c r="D933" s="869"/>
      <c r="E933" s="869"/>
      <c r="F933" s="869">
        <v>194030</v>
      </c>
      <c r="G933" s="870">
        <v>194030</v>
      </c>
      <c r="H933" s="869"/>
      <c r="I933" s="869"/>
      <c r="J933" s="870">
        <v>194030</v>
      </c>
      <c r="K933" s="871">
        <v>0.0002</v>
      </c>
    </row>
    <row r="934" spans="1:11" ht="12" thickBot="1">
      <c r="A934" s="872"/>
      <c r="B934" s="873" t="s">
        <v>122</v>
      </c>
      <c r="C934" s="874"/>
      <c r="D934" s="875"/>
      <c r="E934" s="875"/>
      <c r="F934" s="875">
        <v>1940060</v>
      </c>
      <c r="G934" s="876">
        <v>1940060</v>
      </c>
      <c r="H934" s="875"/>
      <c r="I934" s="875"/>
      <c r="J934" s="876">
        <v>1940060</v>
      </c>
      <c r="K934" s="877">
        <v>0.0021</v>
      </c>
    </row>
    <row r="935" spans="1:11" ht="39">
      <c r="A935" s="872"/>
      <c r="B935" s="867" t="s">
        <v>574</v>
      </c>
      <c r="C935" s="868" t="s">
        <v>962</v>
      </c>
      <c r="D935" s="869"/>
      <c r="E935" s="869"/>
      <c r="F935" s="869">
        <v>1900</v>
      </c>
      <c r="G935" s="870">
        <v>1900</v>
      </c>
      <c r="H935" s="869"/>
      <c r="I935" s="869"/>
      <c r="J935" s="870">
        <v>1900</v>
      </c>
      <c r="K935" s="871">
        <v>0</v>
      </c>
    </row>
    <row r="936" spans="1:11" ht="19.5">
      <c r="A936" s="872"/>
      <c r="B936" s="884"/>
      <c r="C936" s="868" t="s">
        <v>963</v>
      </c>
      <c r="D936" s="869"/>
      <c r="E936" s="869"/>
      <c r="F936" s="869">
        <v>2001596</v>
      </c>
      <c r="G936" s="870">
        <v>2001596</v>
      </c>
      <c r="H936" s="869"/>
      <c r="I936" s="869"/>
      <c r="J936" s="870">
        <v>2001596</v>
      </c>
      <c r="K936" s="871">
        <v>0.0021</v>
      </c>
    </row>
    <row r="937" spans="1:11" ht="19.5">
      <c r="A937" s="872"/>
      <c r="B937" s="884"/>
      <c r="C937" s="868" t="s">
        <v>964</v>
      </c>
      <c r="D937" s="869"/>
      <c r="E937" s="869"/>
      <c r="F937" s="869">
        <v>154334</v>
      </c>
      <c r="G937" s="870">
        <v>154334</v>
      </c>
      <c r="H937" s="869"/>
      <c r="I937" s="869"/>
      <c r="J937" s="870">
        <v>154334</v>
      </c>
      <c r="K937" s="871">
        <v>0.0002</v>
      </c>
    </row>
    <row r="938" spans="1:11" ht="19.5">
      <c r="A938" s="872"/>
      <c r="B938" s="884"/>
      <c r="C938" s="868" t="s">
        <v>528</v>
      </c>
      <c r="D938" s="869"/>
      <c r="E938" s="869"/>
      <c r="F938" s="869">
        <v>378886</v>
      </c>
      <c r="G938" s="870">
        <v>378886</v>
      </c>
      <c r="H938" s="869"/>
      <c r="I938" s="869"/>
      <c r="J938" s="870">
        <v>378886</v>
      </c>
      <c r="K938" s="871">
        <v>0.0004</v>
      </c>
    </row>
    <row r="939" spans="1:11" ht="11.25">
      <c r="A939" s="872"/>
      <c r="B939" s="884"/>
      <c r="C939" s="868" t="s">
        <v>529</v>
      </c>
      <c r="D939" s="869"/>
      <c r="E939" s="869"/>
      <c r="F939" s="869">
        <v>51857</v>
      </c>
      <c r="G939" s="870">
        <v>51857</v>
      </c>
      <c r="H939" s="869"/>
      <c r="I939" s="869"/>
      <c r="J939" s="870">
        <v>51857</v>
      </c>
      <c r="K939" s="871">
        <v>0.0001</v>
      </c>
    </row>
    <row r="940" spans="1:11" ht="19.5">
      <c r="A940" s="872"/>
      <c r="B940" s="884"/>
      <c r="C940" s="868" t="s">
        <v>520</v>
      </c>
      <c r="D940" s="869"/>
      <c r="E940" s="869"/>
      <c r="F940" s="869">
        <v>42617</v>
      </c>
      <c r="G940" s="870">
        <v>42617</v>
      </c>
      <c r="H940" s="869"/>
      <c r="I940" s="869"/>
      <c r="J940" s="870">
        <v>42617</v>
      </c>
      <c r="K940" s="871">
        <v>0</v>
      </c>
    </row>
    <row r="941" spans="1:11" ht="19.5">
      <c r="A941" s="872"/>
      <c r="B941" s="884"/>
      <c r="C941" s="868" t="s">
        <v>531</v>
      </c>
      <c r="D941" s="869"/>
      <c r="E941" s="869">
        <v>5000</v>
      </c>
      <c r="F941" s="869">
        <v>8500</v>
      </c>
      <c r="G941" s="870">
        <v>13500</v>
      </c>
      <c r="H941" s="869"/>
      <c r="I941" s="869"/>
      <c r="J941" s="870">
        <v>13500</v>
      </c>
      <c r="K941" s="871">
        <v>0</v>
      </c>
    </row>
    <row r="942" spans="1:11" ht="11.25">
      <c r="A942" s="872"/>
      <c r="B942" s="884"/>
      <c r="C942" s="868" t="s">
        <v>966</v>
      </c>
      <c r="D942" s="869"/>
      <c r="E942" s="869"/>
      <c r="F942" s="869">
        <v>48783</v>
      </c>
      <c r="G942" s="870">
        <v>48783</v>
      </c>
      <c r="H942" s="869"/>
      <c r="I942" s="869"/>
      <c r="J942" s="870">
        <v>48783</v>
      </c>
      <c r="K942" s="871">
        <v>0.0001</v>
      </c>
    </row>
    <row r="943" spans="1:11" ht="11.25">
      <c r="A943" s="872"/>
      <c r="B943" s="884"/>
      <c r="C943" s="868" t="s">
        <v>508</v>
      </c>
      <c r="D943" s="869"/>
      <c r="E943" s="869"/>
      <c r="F943" s="869">
        <v>29800</v>
      </c>
      <c r="G943" s="870">
        <v>29800</v>
      </c>
      <c r="H943" s="869"/>
      <c r="I943" s="869"/>
      <c r="J943" s="870">
        <v>29800</v>
      </c>
      <c r="K943" s="871">
        <v>0</v>
      </c>
    </row>
    <row r="944" spans="1:11" ht="11.25">
      <c r="A944" s="872"/>
      <c r="B944" s="884"/>
      <c r="C944" s="868" t="s">
        <v>967</v>
      </c>
      <c r="D944" s="869"/>
      <c r="E944" s="869"/>
      <c r="F944" s="869">
        <v>3700</v>
      </c>
      <c r="G944" s="870">
        <v>3700</v>
      </c>
      <c r="H944" s="869"/>
      <c r="I944" s="869"/>
      <c r="J944" s="870">
        <v>3700</v>
      </c>
      <c r="K944" s="871">
        <v>0</v>
      </c>
    </row>
    <row r="945" spans="1:11" ht="11.25">
      <c r="A945" s="872"/>
      <c r="B945" s="884"/>
      <c r="C945" s="868" t="s">
        <v>496</v>
      </c>
      <c r="D945" s="869"/>
      <c r="E945" s="869"/>
      <c r="F945" s="869">
        <v>59591</v>
      </c>
      <c r="G945" s="870">
        <v>59591</v>
      </c>
      <c r="H945" s="869"/>
      <c r="I945" s="869"/>
      <c r="J945" s="870">
        <v>59591</v>
      </c>
      <c r="K945" s="871">
        <v>0.0001</v>
      </c>
    </row>
    <row r="946" spans="1:11" ht="19.5">
      <c r="A946" s="872"/>
      <c r="B946" s="884"/>
      <c r="C946" s="868" t="s">
        <v>968</v>
      </c>
      <c r="D946" s="869"/>
      <c r="E946" s="869"/>
      <c r="F946" s="869">
        <v>3100</v>
      </c>
      <c r="G946" s="870">
        <v>3100</v>
      </c>
      <c r="H946" s="869"/>
      <c r="I946" s="869"/>
      <c r="J946" s="870">
        <v>3100</v>
      </c>
      <c r="K946" s="871">
        <v>0</v>
      </c>
    </row>
    <row r="947" spans="1:11" ht="11.25">
      <c r="A947" s="872"/>
      <c r="B947" s="884"/>
      <c r="C947" s="868" t="s">
        <v>969</v>
      </c>
      <c r="D947" s="869"/>
      <c r="E947" s="869"/>
      <c r="F947" s="869">
        <v>2021</v>
      </c>
      <c r="G947" s="870">
        <v>2021</v>
      </c>
      <c r="H947" s="869"/>
      <c r="I947" s="869"/>
      <c r="J947" s="870">
        <v>2021</v>
      </c>
      <c r="K947" s="871">
        <v>0</v>
      </c>
    </row>
    <row r="948" spans="1:11" ht="11.25">
      <c r="A948" s="872"/>
      <c r="B948" s="884"/>
      <c r="C948" s="868" t="s">
        <v>543</v>
      </c>
      <c r="D948" s="869"/>
      <c r="E948" s="869"/>
      <c r="F948" s="869">
        <v>6532</v>
      </c>
      <c r="G948" s="870">
        <v>6532</v>
      </c>
      <c r="H948" s="869"/>
      <c r="I948" s="869"/>
      <c r="J948" s="870">
        <v>6532</v>
      </c>
      <c r="K948" s="871">
        <v>0</v>
      </c>
    </row>
    <row r="949" spans="1:11" ht="20.25" thickBot="1">
      <c r="A949" s="872"/>
      <c r="B949" s="884"/>
      <c r="C949" s="868" t="s">
        <v>971</v>
      </c>
      <c r="D949" s="869"/>
      <c r="E949" s="869"/>
      <c r="F949" s="869">
        <v>116377</v>
      </c>
      <c r="G949" s="870">
        <v>116377</v>
      </c>
      <c r="H949" s="869"/>
      <c r="I949" s="869"/>
      <c r="J949" s="870">
        <v>116377</v>
      </c>
      <c r="K949" s="871">
        <v>0.0001</v>
      </c>
    </row>
    <row r="950" spans="1:11" ht="12" thickBot="1">
      <c r="A950" s="872"/>
      <c r="B950" s="873" t="s">
        <v>123</v>
      </c>
      <c r="C950" s="874"/>
      <c r="D950" s="875"/>
      <c r="E950" s="875">
        <v>5000</v>
      </c>
      <c r="F950" s="875">
        <v>2909594</v>
      </c>
      <c r="G950" s="876">
        <v>2914594</v>
      </c>
      <c r="H950" s="875"/>
      <c r="I950" s="875"/>
      <c r="J950" s="876">
        <v>2914594</v>
      </c>
      <c r="K950" s="877">
        <v>0.0031</v>
      </c>
    </row>
    <row r="951" spans="1:11" ht="19.5">
      <c r="A951" s="872"/>
      <c r="B951" s="867" t="s">
        <v>576</v>
      </c>
      <c r="C951" s="868" t="s">
        <v>962</v>
      </c>
      <c r="D951" s="869"/>
      <c r="E951" s="869"/>
      <c r="F951" s="869">
        <v>500</v>
      </c>
      <c r="G951" s="870">
        <v>500</v>
      </c>
      <c r="H951" s="869"/>
      <c r="I951" s="869"/>
      <c r="J951" s="870">
        <v>500</v>
      </c>
      <c r="K951" s="871">
        <v>0</v>
      </c>
    </row>
    <row r="952" spans="1:11" ht="19.5">
      <c r="A952" s="872"/>
      <c r="B952" s="884"/>
      <c r="C952" s="868" t="s">
        <v>963</v>
      </c>
      <c r="D952" s="869"/>
      <c r="E952" s="869"/>
      <c r="F952" s="869">
        <v>625572</v>
      </c>
      <c r="G952" s="870">
        <v>625572</v>
      </c>
      <c r="H952" s="869"/>
      <c r="I952" s="869"/>
      <c r="J952" s="870">
        <v>625572</v>
      </c>
      <c r="K952" s="871">
        <v>0.0007</v>
      </c>
    </row>
    <row r="953" spans="1:11" ht="19.5">
      <c r="A953" s="872"/>
      <c r="B953" s="884"/>
      <c r="C953" s="868" t="s">
        <v>964</v>
      </c>
      <c r="D953" s="869"/>
      <c r="E953" s="869"/>
      <c r="F953" s="869">
        <v>50067</v>
      </c>
      <c r="G953" s="870">
        <v>50067</v>
      </c>
      <c r="H953" s="869"/>
      <c r="I953" s="869"/>
      <c r="J953" s="870">
        <v>50067</v>
      </c>
      <c r="K953" s="871">
        <v>0.0001</v>
      </c>
    </row>
    <row r="954" spans="1:11" ht="19.5">
      <c r="A954" s="872"/>
      <c r="B954" s="884"/>
      <c r="C954" s="868" t="s">
        <v>528</v>
      </c>
      <c r="D954" s="869"/>
      <c r="E954" s="869"/>
      <c r="F954" s="869">
        <v>119855</v>
      </c>
      <c r="G954" s="870">
        <v>119855</v>
      </c>
      <c r="H954" s="869"/>
      <c r="I954" s="869"/>
      <c r="J954" s="870">
        <v>119855</v>
      </c>
      <c r="K954" s="871">
        <v>0.0001</v>
      </c>
    </row>
    <row r="955" spans="1:11" ht="11.25">
      <c r="A955" s="872"/>
      <c r="B955" s="884"/>
      <c r="C955" s="868" t="s">
        <v>529</v>
      </c>
      <c r="D955" s="869"/>
      <c r="E955" s="869"/>
      <c r="F955" s="869">
        <v>16404</v>
      </c>
      <c r="G955" s="870">
        <v>16404</v>
      </c>
      <c r="H955" s="869"/>
      <c r="I955" s="869"/>
      <c r="J955" s="870">
        <v>16404</v>
      </c>
      <c r="K955" s="871">
        <v>0</v>
      </c>
    </row>
    <row r="956" spans="1:11" ht="11.25">
      <c r="A956" s="872"/>
      <c r="B956" s="884"/>
      <c r="C956" s="868" t="s">
        <v>530</v>
      </c>
      <c r="D956" s="869"/>
      <c r="E956" s="869">
        <v>1000</v>
      </c>
      <c r="F956" s="869">
        <v>1500</v>
      </c>
      <c r="G956" s="870">
        <v>2500</v>
      </c>
      <c r="H956" s="869"/>
      <c r="I956" s="869"/>
      <c r="J956" s="870">
        <v>2500</v>
      </c>
      <c r="K956" s="871">
        <v>0</v>
      </c>
    </row>
    <row r="957" spans="1:11" ht="19.5">
      <c r="A957" s="872"/>
      <c r="B957" s="884"/>
      <c r="C957" s="868" t="s">
        <v>520</v>
      </c>
      <c r="D957" s="869"/>
      <c r="E957" s="869">
        <v>1500</v>
      </c>
      <c r="F957" s="869">
        <v>10300</v>
      </c>
      <c r="G957" s="870">
        <v>11800</v>
      </c>
      <c r="H957" s="869"/>
      <c r="I957" s="869"/>
      <c r="J957" s="870">
        <v>11800</v>
      </c>
      <c r="K957" s="871">
        <v>0</v>
      </c>
    </row>
    <row r="958" spans="1:11" ht="11.25">
      <c r="A958" s="872"/>
      <c r="B958" s="884"/>
      <c r="C958" s="868" t="s">
        <v>966</v>
      </c>
      <c r="D958" s="869"/>
      <c r="E958" s="869"/>
      <c r="F958" s="869">
        <v>60782</v>
      </c>
      <c r="G958" s="870">
        <v>60782</v>
      </c>
      <c r="H958" s="869"/>
      <c r="I958" s="869"/>
      <c r="J958" s="870">
        <v>60782</v>
      </c>
      <c r="K958" s="871">
        <v>0.0001</v>
      </c>
    </row>
    <row r="959" spans="1:11" ht="11.25">
      <c r="A959" s="872"/>
      <c r="B959" s="884"/>
      <c r="C959" s="868" t="s">
        <v>967</v>
      </c>
      <c r="D959" s="869"/>
      <c r="E959" s="869"/>
      <c r="F959" s="869">
        <v>2110</v>
      </c>
      <c r="G959" s="870">
        <v>2110</v>
      </c>
      <c r="H959" s="869"/>
      <c r="I959" s="869"/>
      <c r="J959" s="870">
        <v>2110</v>
      </c>
      <c r="K959" s="871">
        <v>0</v>
      </c>
    </row>
    <row r="960" spans="1:11" ht="11.25">
      <c r="A960" s="872"/>
      <c r="B960" s="884"/>
      <c r="C960" s="868" t="s">
        <v>496</v>
      </c>
      <c r="D960" s="869"/>
      <c r="E960" s="869"/>
      <c r="F960" s="869">
        <v>25318</v>
      </c>
      <c r="G960" s="870">
        <v>25318</v>
      </c>
      <c r="H960" s="869"/>
      <c r="I960" s="869"/>
      <c r="J960" s="870">
        <v>25318</v>
      </c>
      <c r="K960" s="871">
        <v>0</v>
      </c>
    </row>
    <row r="961" spans="1:11" ht="19.5">
      <c r="A961" s="872"/>
      <c r="B961" s="884"/>
      <c r="C961" s="868" t="s">
        <v>968</v>
      </c>
      <c r="D961" s="869"/>
      <c r="E961" s="869"/>
      <c r="F961" s="869">
        <v>2300</v>
      </c>
      <c r="G961" s="870">
        <v>2300</v>
      </c>
      <c r="H961" s="869"/>
      <c r="I961" s="869"/>
      <c r="J961" s="870">
        <v>2300</v>
      </c>
      <c r="K961" s="871">
        <v>0</v>
      </c>
    </row>
    <row r="962" spans="1:11" ht="11.25">
      <c r="A962" s="872"/>
      <c r="B962" s="884"/>
      <c r="C962" s="868" t="s">
        <v>969</v>
      </c>
      <c r="D962" s="869"/>
      <c r="E962" s="869"/>
      <c r="F962" s="869">
        <v>300</v>
      </c>
      <c r="G962" s="870">
        <v>300</v>
      </c>
      <c r="H962" s="869"/>
      <c r="I962" s="869"/>
      <c r="J962" s="870">
        <v>300</v>
      </c>
      <c r="K962" s="871">
        <v>0</v>
      </c>
    </row>
    <row r="963" spans="1:11" ht="11.25">
      <c r="A963" s="872"/>
      <c r="B963" s="884"/>
      <c r="C963" s="868" t="s">
        <v>543</v>
      </c>
      <c r="D963" s="869"/>
      <c r="E963" s="869"/>
      <c r="F963" s="869">
        <v>5500</v>
      </c>
      <c r="G963" s="870">
        <v>5500</v>
      </c>
      <c r="H963" s="869"/>
      <c r="I963" s="869"/>
      <c r="J963" s="870">
        <v>5500</v>
      </c>
      <c r="K963" s="871">
        <v>0</v>
      </c>
    </row>
    <row r="964" spans="1:11" ht="20.25" thickBot="1">
      <c r="A964" s="872"/>
      <c r="B964" s="884"/>
      <c r="C964" s="868" t="s">
        <v>971</v>
      </c>
      <c r="D964" s="869"/>
      <c r="E964" s="869"/>
      <c r="F964" s="869">
        <v>42481</v>
      </c>
      <c r="G964" s="870">
        <v>42481</v>
      </c>
      <c r="H964" s="869"/>
      <c r="I964" s="869"/>
      <c r="J964" s="870">
        <v>42481</v>
      </c>
      <c r="K964" s="871">
        <v>0</v>
      </c>
    </row>
    <row r="965" spans="1:11" ht="12" thickBot="1">
      <c r="A965" s="872"/>
      <c r="B965" s="873" t="s">
        <v>124</v>
      </c>
      <c r="C965" s="874"/>
      <c r="D965" s="875"/>
      <c r="E965" s="875">
        <v>2500</v>
      </c>
      <c r="F965" s="875">
        <v>962989</v>
      </c>
      <c r="G965" s="876">
        <v>965489</v>
      </c>
      <c r="H965" s="875"/>
      <c r="I965" s="875"/>
      <c r="J965" s="876">
        <v>965489</v>
      </c>
      <c r="K965" s="877">
        <v>0.001</v>
      </c>
    </row>
    <row r="966" spans="1:11" ht="19.5">
      <c r="A966" s="872"/>
      <c r="B966" s="867" t="s">
        <v>125</v>
      </c>
      <c r="C966" s="868" t="s">
        <v>962</v>
      </c>
      <c r="D966" s="869"/>
      <c r="E966" s="869"/>
      <c r="F966" s="869">
        <v>1416</v>
      </c>
      <c r="G966" s="870">
        <v>1416</v>
      </c>
      <c r="H966" s="869"/>
      <c r="I966" s="869"/>
      <c r="J966" s="870">
        <v>1416</v>
      </c>
      <c r="K966" s="871">
        <v>0</v>
      </c>
    </row>
    <row r="967" spans="1:11" ht="19.5">
      <c r="A967" s="872"/>
      <c r="B967" s="884"/>
      <c r="C967" s="868" t="s">
        <v>963</v>
      </c>
      <c r="D967" s="869"/>
      <c r="E967" s="869"/>
      <c r="F967" s="869">
        <v>907510</v>
      </c>
      <c r="G967" s="870">
        <v>907510</v>
      </c>
      <c r="H967" s="869"/>
      <c r="I967" s="869"/>
      <c r="J967" s="870">
        <v>907510</v>
      </c>
      <c r="K967" s="871">
        <v>0.001</v>
      </c>
    </row>
    <row r="968" spans="1:11" ht="19.5">
      <c r="A968" s="872"/>
      <c r="B968" s="884"/>
      <c r="C968" s="868" t="s">
        <v>964</v>
      </c>
      <c r="D968" s="869"/>
      <c r="E968" s="869"/>
      <c r="F968" s="869">
        <v>68841</v>
      </c>
      <c r="G968" s="870">
        <v>68841</v>
      </c>
      <c r="H968" s="869"/>
      <c r="I968" s="869"/>
      <c r="J968" s="870">
        <v>68841</v>
      </c>
      <c r="K968" s="871">
        <v>0.0001</v>
      </c>
    </row>
    <row r="969" spans="1:11" ht="19.5">
      <c r="A969" s="872"/>
      <c r="B969" s="884"/>
      <c r="C969" s="868" t="s">
        <v>528</v>
      </c>
      <c r="D969" s="869"/>
      <c r="E969" s="869"/>
      <c r="F969" s="869">
        <v>167433</v>
      </c>
      <c r="G969" s="870">
        <v>167433</v>
      </c>
      <c r="H969" s="869"/>
      <c r="I969" s="869"/>
      <c r="J969" s="870">
        <v>167433</v>
      </c>
      <c r="K969" s="871">
        <v>0.0002</v>
      </c>
    </row>
    <row r="970" spans="1:11" ht="11.25">
      <c r="A970" s="872"/>
      <c r="B970" s="884"/>
      <c r="C970" s="868" t="s">
        <v>529</v>
      </c>
      <c r="D970" s="869"/>
      <c r="E970" s="869"/>
      <c r="F970" s="869">
        <v>22915</v>
      </c>
      <c r="G970" s="870">
        <v>22915</v>
      </c>
      <c r="H970" s="869"/>
      <c r="I970" s="869"/>
      <c r="J970" s="870">
        <v>22915</v>
      </c>
      <c r="K970" s="871">
        <v>0</v>
      </c>
    </row>
    <row r="971" spans="1:11" ht="19.5">
      <c r="A971" s="872"/>
      <c r="B971" s="884"/>
      <c r="C971" s="868" t="s">
        <v>520</v>
      </c>
      <c r="D971" s="869"/>
      <c r="E971" s="869"/>
      <c r="F971" s="869">
        <v>18186</v>
      </c>
      <c r="G971" s="870">
        <v>18186</v>
      </c>
      <c r="H971" s="869"/>
      <c r="I971" s="869"/>
      <c r="J971" s="870">
        <v>18186</v>
      </c>
      <c r="K971" s="871">
        <v>0</v>
      </c>
    </row>
    <row r="972" spans="1:11" ht="11.25">
      <c r="A972" s="872"/>
      <c r="B972" s="884"/>
      <c r="C972" s="868" t="s">
        <v>966</v>
      </c>
      <c r="D972" s="869"/>
      <c r="E972" s="869"/>
      <c r="F972" s="869">
        <v>251850</v>
      </c>
      <c r="G972" s="870">
        <v>251850</v>
      </c>
      <c r="H972" s="869"/>
      <c r="I972" s="869"/>
      <c r="J972" s="870">
        <v>251850</v>
      </c>
      <c r="K972" s="871">
        <v>0.0003</v>
      </c>
    </row>
    <row r="973" spans="1:11" ht="11.25">
      <c r="A973" s="872"/>
      <c r="B973" s="884"/>
      <c r="C973" s="868" t="s">
        <v>967</v>
      </c>
      <c r="D973" s="869"/>
      <c r="E973" s="869"/>
      <c r="F973" s="869">
        <v>995</v>
      </c>
      <c r="G973" s="870">
        <v>995</v>
      </c>
      <c r="H973" s="869"/>
      <c r="I973" s="869"/>
      <c r="J973" s="870">
        <v>995</v>
      </c>
      <c r="K973" s="871">
        <v>0</v>
      </c>
    </row>
    <row r="974" spans="1:11" ht="11.25">
      <c r="A974" s="872"/>
      <c r="B974" s="884"/>
      <c r="C974" s="868" t="s">
        <v>496</v>
      </c>
      <c r="D974" s="869"/>
      <c r="E974" s="869"/>
      <c r="F974" s="869">
        <v>16989</v>
      </c>
      <c r="G974" s="870">
        <v>16989</v>
      </c>
      <c r="H974" s="869"/>
      <c r="I974" s="869"/>
      <c r="J974" s="870">
        <v>16989</v>
      </c>
      <c r="K974" s="871">
        <v>0</v>
      </c>
    </row>
    <row r="975" spans="1:11" ht="19.5">
      <c r="A975" s="872"/>
      <c r="B975" s="884"/>
      <c r="C975" s="868" t="s">
        <v>968</v>
      </c>
      <c r="D975" s="869"/>
      <c r="E975" s="869"/>
      <c r="F975" s="869">
        <v>2160</v>
      </c>
      <c r="G975" s="870">
        <v>2160</v>
      </c>
      <c r="H975" s="869"/>
      <c r="I975" s="869"/>
      <c r="J975" s="870">
        <v>2160</v>
      </c>
      <c r="K975" s="871">
        <v>0</v>
      </c>
    </row>
    <row r="976" spans="1:11" ht="20.25" thickBot="1">
      <c r="A976" s="872"/>
      <c r="B976" s="884"/>
      <c r="C976" s="868" t="s">
        <v>971</v>
      </c>
      <c r="D976" s="869"/>
      <c r="E976" s="869"/>
      <c r="F976" s="869">
        <v>47302</v>
      </c>
      <c r="G976" s="870">
        <v>47302</v>
      </c>
      <c r="H976" s="869"/>
      <c r="I976" s="869"/>
      <c r="J976" s="870">
        <v>47302</v>
      </c>
      <c r="K976" s="871">
        <v>0.0001</v>
      </c>
    </row>
    <row r="977" spans="1:11" ht="12" thickBot="1">
      <c r="A977" s="872"/>
      <c r="B977" s="873" t="s">
        <v>126</v>
      </c>
      <c r="C977" s="874"/>
      <c r="D977" s="875"/>
      <c r="E977" s="875"/>
      <c r="F977" s="875">
        <v>1505597</v>
      </c>
      <c r="G977" s="876">
        <v>1505597</v>
      </c>
      <c r="H977" s="875"/>
      <c r="I977" s="875"/>
      <c r="J977" s="876">
        <v>1505597</v>
      </c>
      <c r="K977" s="877">
        <v>0.0016</v>
      </c>
    </row>
    <row r="978" spans="1:11" ht="48.75">
      <c r="A978" s="872"/>
      <c r="B978" s="867" t="s">
        <v>578</v>
      </c>
      <c r="C978" s="868" t="s">
        <v>528</v>
      </c>
      <c r="D978" s="869">
        <v>29900</v>
      </c>
      <c r="E978" s="869"/>
      <c r="F978" s="869"/>
      <c r="G978" s="870">
        <v>29900</v>
      </c>
      <c r="H978" s="869"/>
      <c r="I978" s="869"/>
      <c r="J978" s="870">
        <v>29900</v>
      </c>
      <c r="K978" s="871">
        <v>0</v>
      </c>
    </row>
    <row r="979" spans="1:11" ht="11.25">
      <c r="A979" s="872"/>
      <c r="B979" s="884"/>
      <c r="C979" s="868" t="s">
        <v>529</v>
      </c>
      <c r="D979" s="869">
        <v>4100</v>
      </c>
      <c r="E979" s="869"/>
      <c r="F979" s="869"/>
      <c r="G979" s="870">
        <v>4100</v>
      </c>
      <c r="H979" s="869"/>
      <c r="I979" s="869"/>
      <c r="J979" s="870">
        <v>4100</v>
      </c>
      <c r="K979" s="871">
        <v>0</v>
      </c>
    </row>
    <row r="980" spans="1:11" ht="11.25">
      <c r="A980" s="872"/>
      <c r="B980" s="884"/>
      <c r="C980" s="868" t="s">
        <v>530</v>
      </c>
      <c r="D980" s="869">
        <v>158000</v>
      </c>
      <c r="E980" s="869"/>
      <c r="F980" s="869"/>
      <c r="G980" s="870">
        <v>158000</v>
      </c>
      <c r="H980" s="869"/>
      <c r="I980" s="869"/>
      <c r="J980" s="870">
        <v>158000</v>
      </c>
      <c r="K980" s="871">
        <v>0.0002</v>
      </c>
    </row>
    <row r="981" spans="1:11" ht="12" thickBot="1">
      <c r="A981" s="872"/>
      <c r="B981" s="884"/>
      <c r="C981" s="868" t="s">
        <v>496</v>
      </c>
      <c r="D981" s="869"/>
      <c r="E981" s="869">
        <v>27298</v>
      </c>
      <c r="F981" s="869"/>
      <c r="G981" s="870">
        <v>27298</v>
      </c>
      <c r="H981" s="869"/>
      <c r="I981" s="869"/>
      <c r="J981" s="870">
        <v>27298</v>
      </c>
      <c r="K981" s="871">
        <v>0</v>
      </c>
    </row>
    <row r="982" spans="1:11" ht="12" thickBot="1">
      <c r="A982" s="872"/>
      <c r="B982" s="873" t="s">
        <v>127</v>
      </c>
      <c r="C982" s="874"/>
      <c r="D982" s="875">
        <v>192000</v>
      </c>
      <c r="E982" s="875">
        <v>27298</v>
      </c>
      <c r="F982" s="875"/>
      <c r="G982" s="876">
        <v>219298</v>
      </c>
      <c r="H982" s="875"/>
      <c r="I982" s="875"/>
      <c r="J982" s="876">
        <v>219298</v>
      </c>
      <c r="K982" s="877">
        <v>0.0002</v>
      </c>
    </row>
    <row r="983" spans="1:11" ht="19.5">
      <c r="A983" s="872"/>
      <c r="B983" s="867" t="s">
        <v>128</v>
      </c>
      <c r="C983" s="868" t="s">
        <v>129</v>
      </c>
      <c r="D983" s="869">
        <v>332987</v>
      </c>
      <c r="E983" s="869"/>
      <c r="F983" s="869">
        <v>14800</v>
      </c>
      <c r="G983" s="870">
        <v>347787</v>
      </c>
      <c r="H983" s="869"/>
      <c r="I983" s="869"/>
      <c r="J983" s="870">
        <v>347787</v>
      </c>
      <c r="K983" s="871">
        <v>0.0004</v>
      </c>
    </row>
    <row r="984" spans="1:11" ht="11.25">
      <c r="A984" s="872"/>
      <c r="B984" s="884"/>
      <c r="C984" s="868" t="s">
        <v>130</v>
      </c>
      <c r="D984" s="869"/>
      <c r="E984" s="869"/>
      <c r="F984" s="869">
        <v>121760</v>
      </c>
      <c r="G984" s="870">
        <v>121760</v>
      </c>
      <c r="H984" s="869"/>
      <c r="I984" s="869"/>
      <c r="J984" s="870">
        <v>121760</v>
      </c>
      <c r="K984" s="871">
        <v>0.0001</v>
      </c>
    </row>
    <row r="985" spans="1:11" ht="11.25">
      <c r="A985" s="872"/>
      <c r="B985" s="884"/>
      <c r="C985" s="868" t="s">
        <v>131</v>
      </c>
      <c r="D985" s="869"/>
      <c r="E985" s="869"/>
      <c r="F985" s="869">
        <v>57167</v>
      </c>
      <c r="G985" s="870">
        <v>57167</v>
      </c>
      <c r="H985" s="869"/>
      <c r="I985" s="869"/>
      <c r="J985" s="870">
        <v>57167</v>
      </c>
      <c r="K985" s="871">
        <v>0.0001</v>
      </c>
    </row>
    <row r="986" spans="1:11" ht="11.25">
      <c r="A986" s="872"/>
      <c r="B986" s="884"/>
      <c r="C986" s="868" t="s">
        <v>991</v>
      </c>
      <c r="D986" s="869"/>
      <c r="E986" s="869"/>
      <c r="F986" s="869">
        <v>3845</v>
      </c>
      <c r="G986" s="870">
        <v>3845</v>
      </c>
      <c r="H986" s="869"/>
      <c r="I986" s="869"/>
      <c r="J986" s="870">
        <v>3845</v>
      </c>
      <c r="K986" s="871">
        <v>0</v>
      </c>
    </row>
    <row r="987" spans="1:11" ht="11.25">
      <c r="A987" s="872"/>
      <c r="B987" s="884"/>
      <c r="C987" s="868" t="s">
        <v>992</v>
      </c>
      <c r="D987" s="869"/>
      <c r="E987" s="869"/>
      <c r="F987" s="869">
        <v>1806</v>
      </c>
      <c r="G987" s="870">
        <v>1806</v>
      </c>
      <c r="H987" s="869"/>
      <c r="I987" s="869"/>
      <c r="J987" s="870">
        <v>1806</v>
      </c>
      <c r="K987" s="871">
        <v>0</v>
      </c>
    </row>
    <row r="988" spans="1:11" ht="19.5">
      <c r="A988" s="872"/>
      <c r="B988" s="884"/>
      <c r="C988" s="868" t="s">
        <v>1031</v>
      </c>
      <c r="D988" s="869"/>
      <c r="E988" s="869"/>
      <c r="F988" s="869">
        <v>2161</v>
      </c>
      <c r="G988" s="870">
        <v>2161</v>
      </c>
      <c r="H988" s="869"/>
      <c r="I988" s="869"/>
      <c r="J988" s="870">
        <v>2161</v>
      </c>
      <c r="K988" s="871">
        <v>0</v>
      </c>
    </row>
    <row r="989" spans="1:11" ht="19.5">
      <c r="A989" s="872"/>
      <c r="B989" s="884"/>
      <c r="C989" s="868" t="s">
        <v>1032</v>
      </c>
      <c r="D989" s="869"/>
      <c r="E989" s="869"/>
      <c r="F989" s="869">
        <v>1015</v>
      </c>
      <c r="G989" s="870">
        <v>1015</v>
      </c>
      <c r="H989" s="869"/>
      <c r="I989" s="869"/>
      <c r="J989" s="870">
        <v>1015</v>
      </c>
      <c r="K989" s="871">
        <v>0</v>
      </c>
    </row>
    <row r="990" spans="1:11" ht="11.25">
      <c r="A990" s="872"/>
      <c r="B990" s="884"/>
      <c r="C990" s="868" t="s">
        <v>994</v>
      </c>
      <c r="D990" s="869"/>
      <c r="E990" s="869"/>
      <c r="F990" s="869">
        <v>136</v>
      </c>
      <c r="G990" s="870">
        <v>136</v>
      </c>
      <c r="H990" s="869"/>
      <c r="I990" s="869"/>
      <c r="J990" s="870">
        <v>136</v>
      </c>
      <c r="K990" s="871">
        <v>0</v>
      </c>
    </row>
    <row r="991" spans="1:11" ht="12" thickBot="1">
      <c r="A991" s="872"/>
      <c r="B991" s="884"/>
      <c r="C991" s="868" t="s">
        <v>995</v>
      </c>
      <c r="D991" s="869"/>
      <c r="E991" s="869"/>
      <c r="F991" s="869">
        <v>63</v>
      </c>
      <c r="G991" s="870">
        <v>63</v>
      </c>
      <c r="H991" s="869"/>
      <c r="I991" s="869"/>
      <c r="J991" s="870">
        <v>63</v>
      </c>
      <c r="K991" s="871">
        <v>0</v>
      </c>
    </row>
    <row r="992" spans="1:11" ht="12" thickBot="1">
      <c r="A992" s="872"/>
      <c r="B992" s="873" t="s">
        <v>132</v>
      </c>
      <c r="C992" s="874"/>
      <c r="D992" s="875">
        <v>332987</v>
      </c>
      <c r="E992" s="875"/>
      <c r="F992" s="875">
        <v>202753</v>
      </c>
      <c r="G992" s="876">
        <v>535740</v>
      </c>
      <c r="H992" s="875"/>
      <c r="I992" s="875"/>
      <c r="J992" s="876">
        <v>535740</v>
      </c>
      <c r="K992" s="877">
        <v>0.0006</v>
      </c>
    </row>
    <row r="993" spans="1:11" ht="19.5">
      <c r="A993" s="872"/>
      <c r="B993" s="867" t="s">
        <v>133</v>
      </c>
      <c r="C993" s="868" t="s">
        <v>963</v>
      </c>
      <c r="D993" s="869"/>
      <c r="E993" s="869"/>
      <c r="F993" s="869">
        <v>265900</v>
      </c>
      <c r="G993" s="870">
        <v>265900</v>
      </c>
      <c r="H993" s="869"/>
      <c r="I993" s="869"/>
      <c r="J993" s="870">
        <v>265900</v>
      </c>
      <c r="K993" s="871">
        <v>0.0003</v>
      </c>
    </row>
    <row r="994" spans="1:11" ht="19.5">
      <c r="A994" s="872"/>
      <c r="B994" s="884"/>
      <c r="C994" s="868" t="s">
        <v>964</v>
      </c>
      <c r="D994" s="869"/>
      <c r="E994" s="869"/>
      <c r="F994" s="869">
        <v>20281</v>
      </c>
      <c r="G994" s="870">
        <v>20281</v>
      </c>
      <c r="H994" s="869"/>
      <c r="I994" s="869"/>
      <c r="J994" s="870">
        <v>20281</v>
      </c>
      <c r="K994" s="871">
        <v>0</v>
      </c>
    </row>
    <row r="995" spans="1:11" ht="19.5">
      <c r="A995" s="872"/>
      <c r="B995" s="884"/>
      <c r="C995" s="868" t="s">
        <v>528</v>
      </c>
      <c r="D995" s="869"/>
      <c r="E995" s="869"/>
      <c r="F995" s="869">
        <v>50180</v>
      </c>
      <c r="G995" s="870">
        <v>50180</v>
      </c>
      <c r="H995" s="869"/>
      <c r="I995" s="869"/>
      <c r="J995" s="870">
        <v>50180</v>
      </c>
      <c r="K995" s="871">
        <v>0.0001</v>
      </c>
    </row>
    <row r="996" spans="1:11" ht="11.25">
      <c r="A996" s="872"/>
      <c r="B996" s="884"/>
      <c r="C996" s="868" t="s">
        <v>529</v>
      </c>
      <c r="D996" s="869"/>
      <c r="E996" s="869"/>
      <c r="F996" s="869">
        <v>6868</v>
      </c>
      <c r="G996" s="870">
        <v>6868</v>
      </c>
      <c r="H996" s="869"/>
      <c r="I996" s="869"/>
      <c r="J996" s="870">
        <v>6868</v>
      </c>
      <c r="K996" s="871">
        <v>0</v>
      </c>
    </row>
    <row r="997" spans="1:11" ht="19.5">
      <c r="A997" s="872"/>
      <c r="B997" s="884"/>
      <c r="C997" s="868" t="s">
        <v>520</v>
      </c>
      <c r="D997" s="869"/>
      <c r="E997" s="869"/>
      <c r="F997" s="869">
        <v>1000</v>
      </c>
      <c r="G997" s="870">
        <v>1000</v>
      </c>
      <c r="H997" s="869"/>
      <c r="I997" s="869"/>
      <c r="J997" s="870">
        <v>1000</v>
      </c>
      <c r="K997" s="871">
        <v>0</v>
      </c>
    </row>
    <row r="998" spans="1:11" ht="11.25">
      <c r="A998" s="872"/>
      <c r="B998" s="884"/>
      <c r="C998" s="868" t="s">
        <v>966</v>
      </c>
      <c r="D998" s="869"/>
      <c r="E998" s="869"/>
      <c r="F998" s="869">
        <v>500</v>
      </c>
      <c r="G998" s="870">
        <v>500</v>
      </c>
      <c r="H998" s="869"/>
      <c r="I998" s="869"/>
      <c r="J998" s="870">
        <v>500</v>
      </c>
      <c r="K998" s="871">
        <v>0</v>
      </c>
    </row>
    <row r="999" spans="1:11" ht="11.25">
      <c r="A999" s="872"/>
      <c r="B999" s="884"/>
      <c r="C999" s="868" t="s">
        <v>496</v>
      </c>
      <c r="D999" s="869"/>
      <c r="E999" s="869"/>
      <c r="F999" s="869">
        <v>2700</v>
      </c>
      <c r="G999" s="870">
        <v>2700</v>
      </c>
      <c r="H999" s="869"/>
      <c r="I999" s="869"/>
      <c r="J999" s="870">
        <v>2700</v>
      </c>
      <c r="K999" s="871">
        <v>0</v>
      </c>
    </row>
    <row r="1000" spans="1:11" ht="20.25" thickBot="1">
      <c r="A1000" s="872"/>
      <c r="B1000" s="884"/>
      <c r="C1000" s="868" t="s">
        <v>971</v>
      </c>
      <c r="D1000" s="869"/>
      <c r="E1000" s="869"/>
      <c r="F1000" s="869">
        <v>9236</v>
      </c>
      <c r="G1000" s="870">
        <v>9236</v>
      </c>
      <c r="H1000" s="869"/>
      <c r="I1000" s="869"/>
      <c r="J1000" s="870">
        <v>9236</v>
      </c>
      <c r="K1000" s="871">
        <v>0</v>
      </c>
    </row>
    <row r="1001" spans="1:11" ht="12" thickBot="1">
      <c r="A1001" s="872"/>
      <c r="B1001" s="873" t="s">
        <v>134</v>
      </c>
      <c r="C1001" s="874"/>
      <c r="D1001" s="875"/>
      <c r="E1001" s="875"/>
      <c r="F1001" s="875">
        <v>356665</v>
      </c>
      <c r="G1001" s="876">
        <v>356665</v>
      </c>
      <c r="H1001" s="875"/>
      <c r="I1001" s="875"/>
      <c r="J1001" s="876">
        <v>356665</v>
      </c>
      <c r="K1001" s="877">
        <v>0.0004</v>
      </c>
    </row>
    <row r="1002" spans="1:11" ht="30" thickBot="1">
      <c r="A1002" s="872"/>
      <c r="B1002" s="867" t="s">
        <v>135</v>
      </c>
      <c r="C1002" s="868" t="s">
        <v>16</v>
      </c>
      <c r="D1002" s="869"/>
      <c r="E1002" s="869"/>
      <c r="F1002" s="869">
        <v>774154</v>
      </c>
      <c r="G1002" s="870">
        <v>774154</v>
      </c>
      <c r="H1002" s="869"/>
      <c r="I1002" s="869"/>
      <c r="J1002" s="870">
        <v>774154</v>
      </c>
      <c r="K1002" s="871">
        <v>0.0008</v>
      </c>
    </row>
    <row r="1003" spans="1:11" ht="12" thickBot="1">
      <c r="A1003" s="872"/>
      <c r="B1003" s="873" t="s">
        <v>136</v>
      </c>
      <c r="C1003" s="874"/>
      <c r="D1003" s="875"/>
      <c r="E1003" s="875"/>
      <c r="F1003" s="875">
        <v>774154</v>
      </c>
      <c r="G1003" s="876">
        <v>774154</v>
      </c>
      <c r="H1003" s="875"/>
      <c r="I1003" s="875"/>
      <c r="J1003" s="876">
        <v>774154</v>
      </c>
      <c r="K1003" s="877">
        <v>0.0008</v>
      </c>
    </row>
    <row r="1004" spans="1:11" ht="20.25" thickBot="1">
      <c r="A1004" s="872"/>
      <c r="B1004" s="867" t="s">
        <v>137</v>
      </c>
      <c r="C1004" s="868" t="s">
        <v>496</v>
      </c>
      <c r="D1004" s="869">
        <v>44193</v>
      </c>
      <c r="E1004" s="869"/>
      <c r="F1004" s="869">
        <v>4807</v>
      </c>
      <c r="G1004" s="870">
        <v>49000</v>
      </c>
      <c r="H1004" s="869"/>
      <c r="I1004" s="869"/>
      <c r="J1004" s="870">
        <v>49000</v>
      </c>
      <c r="K1004" s="871">
        <v>0.0001</v>
      </c>
    </row>
    <row r="1005" spans="1:11" ht="12" thickBot="1">
      <c r="A1005" s="872"/>
      <c r="B1005" s="873" t="s">
        <v>138</v>
      </c>
      <c r="C1005" s="874"/>
      <c r="D1005" s="875">
        <v>44193</v>
      </c>
      <c r="E1005" s="875"/>
      <c r="F1005" s="875">
        <v>4807</v>
      </c>
      <c r="G1005" s="876">
        <v>49000</v>
      </c>
      <c r="H1005" s="875"/>
      <c r="I1005" s="875"/>
      <c r="J1005" s="876">
        <v>49000</v>
      </c>
      <c r="K1005" s="877">
        <v>0.0001</v>
      </c>
    </row>
    <row r="1006" spans="1:11" ht="20.25" thickBot="1">
      <c r="A1006" s="872"/>
      <c r="B1006" s="867" t="s">
        <v>139</v>
      </c>
      <c r="C1006" s="868" t="s">
        <v>971</v>
      </c>
      <c r="D1006" s="869">
        <v>67443</v>
      </c>
      <c r="E1006" s="869"/>
      <c r="F1006" s="869"/>
      <c r="G1006" s="870">
        <v>67443</v>
      </c>
      <c r="H1006" s="869"/>
      <c r="I1006" s="869"/>
      <c r="J1006" s="870">
        <v>67443</v>
      </c>
      <c r="K1006" s="871">
        <v>0.0001</v>
      </c>
    </row>
    <row r="1007" spans="1:11" ht="12" thickBot="1">
      <c r="A1007" s="872"/>
      <c r="B1007" s="873" t="s">
        <v>140</v>
      </c>
      <c r="C1007" s="874"/>
      <c r="D1007" s="875">
        <v>67443</v>
      </c>
      <c r="E1007" s="875"/>
      <c r="F1007" s="875"/>
      <c r="G1007" s="876">
        <v>67443</v>
      </c>
      <c r="H1007" s="875"/>
      <c r="I1007" s="875"/>
      <c r="J1007" s="876">
        <v>67443</v>
      </c>
      <c r="K1007" s="877">
        <v>0.0001</v>
      </c>
    </row>
    <row r="1008" spans="1:11" ht="12" thickBot="1">
      <c r="A1008" s="878" t="s">
        <v>580</v>
      </c>
      <c r="B1008" s="879"/>
      <c r="C1008" s="880"/>
      <c r="D1008" s="881">
        <v>8430415</v>
      </c>
      <c r="E1008" s="881">
        <v>77963</v>
      </c>
      <c r="F1008" s="881">
        <v>8858487</v>
      </c>
      <c r="G1008" s="882">
        <v>17366865</v>
      </c>
      <c r="H1008" s="881"/>
      <c r="I1008" s="881"/>
      <c r="J1008" s="882">
        <v>17366865</v>
      </c>
      <c r="K1008" s="883">
        <v>0.0186</v>
      </c>
    </row>
    <row r="1009" spans="1:11" ht="56.25">
      <c r="A1009" s="866" t="s">
        <v>581</v>
      </c>
      <c r="B1009" s="867" t="s">
        <v>141</v>
      </c>
      <c r="C1009" s="868" t="s">
        <v>530</v>
      </c>
      <c r="D1009" s="869">
        <v>400</v>
      </c>
      <c r="E1009" s="869"/>
      <c r="F1009" s="869"/>
      <c r="G1009" s="870">
        <v>400</v>
      </c>
      <c r="H1009" s="869"/>
      <c r="I1009" s="869"/>
      <c r="J1009" s="870">
        <v>400</v>
      </c>
      <c r="K1009" s="871">
        <v>0</v>
      </c>
    </row>
    <row r="1010" spans="1:11" ht="11.25">
      <c r="A1010" s="872"/>
      <c r="B1010" s="884"/>
      <c r="C1010" s="868" t="s">
        <v>496</v>
      </c>
      <c r="D1010" s="869">
        <v>2539797</v>
      </c>
      <c r="E1010" s="869"/>
      <c r="F1010" s="869"/>
      <c r="G1010" s="870">
        <v>2539797</v>
      </c>
      <c r="H1010" s="869"/>
      <c r="I1010" s="869"/>
      <c r="J1010" s="870">
        <v>2539797</v>
      </c>
      <c r="K1010" s="871">
        <v>0.0027</v>
      </c>
    </row>
    <row r="1011" spans="1:11" ht="20.25" thickBot="1">
      <c r="A1011" s="872"/>
      <c r="B1011" s="884"/>
      <c r="C1011" s="868" t="s">
        <v>499</v>
      </c>
      <c r="D1011" s="869">
        <v>14515161</v>
      </c>
      <c r="E1011" s="869"/>
      <c r="F1011" s="869"/>
      <c r="G1011" s="870">
        <v>14515161</v>
      </c>
      <c r="H1011" s="869"/>
      <c r="I1011" s="869"/>
      <c r="J1011" s="870">
        <v>14515161</v>
      </c>
      <c r="K1011" s="871">
        <v>0.0155</v>
      </c>
    </row>
    <row r="1012" spans="1:11" ht="12" thickBot="1">
      <c r="A1012" s="872"/>
      <c r="B1012" s="873" t="s">
        <v>142</v>
      </c>
      <c r="C1012" s="874"/>
      <c r="D1012" s="875">
        <v>17055358</v>
      </c>
      <c r="E1012" s="875"/>
      <c r="F1012" s="875"/>
      <c r="G1012" s="876">
        <v>17055358</v>
      </c>
      <c r="H1012" s="875"/>
      <c r="I1012" s="875"/>
      <c r="J1012" s="876">
        <v>17055358</v>
      </c>
      <c r="K1012" s="877">
        <v>0.0182</v>
      </c>
    </row>
    <row r="1013" spans="1:11" ht="19.5">
      <c r="A1013" s="872"/>
      <c r="B1013" s="867" t="s">
        <v>582</v>
      </c>
      <c r="C1013" s="868" t="s">
        <v>530</v>
      </c>
      <c r="D1013" s="869">
        <v>800</v>
      </c>
      <c r="E1013" s="869"/>
      <c r="F1013" s="869"/>
      <c r="G1013" s="870">
        <v>800</v>
      </c>
      <c r="H1013" s="869"/>
      <c r="I1013" s="869"/>
      <c r="J1013" s="870">
        <v>800</v>
      </c>
      <c r="K1013" s="871">
        <v>0</v>
      </c>
    </row>
    <row r="1014" spans="1:11" ht="19.5">
      <c r="A1014" s="872"/>
      <c r="B1014" s="884"/>
      <c r="C1014" s="868" t="s">
        <v>520</v>
      </c>
      <c r="D1014" s="869"/>
      <c r="E1014" s="869">
        <v>3000</v>
      </c>
      <c r="F1014" s="869"/>
      <c r="G1014" s="870">
        <v>3000</v>
      </c>
      <c r="H1014" s="869"/>
      <c r="I1014" s="869"/>
      <c r="J1014" s="870">
        <v>3000</v>
      </c>
      <c r="K1014" s="871">
        <v>0</v>
      </c>
    </row>
    <row r="1015" spans="1:11" ht="11.25">
      <c r="A1015" s="872"/>
      <c r="B1015" s="884"/>
      <c r="C1015" s="868" t="s">
        <v>496</v>
      </c>
      <c r="D1015" s="869">
        <v>8630664</v>
      </c>
      <c r="E1015" s="869">
        <v>2000</v>
      </c>
      <c r="F1015" s="869"/>
      <c r="G1015" s="870">
        <v>8632664</v>
      </c>
      <c r="H1015" s="869"/>
      <c r="I1015" s="869"/>
      <c r="J1015" s="870">
        <v>8632664</v>
      </c>
      <c r="K1015" s="871">
        <v>0.0092</v>
      </c>
    </row>
    <row r="1016" spans="1:11" ht="19.5">
      <c r="A1016" s="872"/>
      <c r="B1016" s="884"/>
      <c r="C1016" s="868" t="s">
        <v>975</v>
      </c>
      <c r="D1016" s="869">
        <v>5444</v>
      </c>
      <c r="E1016" s="869"/>
      <c r="F1016" s="869"/>
      <c r="G1016" s="870">
        <v>5444</v>
      </c>
      <c r="H1016" s="869"/>
      <c r="I1016" s="869"/>
      <c r="J1016" s="870">
        <v>5444</v>
      </c>
      <c r="K1016" s="871">
        <v>0</v>
      </c>
    </row>
    <row r="1017" spans="1:11" ht="30" thickBot="1">
      <c r="A1017" s="872"/>
      <c r="B1017" s="884"/>
      <c r="C1017" s="868" t="s">
        <v>523</v>
      </c>
      <c r="D1017" s="869">
        <v>165000</v>
      </c>
      <c r="E1017" s="869"/>
      <c r="F1017" s="869"/>
      <c r="G1017" s="870">
        <v>165000</v>
      </c>
      <c r="H1017" s="869"/>
      <c r="I1017" s="869"/>
      <c r="J1017" s="870">
        <v>165000</v>
      </c>
      <c r="K1017" s="871">
        <v>0.0002</v>
      </c>
    </row>
    <row r="1018" spans="1:11" ht="12" thickBot="1">
      <c r="A1018" s="872"/>
      <c r="B1018" s="873" t="s">
        <v>143</v>
      </c>
      <c r="C1018" s="874"/>
      <c r="D1018" s="875">
        <v>8801908</v>
      </c>
      <c r="E1018" s="875">
        <v>5000</v>
      </c>
      <c r="F1018" s="875"/>
      <c r="G1018" s="876">
        <v>8806908</v>
      </c>
      <c r="H1018" s="875"/>
      <c r="I1018" s="875"/>
      <c r="J1018" s="876">
        <v>8806908</v>
      </c>
      <c r="K1018" s="877">
        <v>0.0094</v>
      </c>
    </row>
    <row r="1019" spans="1:11" ht="29.25">
      <c r="A1019" s="872"/>
      <c r="B1019" s="867" t="s">
        <v>584</v>
      </c>
      <c r="C1019" s="868" t="s">
        <v>585</v>
      </c>
      <c r="D1019" s="869">
        <v>4000</v>
      </c>
      <c r="E1019" s="869">
        <v>5000</v>
      </c>
      <c r="F1019" s="869"/>
      <c r="G1019" s="870">
        <v>9000</v>
      </c>
      <c r="H1019" s="869"/>
      <c r="I1019" s="869"/>
      <c r="J1019" s="870">
        <v>9000</v>
      </c>
      <c r="K1019" s="871">
        <v>0</v>
      </c>
    </row>
    <row r="1020" spans="1:11" ht="19.5">
      <c r="A1020" s="872"/>
      <c r="B1020" s="884"/>
      <c r="C1020" s="868" t="s">
        <v>520</v>
      </c>
      <c r="D1020" s="869">
        <v>23882</v>
      </c>
      <c r="E1020" s="869">
        <v>7350</v>
      </c>
      <c r="F1020" s="869"/>
      <c r="G1020" s="870">
        <v>31232</v>
      </c>
      <c r="H1020" s="869"/>
      <c r="I1020" s="869"/>
      <c r="J1020" s="870">
        <v>31232</v>
      </c>
      <c r="K1020" s="871">
        <v>0</v>
      </c>
    </row>
    <row r="1021" spans="1:11" ht="11.25">
      <c r="A1021" s="872"/>
      <c r="B1021" s="884"/>
      <c r="C1021" s="868" t="s">
        <v>496</v>
      </c>
      <c r="D1021" s="869">
        <v>2933118</v>
      </c>
      <c r="E1021" s="869">
        <v>77322</v>
      </c>
      <c r="F1021" s="869"/>
      <c r="G1021" s="870">
        <v>3010440</v>
      </c>
      <c r="H1021" s="869"/>
      <c r="I1021" s="869"/>
      <c r="J1021" s="870">
        <v>3010440</v>
      </c>
      <c r="K1021" s="871">
        <v>0.0032</v>
      </c>
    </row>
    <row r="1022" spans="1:11" ht="20.25" thickBot="1">
      <c r="A1022" s="872"/>
      <c r="B1022" s="884"/>
      <c r="C1022" s="868" t="s">
        <v>499</v>
      </c>
      <c r="D1022" s="869">
        <v>1736758</v>
      </c>
      <c r="E1022" s="869">
        <v>368037</v>
      </c>
      <c r="F1022" s="869"/>
      <c r="G1022" s="870">
        <v>2104795</v>
      </c>
      <c r="H1022" s="869"/>
      <c r="I1022" s="869"/>
      <c r="J1022" s="870">
        <v>2104795</v>
      </c>
      <c r="K1022" s="871">
        <v>0.0022</v>
      </c>
    </row>
    <row r="1023" spans="1:11" ht="12" thickBot="1">
      <c r="A1023" s="872"/>
      <c r="B1023" s="873" t="s">
        <v>144</v>
      </c>
      <c r="C1023" s="874"/>
      <c r="D1023" s="875">
        <v>4697758</v>
      </c>
      <c r="E1023" s="875">
        <v>457709</v>
      </c>
      <c r="F1023" s="875"/>
      <c r="G1023" s="876">
        <v>5155467</v>
      </c>
      <c r="H1023" s="875"/>
      <c r="I1023" s="875"/>
      <c r="J1023" s="876">
        <v>5155467</v>
      </c>
      <c r="K1023" s="877">
        <v>0.0055</v>
      </c>
    </row>
    <row r="1024" spans="1:11" ht="39">
      <c r="A1024" s="872"/>
      <c r="B1024" s="867" t="s">
        <v>145</v>
      </c>
      <c r="C1024" s="868" t="s">
        <v>550</v>
      </c>
      <c r="D1024" s="869">
        <v>395652</v>
      </c>
      <c r="E1024" s="869"/>
      <c r="F1024" s="869"/>
      <c r="G1024" s="870">
        <v>395652</v>
      </c>
      <c r="H1024" s="869"/>
      <c r="I1024" s="869"/>
      <c r="J1024" s="870">
        <v>395652</v>
      </c>
      <c r="K1024" s="871">
        <v>0.0004</v>
      </c>
    </row>
    <row r="1025" spans="1:11" ht="12" thickBot="1">
      <c r="A1025" s="872"/>
      <c r="B1025" s="884"/>
      <c r="C1025" s="868" t="s">
        <v>496</v>
      </c>
      <c r="D1025" s="869">
        <v>198</v>
      </c>
      <c r="E1025" s="869"/>
      <c r="F1025" s="869"/>
      <c r="G1025" s="870">
        <v>198</v>
      </c>
      <c r="H1025" s="869"/>
      <c r="I1025" s="869"/>
      <c r="J1025" s="870">
        <v>198</v>
      </c>
      <c r="K1025" s="871">
        <v>0</v>
      </c>
    </row>
    <row r="1026" spans="1:11" ht="12" thickBot="1">
      <c r="A1026" s="872"/>
      <c r="B1026" s="873" t="s">
        <v>146</v>
      </c>
      <c r="C1026" s="874"/>
      <c r="D1026" s="875">
        <v>395850</v>
      </c>
      <c r="E1026" s="875"/>
      <c r="F1026" s="875"/>
      <c r="G1026" s="876">
        <v>395850</v>
      </c>
      <c r="H1026" s="875"/>
      <c r="I1026" s="875"/>
      <c r="J1026" s="876">
        <v>395850</v>
      </c>
      <c r="K1026" s="877">
        <v>0.0004</v>
      </c>
    </row>
    <row r="1027" spans="1:11" ht="19.5">
      <c r="A1027" s="872"/>
      <c r="B1027" s="867" t="s">
        <v>587</v>
      </c>
      <c r="C1027" s="868" t="s">
        <v>966</v>
      </c>
      <c r="D1027" s="869">
        <v>1724000</v>
      </c>
      <c r="E1027" s="869"/>
      <c r="F1027" s="869">
        <v>1629000</v>
      </c>
      <c r="G1027" s="870">
        <v>3353000</v>
      </c>
      <c r="H1027" s="869"/>
      <c r="I1027" s="869"/>
      <c r="J1027" s="870">
        <v>3353000</v>
      </c>
      <c r="K1027" s="871">
        <v>0.0036</v>
      </c>
    </row>
    <row r="1028" spans="1:11" ht="11.25">
      <c r="A1028" s="872"/>
      <c r="B1028" s="884"/>
      <c r="C1028" s="868" t="s">
        <v>508</v>
      </c>
      <c r="D1028" s="869">
        <v>27145</v>
      </c>
      <c r="E1028" s="869"/>
      <c r="F1028" s="869"/>
      <c r="G1028" s="870">
        <v>27145</v>
      </c>
      <c r="H1028" s="869"/>
      <c r="I1028" s="869"/>
      <c r="J1028" s="870">
        <v>27145</v>
      </c>
      <c r="K1028" s="871">
        <v>0</v>
      </c>
    </row>
    <row r="1029" spans="1:11" ht="11.25">
      <c r="A1029" s="872"/>
      <c r="B1029" s="884"/>
      <c r="C1029" s="868" t="s">
        <v>496</v>
      </c>
      <c r="D1029" s="869">
        <v>1157000</v>
      </c>
      <c r="E1029" s="869">
        <v>10666</v>
      </c>
      <c r="F1029" s="869">
        <v>1457000</v>
      </c>
      <c r="G1029" s="870">
        <v>2624666</v>
      </c>
      <c r="H1029" s="869"/>
      <c r="I1029" s="869"/>
      <c r="J1029" s="870">
        <v>2624666</v>
      </c>
      <c r="K1029" s="871">
        <v>0.0028</v>
      </c>
    </row>
    <row r="1030" spans="1:11" ht="20.25" thickBot="1">
      <c r="A1030" s="872"/>
      <c r="B1030" s="884"/>
      <c r="C1030" s="868" t="s">
        <v>499</v>
      </c>
      <c r="D1030" s="869">
        <v>500000</v>
      </c>
      <c r="E1030" s="869">
        <v>30563</v>
      </c>
      <c r="F1030" s="869"/>
      <c r="G1030" s="870">
        <v>530563</v>
      </c>
      <c r="H1030" s="869"/>
      <c r="I1030" s="869"/>
      <c r="J1030" s="870">
        <v>530563</v>
      </c>
      <c r="K1030" s="871">
        <v>0.0006</v>
      </c>
    </row>
    <row r="1031" spans="1:11" ht="12" thickBot="1">
      <c r="A1031" s="872"/>
      <c r="B1031" s="873" t="s">
        <v>147</v>
      </c>
      <c r="C1031" s="874"/>
      <c r="D1031" s="875">
        <v>3408145</v>
      </c>
      <c r="E1031" s="875">
        <v>41229</v>
      </c>
      <c r="F1031" s="875">
        <v>3086000</v>
      </c>
      <c r="G1031" s="876">
        <v>6535374</v>
      </c>
      <c r="H1031" s="875"/>
      <c r="I1031" s="875"/>
      <c r="J1031" s="876">
        <v>6535374</v>
      </c>
      <c r="K1031" s="877">
        <v>0.007</v>
      </c>
    </row>
    <row r="1032" spans="1:11" ht="19.5">
      <c r="A1032" s="872"/>
      <c r="B1032" s="867" t="s">
        <v>589</v>
      </c>
      <c r="C1032" s="868" t="s">
        <v>528</v>
      </c>
      <c r="D1032" s="869">
        <v>1846</v>
      </c>
      <c r="E1032" s="869"/>
      <c r="F1032" s="869"/>
      <c r="G1032" s="870">
        <v>1846</v>
      </c>
      <c r="H1032" s="869"/>
      <c r="I1032" s="869"/>
      <c r="J1032" s="870">
        <v>1846</v>
      </c>
      <c r="K1032" s="871">
        <v>0</v>
      </c>
    </row>
    <row r="1033" spans="1:11" ht="11.25">
      <c r="A1033" s="872"/>
      <c r="B1033" s="884"/>
      <c r="C1033" s="868" t="s">
        <v>529</v>
      </c>
      <c r="D1033" s="869">
        <v>264</v>
      </c>
      <c r="E1033" s="869"/>
      <c r="F1033" s="869"/>
      <c r="G1033" s="870">
        <v>264</v>
      </c>
      <c r="H1033" s="869"/>
      <c r="I1033" s="869"/>
      <c r="J1033" s="870">
        <v>264</v>
      </c>
      <c r="K1033" s="871">
        <v>0</v>
      </c>
    </row>
    <row r="1034" spans="1:11" ht="11.25">
      <c r="A1034" s="872"/>
      <c r="B1034" s="884"/>
      <c r="C1034" s="868" t="s">
        <v>530</v>
      </c>
      <c r="D1034" s="869">
        <v>75110</v>
      </c>
      <c r="E1034" s="869"/>
      <c r="F1034" s="869"/>
      <c r="G1034" s="870">
        <v>75110</v>
      </c>
      <c r="H1034" s="869"/>
      <c r="I1034" s="869"/>
      <c r="J1034" s="870">
        <v>75110</v>
      </c>
      <c r="K1034" s="871">
        <v>0.0001</v>
      </c>
    </row>
    <row r="1035" spans="1:11" ht="19.5">
      <c r="A1035" s="872"/>
      <c r="B1035" s="884"/>
      <c r="C1035" s="868" t="s">
        <v>520</v>
      </c>
      <c r="D1035" s="869">
        <v>61977</v>
      </c>
      <c r="E1035" s="869"/>
      <c r="F1035" s="869"/>
      <c r="G1035" s="870">
        <v>61977</v>
      </c>
      <c r="H1035" s="869"/>
      <c r="I1035" s="869"/>
      <c r="J1035" s="870">
        <v>61977</v>
      </c>
      <c r="K1035" s="871">
        <v>0.0001</v>
      </c>
    </row>
    <row r="1036" spans="1:11" ht="11.25">
      <c r="A1036" s="872"/>
      <c r="B1036" s="884"/>
      <c r="C1036" s="868" t="s">
        <v>966</v>
      </c>
      <c r="D1036" s="869">
        <v>42908</v>
      </c>
      <c r="E1036" s="869"/>
      <c r="F1036" s="869"/>
      <c r="G1036" s="870">
        <v>42908</v>
      </c>
      <c r="H1036" s="869"/>
      <c r="I1036" s="869"/>
      <c r="J1036" s="870">
        <v>42908</v>
      </c>
      <c r="K1036" s="871">
        <v>0</v>
      </c>
    </row>
    <row r="1037" spans="1:11" ht="11.25">
      <c r="A1037" s="872"/>
      <c r="B1037" s="884"/>
      <c r="C1037" s="868" t="s">
        <v>508</v>
      </c>
      <c r="D1037" s="869">
        <v>61000</v>
      </c>
      <c r="E1037" s="869"/>
      <c r="F1037" s="869"/>
      <c r="G1037" s="870">
        <v>61000</v>
      </c>
      <c r="H1037" s="869"/>
      <c r="I1037" s="869"/>
      <c r="J1037" s="870">
        <v>61000</v>
      </c>
      <c r="K1037" s="871">
        <v>0.0001</v>
      </c>
    </row>
    <row r="1038" spans="1:11" ht="11.25">
      <c r="A1038" s="872"/>
      <c r="B1038" s="884"/>
      <c r="C1038" s="868" t="s">
        <v>496</v>
      </c>
      <c r="D1038" s="869">
        <v>471521</v>
      </c>
      <c r="E1038" s="869"/>
      <c r="F1038" s="869"/>
      <c r="G1038" s="870">
        <v>471521</v>
      </c>
      <c r="H1038" s="869"/>
      <c r="I1038" s="869"/>
      <c r="J1038" s="870">
        <v>471521</v>
      </c>
      <c r="K1038" s="871">
        <v>0.0005</v>
      </c>
    </row>
    <row r="1039" spans="1:11" ht="11.25">
      <c r="A1039" s="872"/>
      <c r="B1039" s="884"/>
      <c r="C1039" s="868" t="s">
        <v>543</v>
      </c>
      <c r="D1039" s="869">
        <v>84000</v>
      </c>
      <c r="E1039" s="869"/>
      <c r="F1039" s="869"/>
      <c r="G1039" s="870">
        <v>84000</v>
      </c>
      <c r="H1039" s="869"/>
      <c r="I1039" s="869"/>
      <c r="J1039" s="870">
        <v>84000</v>
      </c>
      <c r="K1039" s="871">
        <v>0.0001</v>
      </c>
    </row>
    <row r="1040" spans="1:11" ht="19.5">
      <c r="A1040" s="872"/>
      <c r="B1040" s="884"/>
      <c r="C1040" s="868" t="s">
        <v>499</v>
      </c>
      <c r="D1040" s="869">
        <v>5870216</v>
      </c>
      <c r="E1040" s="869"/>
      <c r="F1040" s="869"/>
      <c r="G1040" s="870">
        <v>5870216</v>
      </c>
      <c r="H1040" s="869"/>
      <c r="I1040" s="869"/>
      <c r="J1040" s="870">
        <v>5870216</v>
      </c>
      <c r="K1040" s="871">
        <v>0.0063</v>
      </c>
    </row>
    <row r="1041" spans="1:11" ht="30" thickBot="1">
      <c r="A1041" s="872"/>
      <c r="B1041" s="884"/>
      <c r="C1041" s="868" t="s">
        <v>523</v>
      </c>
      <c r="D1041" s="869">
        <v>4265765</v>
      </c>
      <c r="E1041" s="869"/>
      <c r="F1041" s="869"/>
      <c r="G1041" s="870">
        <v>4265765</v>
      </c>
      <c r="H1041" s="869"/>
      <c r="I1041" s="869"/>
      <c r="J1041" s="870">
        <v>4265765</v>
      </c>
      <c r="K1041" s="871">
        <v>0.0046</v>
      </c>
    </row>
    <row r="1042" spans="1:11" ht="12" thickBot="1">
      <c r="A1042" s="872"/>
      <c r="B1042" s="873" t="s">
        <v>148</v>
      </c>
      <c r="C1042" s="874"/>
      <c r="D1042" s="875">
        <v>10934607</v>
      </c>
      <c r="E1042" s="875"/>
      <c r="F1042" s="875"/>
      <c r="G1042" s="876">
        <v>10934607</v>
      </c>
      <c r="H1042" s="875"/>
      <c r="I1042" s="875"/>
      <c r="J1042" s="876">
        <v>10934607</v>
      </c>
      <c r="K1042" s="877">
        <v>0.0117</v>
      </c>
    </row>
    <row r="1043" spans="1:11" ht="12" thickBot="1">
      <c r="A1043" s="878" t="s">
        <v>591</v>
      </c>
      <c r="B1043" s="879"/>
      <c r="C1043" s="880"/>
      <c r="D1043" s="881">
        <v>45293626</v>
      </c>
      <c r="E1043" s="881">
        <v>503938</v>
      </c>
      <c r="F1043" s="881">
        <v>3086000</v>
      </c>
      <c r="G1043" s="882">
        <v>48883564</v>
      </c>
      <c r="H1043" s="881"/>
      <c r="I1043" s="881"/>
      <c r="J1043" s="882">
        <v>48883564</v>
      </c>
      <c r="K1043" s="883">
        <v>0.0522</v>
      </c>
    </row>
    <row r="1044" spans="1:11" ht="45">
      <c r="A1044" s="866" t="s">
        <v>592</v>
      </c>
      <c r="B1044" s="867" t="s">
        <v>593</v>
      </c>
      <c r="C1044" s="868" t="s">
        <v>585</v>
      </c>
      <c r="D1044" s="869">
        <v>85000</v>
      </c>
      <c r="E1044" s="869"/>
      <c r="F1044" s="869"/>
      <c r="G1044" s="870">
        <v>85000</v>
      </c>
      <c r="H1044" s="869"/>
      <c r="I1044" s="869"/>
      <c r="J1044" s="870">
        <v>85000</v>
      </c>
      <c r="K1044" s="871">
        <v>0.0001</v>
      </c>
    </row>
    <row r="1045" spans="1:11" ht="11.25">
      <c r="A1045" s="872"/>
      <c r="B1045" s="884"/>
      <c r="C1045" s="868" t="s">
        <v>530</v>
      </c>
      <c r="D1045" s="869">
        <v>101196</v>
      </c>
      <c r="E1045" s="869"/>
      <c r="F1045" s="869"/>
      <c r="G1045" s="870">
        <v>101196</v>
      </c>
      <c r="H1045" s="869"/>
      <c r="I1045" s="869"/>
      <c r="J1045" s="870">
        <v>101196</v>
      </c>
      <c r="K1045" s="871">
        <v>0.0001</v>
      </c>
    </row>
    <row r="1046" spans="1:11" ht="19.5">
      <c r="A1046" s="872"/>
      <c r="B1046" s="884"/>
      <c r="C1046" s="868" t="s">
        <v>520</v>
      </c>
      <c r="D1046" s="869">
        <v>77010</v>
      </c>
      <c r="E1046" s="869">
        <v>1100</v>
      </c>
      <c r="F1046" s="869"/>
      <c r="G1046" s="870">
        <v>78110</v>
      </c>
      <c r="H1046" s="869"/>
      <c r="I1046" s="869"/>
      <c r="J1046" s="870">
        <v>78110</v>
      </c>
      <c r="K1046" s="871">
        <v>0.0001</v>
      </c>
    </row>
    <row r="1047" spans="1:11" ht="11.25">
      <c r="A1047" s="872"/>
      <c r="B1047" s="884"/>
      <c r="C1047" s="868" t="s">
        <v>966</v>
      </c>
      <c r="D1047" s="869">
        <v>92</v>
      </c>
      <c r="E1047" s="869"/>
      <c r="F1047" s="869"/>
      <c r="G1047" s="870">
        <v>92</v>
      </c>
      <c r="H1047" s="869"/>
      <c r="I1047" s="869"/>
      <c r="J1047" s="870">
        <v>92</v>
      </c>
      <c r="K1047" s="871">
        <v>0</v>
      </c>
    </row>
    <row r="1048" spans="1:11" ht="12" thickBot="1">
      <c r="A1048" s="872"/>
      <c r="B1048" s="884"/>
      <c r="C1048" s="868" t="s">
        <v>496</v>
      </c>
      <c r="D1048" s="869">
        <v>3285404</v>
      </c>
      <c r="E1048" s="869">
        <v>102224</v>
      </c>
      <c r="F1048" s="869"/>
      <c r="G1048" s="870">
        <v>3387628</v>
      </c>
      <c r="H1048" s="869"/>
      <c r="I1048" s="869"/>
      <c r="J1048" s="870">
        <v>3387628</v>
      </c>
      <c r="K1048" s="871">
        <v>0.0036</v>
      </c>
    </row>
    <row r="1049" spans="1:11" ht="12" thickBot="1">
      <c r="A1049" s="872"/>
      <c r="B1049" s="873" t="s">
        <v>149</v>
      </c>
      <c r="C1049" s="874"/>
      <c r="D1049" s="875">
        <v>3548702</v>
      </c>
      <c r="E1049" s="875">
        <v>103324</v>
      </c>
      <c r="F1049" s="875"/>
      <c r="G1049" s="876">
        <v>3652026</v>
      </c>
      <c r="H1049" s="875"/>
      <c r="I1049" s="875"/>
      <c r="J1049" s="876">
        <v>3652026</v>
      </c>
      <c r="K1049" s="877">
        <v>0.0039</v>
      </c>
    </row>
    <row r="1050" spans="1:11" ht="29.25">
      <c r="A1050" s="872"/>
      <c r="B1050" s="867" t="s">
        <v>150</v>
      </c>
      <c r="C1050" s="868" t="s">
        <v>596</v>
      </c>
      <c r="D1050" s="869">
        <v>3809300</v>
      </c>
      <c r="E1050" s="869"/>
      <c r="F1050" s="869"/>
      <c r="G1050" s="870">
        <v>3809300</v>
      </c>
      <c r="H1050" s="869"/>
      <c r="I1050" s="869"/>
      <c r="J1050" s="870">
        <v>3809300</v>
      </c>
      <c r="K1050" s="871">
        <v>0.0041</v>
      </c>
    </row>
    <row r="1051" spans="1:11" ht="48.75">
      <c r="A1051" s="872"/>
      <c r="B1051" s="884"/>
      <c r="C1051" s="868" t="s">
        <v>151</v>
      </c>
      <c r="D1051" s="869">
        <v>500000</v>
      </c>
      <c r="E1051" s="869"/>
      <c r="F1051" s="869"/>
      <c r="G1051" s="870">
        <v>500000</v>
      </c>
      <c r="H1051" s="869"/>
      <c r="I1051" s="869"/>
      <c r="J1051" s="870">
        <v>500000</v>
      </c>
      <c r="K1051" s="871">
        <v>0.0005</v>
      </c>
    </row>
    <row r="1052" spans="1:11" ht="59.25" thickBot="1">
      <c r="A1052" s="872"/>
      <c r="B1052" s="884"/>
      <c r="C1052" s="868" t="s">
        <v>152</v>
      </c>
      <c r="D1052" s="869">
        <v>100000</v>
      </c>
      <c r="E1052" s="869"/>
      <c r="F1052" s="869"/>
      <c r="G1052" s="870">
        <v>100000</v>
      </c>
      <c r="H1052" s="869"/>
      <c r="I1052" s="869"/>
      <c r="J1052" s="870">
        <v>100000</v>
      </c>
      <c r="K1052" s="871">
        <v>0.0001</v>
      </c>
    </row>
    <row r="1053" spans="1:11" ht="12" thickBot="1">
      <c r="A1053" s="872"/>
      <c r="B1053" s="873" t="s">
        <v>153</v>
      </c>
      <c r="C1053" s="874"/>
      <c r="D1053" s="875">
        <v>4409300</v>
      </c>
      <c r="E1053" s="875"/>
      <c r="F1053" s="875"/>
      <c r="G1053" s="876">
        <v>4409300</v>
      </c>
      <c r="H1053" s="875"/>
      <c r="I1053" s="875"/>
      <c r="J1053" s="876">
        <v>4409300</v>
      </c>
      <c r="K1053" s="877">
        <v>0.0047</v>
      </c>
    </row>
    <row r="1054" spans="1:11" ht="30" thickBot="1">
      <c r="A1054" s="872"/>
      <c r="B1054" s="867" t="s">
        <v>595</v>
      </c>
      <c r="C1054" s="868" t="s">
        <v>596</v>
      </c>
      <c r="D1054" s="869">
        <v>1912726</v>
      </c>
      <c r="E1054" s="869">
        <v>5806</v>
      </c>
      <c r="F1054" s="869"/>
      <c r="G1054" s="870">
        <v>1918532</v>
      </c>
      <c r="H1054" s="869"/>
      <c r="I1054" s="869"/>
      <c r="J1054" s="870">
        <v>1918532</v>
      </c>
      <c r="K1054" s="871">
        <v>0.0021</v>
      </c>
    </row>
    <row r="1055" spans="1:11" ht="12" thickBot="1">
      <c r="A1055" s="872"/>
      <c r="B1055" s="873" t="s">
        <v>154</v>
      </c>
      <c r="C1055" s="874"/>
      <c r="D1055" s="875">
        <v>1912726</v>
      </c>
      <c r="E1055" s="875">
        <v>5806</v>
      </c>
      <c r="F1055" s="875"/>
      <c r="G1055" s="876">
        <v>1918532</v>
      </c>
      <c r="H1055" s="875"/>
      <c r="I1055" s="875"/>
      <c r="J1055" s="876">
        <v>1918532</v>
      </c>
      <c r="K1055" s="877">
        <v>0.0021</v>
      </c>
    </row>
    <row r="1056" spans="1:11" ht="30" thickBot="1">
      <c r="A1056" s="872"/>
      <c r="B1056" s="867" t="s">
        <v>598</v>
      </c>
      <c r="C1056" s="868" t="s">
        <v>596</v>
      </c>
      <c r="D1056" s="869">
        <v>4515857</v>
      </c>
      <c r="E1056" s="869">
        <v>20928</v>
      </c>
      <c r="F1056" s="869"/>
      <c r="G1056" s="870">
        <v>4536785</v>
      </c>
      <c r="H1056" s="869"/>
      <c r="I1056" s="869"/>
      <c r="J1056" s="870">
        <v>4536785</v>
      </c>
      <c r="K1056" s="871">
        <v>0.0048</v>
      </c>
    </row>
    <row r="1057" spans="1:11" ht="12" thickBot="1">
      <c r="A1057" s="872"/>
      <c r="B1057" s="873" t="s">
        <v>155</v>
      </c>
      <c r="C1057" s="874"/>
      <c r="D1057" s="875">
        <v>4515857</v>
      </c>
      <c r="E1057" s="875">
        <v>20928</v>
      </c>
      <c r="F1057" s="875"/>
      <c r="G1057" s="876">
        <v>4536785</v>
      </c>
      <c r="H1057" s="875"/>
      <c r="I1057" s="875"/>
      <c r="J1057" s="876">
        <v>4536785</v>
      </c>
      <c r="K1057" s="877">
        <v>0.0048</v>
      </c>
    </row>
    <row r="1058" spans="1:11" ht="29.25">
      <c r="A1058" s="872"/>
      <c r="B1058" s="867" t="s">
        <v>156</v>
      </c>
      <c r="C1058" s="868" t="s">
        <v>596</v>
      </c>
      <c r="D1058" s="869">
        <v>1080878</v>
      </c>
      <c r="E1058" s="869"/>
      <c r="F1058" s="869"/>
      <c r="G1058" s="870">
        <v>1080878</v>
      </c>
      <c r="H1058" s="869"/>
      <c r="I1058" s="869"/>
      <c r="J1058" s="870">
        <v>1080878</v>
      </c>
      <c r="K1058" s="871">
        <v>0.0012</v>
      </c>
    </row>
    <row r="1059" spans="1:11" ht="11.25">
      <c r="A1059" s="872"/>
      <c r="B1059" s="884"/>
      <c r="C1059" s="868" t="s">
        <v>496</v>
      </c>
      <c r="D1059" s="869">
        <v>30000</v>
      </c>
      <c r="E1059" s="869"/>
      <c r="F1059" s="869"/>
      <c r="G1059" s="870">
        <v>30000</v>
      </c>
      <c r="H1059" s="869"/>
      <c r="I1059" s="869"/>
      <c r="J1059" s="870">
        <v>30000</v>
      </c>
      <c r="K1059" s="871">
        <v>0</v>
      </c>
    </row>
    <row r="1060" spans="1:11" ht="19.5">
      <c r="A1060" s="872"/>
      <c r="B1060" s="884"/>
      <c r="C1060" s="868" t="s">
        <v>499</v>
      </c>
      <c r="D1060" s="869">
        <v>11959300</v>
      </c>
      <c r="E1060" s="869"/>
      <c r="F1060" s="869"/>
      <c r="G1060" s="870">
        <v>11959300</v>
      </c>
      <c r="H1060" s="869"/>
      <c r="I1060" s="869"/>
      <c r="J1060" s="870">
        <v>11959300</v>
      </c>
      <c r="K1060" s="871">
        <v>0.0128</v>
      </c>
    </row>
    <row r="1061" spans="1:11" ht="59.25" thickBot="1">
      <c r="A1061" s="872"/>
      <c r="B1061" s="884"/>
      <c r="C1061" s="868" t="s">
        <v>152</v>
      </c>
      <c r="D1061" s="869">
        <v>18850</v>
      </c>
      <c r="E1061" s="869"/>
      <c r="F1061" s="869"/>
      <c r="G1061" s="870">
        <v>18850</v>
      </c>
      <c r="H1061" s="869"/>
      <c r="I1061" s="869"/>
      <c r="J1061" s="870">
        <v>18850</v>
      </c>
      <c r="K1061" s="871">
        <v>0</v>
      </c>
    </row>
    <row r="1062" spans="1:11" ht="12" thickBot="1">
      <c r="A1062" s="872"/>
      <c r="B1062" s="873" t="s">
        <v>157</v>
      </c>
      <c r="C1062" s="874"/>
      <c r="D1062" s="875">
        <v>13089028</v>
      </c>
      <c r="E1062" s="875"/>
      <c r="F1062" s="875"/>
      <c r="G1062" s="876">
        <v>13089028</v>
      </c>
      <c r="H1062" s="875"/>
      <c r="I1062" s="875"/>
      <c r="J1062" s="876">
        <v>13089028</v>
      </c>
      <c r="K1062" s="877">
        <v>0.014</v>
      </c>
    </row>
    <row r="1063" spans="1:11" ht="48.75">
      <c r="A1063" s="872"/>
      <c r="B1063" s="867" t="s">
        <v>158</v>
      </c>
      <c r="C1063" s="868" t="s">
        <v>151</v>
      </c>
      <c r="D1063" s="869">
        <v>100000</v>
      </c>
      <c r="E1063" s="869"/>
      <c r="F1063" s="869"/>
      <c r="G1063" s="870">
        <v>100000</v>
      </c>
      <c r="H1063" s="869"/>
      <c r="I1063" s="869"/>
      <c r="J1063" s="870">
        <v>100000</v>
      </c>
      <c r="K1063" s="871">
        <v>0.0001</v>
      </c>
    </row>
    <row r="1064" spans="1:11" ht="68.25">
      <c r="A1064" s="872"/>
      <c r="B1064" s="884"/>
      <c r="C1064" s="868" t="s">
        <v>857</v>
      </c>
      <c r="D1064" s="869">
        <v>600000</v>
      </c>
      <c r="E1064" s="869"/>
      <c r="F1064" s="869"/>
      <c r="G1064" s="870">
        <v>600000</v>
      </c>
      <c r="H1064" s="869"/>
      <c r="I1064" s="869"/>
      <c r="J1064" s="870">
        <v>600000</v>
      </c>
      <c r="K1064" s="871">
        <v>0.0006</v>
      </c>
    </row>
    <row r="1065" spans="1:11" ht="11.25">
      <c r="A1065" s="872"/>
      <c r="B1065" s="884"/>
      <c r="C1065" s="868" t="s">
        <v>530</v>
      </c>
      <c r="D1065" s="869">
        <v>23000</v>
      </c>
      <c r="E1065" s="869"/>
      <c r="F1065" s="869"/>
      <c r="G1065" s="870">
        <v>23000</v>
      </c>
      <c r="H1065" s="869"/>
      <c r="I1065" s="869"/>
      <c r="J1065" s="870">
        <v>23000</v>
      </c>
      <c r="K1065" s="871">
        <v>0</v>
      </c>
    </row>
    <row r="1066" spans="1:11" ht="12" thickBot="1">
      <c r="A1066" s="872"/>
      <c r="B1066" s="884"/>
      <c r="C1066" s="868" t="s">
        <v>496</v>
      </c>
      <c r="D1066" s="869">
        <v>32600</v>
      </c>
      <c r="E1066" s="869"/>
      <c r="F1066" s="869"/>
      <c r="G1066" s="870">
        <v>32600</v>
      </c>
      <c r="H1066" s="869"/>
      <c r="I1066" s="869"/>
      <c r="J1066" s="870">
        <v>32600</v>
      </c>
      <c r="K1066" s="871">
        <v>0</v>
      </c>
    </row>
    <row r="1067" spans="1:11" ht="12" thickBot="1">
      <c r="A1067" s="872"/>
      <c r="B1067" s="873" t="s">
        <v>159</v>
      </c>
      <c r="C1067" s="874"/>
      <c r="D1067" s="875">
        <v>755600</v>
      </c>
      <c r="E1067" s="875"/>
      <c r="F1067" s="875"/>
      <c r="G1067" s="876">
        <v>755600</v>
      </c>
      <c r="H1067" s="875"/>
      <c r="I1067" s="875"/>
      <c r="J1067" s="876">
        <v>755600</v>
      </c>
      <c r="K1067" s="877">
        <v>0.0008</v>
      </c>
    </row>
    <row r="1068" spans="1:11" ht="39">
      <c r="A1068" s="872"/>
      <c r="B1068" s="867" t="s">
        <v>160</v>
      </c>
      <c r="C1068" s="868" t="s">
        <v>852</v>
      </c>
      <c r="D1068" s="869">
        <v>102920</v>
      </c>
      <c r="E1068" s="869"/>
      <c r="F1068" s="869"/>
      <c r="G1068" s="870">
        <v>102920</v>
      </c>
      <c r="H1068" s="869"/>
      <c r="I1068" s="869"/>
      <c r="J1068" s="870">
        <v>102920</v>
      </c>
      <c r="K1068" s="871">
        <v>0.0001</v>
      </c>
    </row>
    <row r="1069" spans="1:11" ht="39">
      <c r="A1069" s="872"/>
      <c r="B1069" s="884"/>
      <c r="C1069" s="868" t="s">
        <v>550</v>
      </c>
      <c r="D1069" s="869">
        <v>315980</v>
      </c>
      <c r="E1069" s="869"/>
      <c r="F1069" s="869"/>
      <c r="G1069" s="870">
        <v>315980</v>
      </c>
      <c r="H1069" s="869"/>
      <c r="I1069" s="869"/>
      <c r="J1069" s="870">
        <v>315980</v>
      </c>
      <c r="K1069" s="871">
        <v>0.0003</v>
      </c>
    </row>
    <row r="1070" spans="1:11" ht="59.25" thickBot="1">
      <c r="A1070" s="872"/>
      <c r="B1070" s="884"/>
      <c r="C1070" s="868" t="s">
        <v>853</v>
      </c>
      <c r="D1070" s="869">
        <v>5000</v>
      </c>
      <c r="E1070" s="869"/>
      <c r="F1070" s="869"/>
      <c r="G1070" s="870">
        <v>5000</v>
      </c>
      <c r="H1070" s="869"/>
      <c r="I1070" s="869"/>
      <c r="J1070" s="870">
        <v>5000</v>
      </c>
      <c r="K1070" s="871">
        <v>0</v>
      </c>
    </row>
    <row r="1071" spans="1:11" ht="12" thickBot="1">
      <c r="A1071" s="872"/>
      <c r="B1071" s="873" t="s">
        <v>161</v>
      </c>
      <c r="C1071" s="874"/>
      <c r="D1071" s="875">
        <v>423900</v>
      </c>
      <c r="E1071" s="875"/>
      <c r="F1071" s="875"/>
      <c r="G1071" s="876">
        <v>423900</v>
      </c>
      <c r="H1071" s="875"/>
      <c r="I1071" s="875"/>
      <c r="J1071" s="876">
        <v>423900</v>
      </c>
      <c r="K1071" s="877">
        <v>0.0005</v>
      </c>
    </row>
    <row r="1072" spans="1:11" ht="12" thickBot="1">
      <c r="A1072" s="878" t="s">
        <v>600</v>
      </c>
      <c r="B1072" s="879"/>
      <c r="C1072" s="880"/>
      <c r="D1072" s="881">
        <v>28655113</v>
      </c>
      <c r="E1072" s="881">
        <v>130058</v>
      </c>
      <c r="F1072" s="881"/>
      <c r="G1072" s="882">
        <v>28785171</v>
      </c>
      <c r="H1072" s="881"/>
      <c r="I1072" s="881"/>
      <c r="J1072" s="882">
        <v>28785171</v>
      </c>
      <c r="K1072" s="883">
        <v>0.0308</v>
      </c>
    </row>
    <row r="1073" spans="1:11" ht="33.75">
      <c r="A1073" s="866" t="s">
        <v>601</v>
      </c>
      <c r="B1073" s="867" t="s">
        <v>602</v>
      </c>
      <c r="C1073" s="868" t="s">
        <v>963</v>
      </c>
      <c r="D1073" s="869">
        <v>2500</v>
      </c>
      <c r="E1073" s="869"/>
      <c r="F1073" s="869"/>
      <c r="G1073" s="870">
        <v>2500</v>
      </c>
      <c r="H1073" s="869"/>
      <c r="I1073" s="869"/>
      <c r="J1073" s="870">
        <v>2500</v>
      </c>
      <c r="K1073" s="871">
        <v>0</v>
      </c>
    </row>
    <row r="1074" spans="1:11" ht="19.5">
      <c r="A1074" s="872"/>
      <c r="B1074" s="884"/>
      <c r="C1074" s="868" t="s">
        <v>528</v>
      </c>
      <c r="D1074" s="869">
        <v>1400</v>
      </c>
      <c r="E1074" s="869"/>
      <c r="F1074" s="869"/>
      <c r="G1074" s="870">
        <v>1400</v>
      </c>
      <c r="H1074" s="869"/>
      <c r="I1074" s="869"/>
      <c r="J1074" s="870">
        <v>1400</v>
      </c>
      <c r="K1074" s="871">
        <v>0</v>
      </c>
    </row>
    <row r="1075" spans="1:11" ht="11.25">
      <c r="A1075" s="872"/>
      <c r="B1075" s="884"/>
      <c r="C1075" s="868" t="s">
        <v>529</v>
      </c>
      <c r="D1075" s="869">
        <v>200</v>
      </c>
      <c r="E1075" s="869"/>
      <c r="F1075" s="869"/>
      <c r="G1075" s="870">
        <v>200</v>
      </c>
      <c r="H1075" s="869"/>
      <c r="I1075" s="869"/>
      <c r="J1075" s="870">
        <v>200</v>
      </c>
      <c r="K1075" s="871">
        <v>0</v>
      </c>
    </row>
    <row r="1076" spans="1:11" ht="11.25">
      <c r="A1076" s="872"/>
      <c r="B1076" s="884"/>
      <c r="C1076" s="868" t="s">
        <v>966</v>
      </c>
      <c r="D1076" s="869">
        <v>20350</v>
      </c>
      <c r="E1076" s="869"/>
      <c r="F1076" s="869"/>
      <c r="G1076" s="870">
        <v>20350</v>
      </c>
      <c r="H1076" s="869"/>
      <c r="I1076" s="869"/>
      <c r="J1076" s="870">
        <v>20350</v>
      </c>
      <c r="K1076" s="871">
        <v>0</v>
      </c>
    </row>
    <row r="1077" spans="1:11" ht="11.25">
      <c r="A1077" s="872"/>
      <c r="B1077" s="884"/>
      <c r="C1077" s="868" t="s">
        <v>508</v>
      </c>
      <c r="D1077" s="869">
        <v>50500</v>
      </c>
      <c r="E1077" s="869">
        <v>4900</v>
      </c>
      <c r="F1077" s="869"/>
      <c r="G1077" s="870">
        <v>55400</v>
      </c>
      <c r="H1077" s="869"/>
      <c r="I1077" s="869"/>
      <c r="J1077" s="870">
        <v>55400</v>
      </c>
      <c r="K1077" s="871">
        <v>0.0001</v>
      </c>
    </row>
    <row r="1078" spans="1:11" ht="11.25">
      <c r="A1078" s="872"/>
      <c r="B1078" s="884"/>
      <c r="C1078" s="868" t="s">
        <v>496</v>
      </c>
      <c r="D1078" s="869">
        <v>342000</v>
      </c>
      <c r="E1078" s="869"/>
      <c r="F1078" s="869"/>
      <c r="G1078" s="870">
        <v>342000</v>
      </c>
      <c r="H1078" s="869"/>
      <c r="I1078" s="869"/>
      <c r="J1078" s="870">
        <v>342000</v>
      </c>
      <c r="K1078" s="871">
        <v>0.0004</v>
      </c>
    </row>
    <row r="1079" spans="1:11" ht="19.5">
      <c r="A1079" s="872"/>
      <c r="B1079" s="884"/>
      <c r="C1079" s="868" t="s">
        <v>499</v>
      </c>
      <c r="D1079" s="869">
        <v>6004055</v>
      </c>
      <c r="E1079" s="869">
        <v>33700</v>
      </c>
      <c r="F1079" s="869"/>
      <c r="G1079" s="870">
        <v>6037755</v>
      </c>
      <c r="H1079" s="869"/>
      <c r="I1079" s="869"/>
      <c r="J1079" s="870">
        <v>6037755</v>
      </c>
      <c r="K1079" s="871">
        <v>0.0065</v>
      </c>
    </row>
    <row r="1080" spans="1:11" ht="49.5" thickBot="1">
      <c r="A1080" s="872"/>
      <c r="B1080" s="884"/>
      <c r="C1080" s="868" t="s">
        <v>31</v>
      </c>
      <c r="D1080" s="869">
        <v>17158399</v>
      </c>
      <c r="E1080" s="869"/>
      <c r="F1080" s="869"/>
      <c r="G1080" s="870">
        <v>17158399</v>
      </c>
      <c r="H1080" s="869"/>
      <c r="I1080" s="869"/>
      <c r="J1080" s="870">
        <v>17158399</v>
      </c>
      <c r="K1080" s="871">
        <v>0.0183</v>
      </c>
    </row>
    <row r="1081" spans="1:11" ht="12" thickBot="1">
      <c r="A1081" s="872"/>
      <c r="B1081" s="873" t="s">
        <v>162</v>
      </c>
      <c r="C1081" s="874"/>
      <c r="D1081" s="875">
        <v>23579404</v>
      </c>
      <c r="E1081" s="875">
        <v>38600</v>
      </c>
      <c r="F1081" s="875"/>
      <c r="G1081" s="876">
        <v>23618004</v>
      </c>
      <c r="H1081" s="875"/>
      <c r="I1081" s="875"/>
      <c r="J1081" s="876">
        <v>23618004</v>
      </c>
      <c r="K1081" s="877">
        <v>0.0252</v>
      </c>
    </row>
    <row r="1082" spans="1:11" ht="19.5">
      <c r="A1082" s="872"/>
      <c r="B1082" s="867" t="s">
        <v>604</v>
      </c>
      <c r="C1082" s="868" t="s">
        <v>962</v>
      </c>
      <c r="D1082" s="869">
        <v>1800</v>
      </c>
      <c r="E1082" s="869"/>
      <c r="F1082" s="869"/>
      <c r="G1082" s="870">
        <v>1800</v>
      </c>
      <c r="H1082" s="869"/>
      <c r="I1082" s="869"/>
      <c r="J1082" s="870">
        <v>1800</v>
      </c>
      <c r="K1082" s="871">
        <v>0</v>
      </c>
    </row>
    <row r="1083" spans="1:11" ht="29.25">
      <c r="A1083" s="872"/>
      <c r="B1083" s="884"/>
      <c r="C1083" s="868" t="s">
        <v>585</v>
      </c>
      <c r="D1083" s="869">
        <v>1149525</v>
      </c>
      <c r="E1083" s="869"/>
      <c r="F1083" s="869"/>
      <c r="G1083" s="870">
        <v>1149525</v>
      </c>
      <c r="H1083" s="869"/>
      <c r="I1083" s="869"/>
      <c r="J1083" s="870">
        <v>1149525</v>
      </c>
      <c r="K1083" s="871">
        <v>0.0012</v>
      </c>
    </row>
    <row r="1084" spans="1:11" ht="19.5">
      <c r="A1084" s="872"/>
      <c r="B1084" s="884"/>
      <c r="C1084" s="868" t="s">
        <v>963</v>
      </c>
      <c r="D1084" s="869">
        <v>499988</v>
      </c>
      <c r="E1084" s="869"/>
      <c r="F1084" s="869"/>
      <c r="G1084" s="870">
        <v>499988</v>
      </c>
      <c r="H1084" s="869"/>
      <c r="I1084" s="869"/>
      <c r="J1084" s="870">
        <v>499988</v>
      </c>
      <c r="K1084" s="871">
        <v>0.0005</v>
      </c>
    </row>
    <row r="1085" spans="1:11" ht="19.5">
      <c r="A1085" s="872"/>
      <c r="B1085" s="884"/>
      <c r="C1085" s="868" t="s">
        <v>985</v>
      </c>
      <c r="D1085" s="869">
        <v>7910</v>
      </c>
      <c r="E1085" s="869"/>
      <c r="F1085" s="869"/>
      <c r="G1085" s="870">
        <v>7910</v>
      </c>
      <c r="H1085" s="869"/>
      <c r="I1085" s="869"/>
      <c r="J1085" s="870">
        <v>7910</v>
      </c>
      <c r="K1085" s="871">
        <v>0</v>
      </c>
    </row>
    <row r="1086" spans="1:11" ht="19.5">
      <c r="A1086" s="872"/>
      <c r="B1086" s="884"/>
      <c r="C1086" s="868" t="s">
        <v>986</v>
      </c>
      <c r="D1086" s="869">
        <v>2637</v>
      </c>
      <c r="E1086" s="869"/>
      <c r="F1086" s="869"/>
      <c r="G1086" s="870">
        <v>2637</v>
      </c>
      <c r="H1086" s="869"/>
      <c r="I1086" s="869"/>
      <c r="J1086" s="870">
        <v>2637</v>
      </c>
      <c r="K1086" s="871">
        <v>0</v>
      </c>
    </row>
    <row r="1087" spans="1:11" ht="19.5">
      <c r="A1087" s="872"/>
      <c r="B1087" s="884"/>
      <c r="C1087" s="868" t="s">
        <v>964</v>
      </c>
      <c r="D1087" s="869">
        <v>38611</v>
      </c>
      <c r="E1087" s="869"/>
      <c r="F1087" s="869"/>
      <c r="G1087" s="870">
        <v>38611</v>
      </c>
      <c r="H1087" s="869"/>
      <c r="I1087" s="869"/>
      <c r="J1087" s="870">
        <v>38611</v>
      </c>
      <c r="K1087" s="871">
        <v>0</v>
      </c>
    </row>
    <row r="1088" spans="1:11" ht="19.5">
      <c r="A1088" s="872"/>
      <c r="B1088" s="884"/>
      <c r="C1088" s="868" t="s">
        <v>528</v>
      </c>
      <c r="D1088" s="869">
        <v>89622</v>
      </c>
      <c r="E1088" s="869"/>
      <c r="F1088" s="869"/>
      <c r="G1088" s="870">
        <v>89622</v>
      </c>
      <c r="H1088" s="869"/>
      <c r="I1088" s="869"/>
      <c r="J1088" s="870">
        <v>89622</v>
      </c>
      <c r="K1088" s="871">
        <v>0.0001</v>
      </c>
    </row>
    <row r="1089" spans="1:11" ht="19.5">
      <c r="A1089" s="872"/>
      <c r="B1089" s="884"/>
      <c r="C1089" s="868" t="s">
        <v>987</v>
      </c>
      <c r="D1089" s="869">
        <v>1403</v>
      </c>
      <c r="E1089" s="869"/>
      <c r="F1089" s="869"/>
      <c r="G1089" s="870">
        <v>1403</v>
      </c>
      <c r="H1089" s="869"/>
      <c r="I1089" s="869"/>
      <c r="J1089" s="870">
        <v>1403</v>
      </c>
      <c r="K1089" s="871">
        <v>0</v>
      </c>
    </row>
    <row r="1090" spans="1:11" ht="19.5">
      <c r="A1090" s="872"/>
      <c r="B1090" s="884"/>
      <c r="C1090" s="868" t="s">
        <v>988</v>
      </c>
      <c r="D1090" s="869">
        <v>467</v>
      </c>
      <c r="E1090" s="869"/>
      <c r="F1090" s="869"/>
      <c r="G1090" s="870">
        <v>467</v>
      </c>
      <c r="H1090" s="869"/>
      <c r="I1090" s="869"/>
      <c r="J1090" s="870">
        <v>467</v>
      </c>
      <c r="K1090" s="871">
        <v>0</v>
      </c>
    </row>
    <row r="1091" spans="1:11" ht="11.25">
      <c r="A1091" s="872"/>
      <c r="B1091" s="884"/>
      <c r="C1091" s="868" t="s">
        <v>529</v>
      </c>
      <c r="D1091" s="869">
        <v>13161</v>
      </c>
      <c r="E1091" s="869"/>
      <c r="F1091" s="869"/>
      <c r="G1091" s="870">
        <v>13161</v>
      </c>
      <c r="H1091" s="869"/>
      <c r="I1091" s="869"/>
      <c r="J1091" s="870">
        <v>13161</v>
      </c>
      <c r="K1091" s="871">
        <v>0</v>
      </c>
    </row>
    <row r="1092" spans="1:11" ht="11.25">
      <c r="A1092" s="872"/>
      <c r="B1092" s="884"/>
      <c r="C1092" s="868" t="s">
        <v>989</v>
      </c>
      <c r="D1092" s="869">
        <v>194</v>
      </c>
      <c r="E1092" s="869"/>
      <c r="F1092" s="869"/>
      <c r="G1092" s="870">
        <v>194</v>
      </c>
      <c r="H1092" s="869"/>
      <c r="I1092" s="869"/>
      <c r="J1092" s="870">
        <v>194</v>
      </c>
      <c r="K1092" s="871">
        <v>0</v>
      </c>
    </row>
    <row r="1093" spans="1:11" ht="11.25">
      <c r="A1093" s="872"/>
      <c r="B1093" s="884"/>
      <c r="C1093" s="868" t="s">
        <v>990</v>
      </c>
      <c r="D1093" s="869">
        <v>64</v>
      </c>
      <c r="E1093" s="869"/>
      <c r="F1093" s="869"/>
      <c r="G1093" s="870">
        <v>64</v>
      </c>
      <c r="H1093" s="869"/>
      <c r="I1093" s="869"/>
      <c r="J1093" s="870">
        <v>64</v>
      </c>
      <c r="K1093" s="871">
        <v>0</v>
      </c>
    </row>
    <row r="1094" spans="1:11" ht="19.5">
      <c r="A1094" s="872"/>
      <c r="B1094" s="884"/>
      <c r="C1094" s="868" t="s">
        <v>520</v>
      </c>
      <c r="D1094" s="869">
        <v>36000</v>
      </c>
      <c r="E1094" s="869">
        <v>12800</v>
      </c>
      <c r="F1094" s="869"/>
      <c r="G1094" s="870">
        <v>48800</v>
      </c>
      <c r="H1094" s="869"/>
      <c r="I1094" s="869"/>
      <c r="J1094" s="870">
        <v>48800</v>
      </c>
      <c r="K1094" s="871">
        <v>0.0001</v>
      </c>
    </row>
    <row r="1095" spans="1:11" ht="19.5">
      <c r="A1095" s="872"/>
      <c r="B1095" s="884"/>
      <c r="C1095" s="868" t="s">
        <v>1031</v>
      </c>
      <c r="D1095" s="869">
        <v>21000</v>
      </c>
      <c r="E1095" s="869"/>
      <c r="F1095" s="869"/>
      <c r="G1095" s="870">
        <v>21000</v>
      </c>
      <c r="H1095" s="869"/>
      <c r="I1095" s="869"/>
      <c r="J1095" s="870">
        <v>21000</v>
      </c>
      <c r="K1095" s="871">
        <v>0</v>
      </c>
    </row>
    <row r="1096" spans="1:11" ht="19.5">
      <c r="A1096" s="872"/>
      <c r="B1096" s="884"/>
      <c r="C1096" s="868" t="s">
        <v>1032</v>
      </c>
      <c r="D1096" s="869">
        <v>7000</v>
      </c>
      <c r="E1096" s="869"/>
      <c r="F1096" s="869"/>
      <c r="G1096" s="870">
        <v>7000</v>
      </c>
      <c r="H1096" s="869"/>
      <c r="I1096" s="869"/>
      <c r="J1096" s="870">
        <v>7000</v>
      </c>
      <c r="K1096" s="871">
        <v>0</v>
      </c>
    </row>
    <row r="1097" spans="1:11" ht="11.25">
      <c r="A1097" s="872"/>
      <c r="B1097" s="884"/>
      <c r="C1097" s="868" t="s">
        <v>508</v>
      </c>
      <c r="D1097" s="869"/>
      <c r="E1097" s="869">
        <v>5754</v>
      </c>
      <c r="F1097" s="869"/>
      <c r="G1097" s="870">
        <v>5754</v>
      </c>
      <c r="H1097" s="869"/>
      <c r="I1097" s="869"/>
      <c r="J1097" s="870">
        <v>5754</v>
      </c>
      <c r="K1097" s="871">
        <v>0</v>
      </c>
    </row>
    <row r="1098" spans="1:11" ht="11.25">
      <c r="A1098" s="872"/>
      <c r="B1098" s="884"/>
      <c r="C1098" s="868" t="s">
        <v>967</v>
      </c>
      <c r="D1098" s="869">
        <v>800</v>
      </c>
      <c r="E1098" s="869"/>
      <c r="F1098" s="869"/>
      <c r="G1098" s="870">
        <v>800</v>
      </c>
      <c r="H1098" s="869"/>
      <c r="I1098" s="869"/>
      <c r="J1098" s="870">
        <v>800</v>
      </c>
      <c r="K1098" s="871">
        <v>0</v>
      </c>
    </row>
    <row r="1099" spans="1:11" ht="11.25">
      <c r="A1099" s="872"/>
      <c r="B1099" s="884"/>
      <c r="C1099" s="868" t="s">
        <v>496</v>
      </c>
      <c r="D1099" s="869">
        <v>2856002</v>
      </c>
      <c r="E1099" s="869">
        <v>32600</v>
      </c>
      <c r="F1099" s="869"/>
      <c r="G1099" s="870">
        <v>2888602</v>
      </c>
      <c r="H1099" s="869"/>
      <c r="I1099" s="869"/>
      <c r="J1099" s="870">
        <v>2888602</v>
      </c>
      <c r="K1099" s="871">
        <v>0.0031</v>
      </c>
    </row>
    <row r="1100" spans="1:11" ht="11.25">
      <c r="A1100" s="872"/>
      <c r="B1100" s="884"/>
      <c r="C1100" s="868" t="s">
        <v>993</v>
      </c>
      <c r="D1100" s="869">
        <v>25000</v>
      </c>
      <c r="E1100" s="869"/>
      <c r="F1100" s="869"/>
      <c r="G1100" s="870">
        <v>25000</v>
      </c>
      <c r="H1100" s="869"/>
      <c r="I1100" s="869"/>
      <c r="J1100" s="870">
        <v>25000</v>
      </c>
      <c r="K1100" s="871">
        <v>0</v>
      </c>
    </row>
    <row r="1101" spans="1:11" ht="11.25">
      <c r="A1101" s="872"/>
      <c r="B1101" s="884"/>
      <c r="C1101" s="868" t="s">
        <v>994</v>
      </c>
      <c r="D1101" s="869">
        <v>56679</v>
      </c>
      <c r="E1101" s="869"/>
      <c r="F1101" s="869"/>
      <c r="G1101" s="870">
        <v>56679</v>
      </c>
      <c r="H1101" s="869"/>
      <c r="I1101" s="869"/>
      <c r="J1101" s="870">
        <v>56679</v>
      </c>
      <c r="K1101" s="871">
        <v>0.0001</v>
      </c>
    </row>
    <row r="1102" spans="1:11" ht="11.25">
      <c r="A1102" s="872"/>
      <c r="B1102" s="884"/>
      <c r="C1102" s="868" t="s">
        <v>995</v>
      </c>
      <c r="D1102" s="869">
        <v>18893</v>
      </c>
      <c r="E1102" s="869"/>
      <c r="F1102" s="869"/>
      <c r="G1102" s="870">
        <v>18893</v>
      </c>
      <c r="H1102" s="869"/>
      <c r="I1102" s="869"/>
      <c r="J1102" s="870">
        <v>18893</v>
      </c>
      <c r="K1102" s="871">
        <v>0</v>
      </c>
    </row>
    <row r="1103" spans="1:11" ht="11.25">
      <c r="A1103" s="872"/>
      <c r="B1103" s="884"/>
      <c r="C1103" s="868" t="s">
        <v>969</v>
      </c>
      <c r="D1103" s="869">
        <v>13000</v>
      </c>
      <c r="E1103" s="869"/>
      <c r="F1103" s="869"/>
      <c r="G1103" s="870">
        <v>13000</v>
      </c>
      <c r="H1103" s="869"/>
      <c r="I1103" s="869"/>
      <c r="J1103" s="870">
        <v>13000</v>
      </c>
      <c r="K1103" s="871">
        <v>0</v>
      </c>
    </row>
    <row r="1104" spans="1:11" ht="19.5">
      <c r="A1104" s="872"/>
      <c r="B1104" s="884"/>
      <c r="C1104" s="868" t="s">
        <v>970</v>
      </c>
      <c r="D1104" s="869">
        <v>2000</v>
      </c>
      <c r="E1104" s="869"/>
      <c r="F1104" s="869"/>
      <c r="G1104" s="870">
        <v>2000</v>
      </c>
      <c r="H1104" s="869"/>
      <c r="I1104" s="869"/>
      <c r="J1104" s="870">
        <v>2000</v>
      </c>
      <c r="K1104" s="871">
        <v>0</v>
      </c>
    </row>
    <row r="1105" spans="1:11" ht="19.5">
      <c r="A1105" s="872"/>
      <c r="B1105" s="884"/>
      <c r="C1105" s="868" t="s">
        <v>998</v>
      </c>
      <c r="D1105" s="869">
        <v>9000</v>
      </c>
      <c r="E1105" s="869"/>
      <c r="F1105" s="869"/>
      <c r="G1105" s="870">
        <v>9000</v>
      </c>
      <c r="H1105" s="869"/>
      <c r="I1105" s="869"/>
      <c r="J1105" s="870">
        <v>9000</v>
      </c>
      <c r="K1105" s="871">
        <v>0</v>
      </c>
    </row>
    <row r="1106" spans="1:11" ht="19.5">
      <c r="A1106" s="872"/>
      <c r="B1106" s="884"/>
      <c r="C1106" s="868" t="s">
        <v>999</v>
      </c>
      <c r="D1106" s="869">
        <v>3000</v>
      </c>
      <c r="E1106" s="869"/>
      <c r="F1106" s="869"/>
      <c r="G1106" s="870">
        <v>3000</v>
      </c>
      <c r="H1106" s="869"/>
      <c r="I1106" s="869"/>
      <c r="J1106" s="870">
        <v>3000</v>
      </c>
      <c r="K1106" s="871">
        <v>0</v>
      </c>
    </row>
    <row r="1107" spans="1:11" ht="11.25">
      <c r="A1107" s="872"/>
      <c r="B1107" s="884"/>
      <c r="C1107" s="868" t="s">
        <v>543</v>
      </c>
      <c r="D1107" s="869">
        <v>27000</v>
      </c>
      <c r="E1107" s="869">
        <v>3500</v>
      </c>
      <c r="F1107" s="869"/>
      <c r="G1107" s="870">
        <v>30500</v>
      </c>
      <c r="H1107" s="869"/>
      <c r="I1107" s="869"/>
      <c r="J1107" s="870">
        <v>30500</v>
      </c>
      <c r="K1107" s="871">
        <v>0</v>
      </c>
    </row>
    <row r="1108" spans="1:11" ht="19.5">
      <c r="A1108" s="872"/>
      <c r="B1108" s="884"/>
      <c r="C1108" s="868" t="s">
        <v>971</v>
      </c>
      <c r="D1108" s="869">
        <v>9753</v>
      </c>
      <c r="E1108" s="869"/>
      <c r="F1108" s="869"/>
      <c r="G1108" s="870">
        <v>9753</v>
      </c>
      <c r="H1108" s="869"/>
      <c r="I1108" s="869"/>
      <c r="J1108" s="870">
        <v>9753</v>
      </c>
      <c r="K1108" s="871">
        <v>0</v>
      </c>
    </row>
    <row r="1109" spans="1:11" ht="19.5">
      <c r="A1109" s="872"/>
      <c r="B1109" s="884"/>
      <c r="C1109" s="868" t="s">
        <v>163</v>
      </c>
      <c r="D1109" s="869">
        <v>190</v>
      </c>
      <c r="E1109" s="869"/>
      <c r="F1109" s="869"/>
      <c r="G1109" s="870">
        <v>190</v>
      </c>
      <c r="H1109" s="869"/>
      <c r="I1109" s="869"/>
      <c r="J1109" s="870">
        <v>190</v>
      </c>
      <c r="K1109" s="871">
        <v>0</v>
      </c>
    </row>
    <row r="1110" spans="1:11" ht="19.5">
      <c r="A1110" s="872"/>
      <c r="B1110" s="884"/>
      <c r="C1110" s="868" t="s">
        <v>164</v>
      </c>
      <c r="D1110" s="869">
        <v>63</v>
      </c>
      <c r="E1110" s="869"/>
      <c r="F1110" s="869"/>
      <c r="G1110" s="870">
        <v>63</v>
      </c>
      <c r="H1110" s="869"/>
      <c r="I1110" s="869"/>
      <c r="J1110" s="870">
        <v>63</v>
      </c>
      <c r="K1110" s="871">
        <v>0</v>
      </c>
    </row>
    <row r="1111" spans="1:11" ht="19.5">
      <c r="A1111" s="872"/>
      <c r="B1111" s="884"/>
      <c r="C1111" s="868" t="s">
        <v>975</v>
      </c>
      <c r="D1111" s="869">
        <v>2000</v>
      </c>
      <c r="E1111" s="869"/>
      <c r="F1111" s="869"/>
      <c r="G1111" s="870">
        <v>2000</v>
      </c>
      <c r="H1111" s="869"/>
      <c r="I1111" s="869"/>
      <c r="J1111" s="870">
        <v>2000</v>
      </c>
      <c r="K1111" s="871">
        <v>0</v>
      </c>
    </row>
    <row r="1112" spans="1:11" ht="11.25">
      <c r="A1112" s="872"/>
      <c r="B1112" s="884"/>
      <c r="C1112" s="868" t="s">
        <v>165</v>
      </c>
      <c r="D1112" s="869">
        <v>4000</v>
      </c>
      <c r="E1112" s="869"/>
      <c r="F1112" s="869"/>
      <c r="G1112" s="870">
        <v>4000</v>
      </c>
      <c r="H1112" s="869"/>
      <c r="I1112" s="869"/>
      <c r="J1112" s="870">
        <v>4000</v>
      </c>
      <c r="K1112" s="871">
        <v>0</v>
      </c>
    </row>
    <row r="1113" spans="1:11" ht="19.5">
      <c r="A1113" s="872"/>
      <c r="B1113" s="884"/>
      <c r="C1113" s="868" t="s">
        <v>499</v>
      </c>
      <c r="D1113" s="869">
        <v>1905000</v>
      </c>
      <c r="E1113" s="869">
        <v>64947</v>
      </c>
      <c r="F1113" s="869"/>
      <c r="G1113" s="870">
        <v>1969947</v>
      </c>
      <c r="H1113" s="869"/>
      <c r="I1113" s="869"/>
      <c r="J1113" s="870">
        <v>1969947</v>
      </c>
      <c r="K1113" s="871">
        <v>0.0021</v>
      </c>
    </row>
    <row r="1114" spans="1:11" ht="30" thickBot="1">
      <c r="A1114" s="872"/>
      <c r="B1114" s="884"/>
      <c r="C1114" s="868" t="s">
        <v>523</v>
      </c>
      <c r="D1114" s="869">
        <v>61000</v>
      </c>
      <c r="E1114" s="869">
        <v>10000</v>
      </c>
      <c r="F1114" s="869"/>
      <c r="G1114" s="870">
        <v>71000</v>
      </c>
      <c r="H1114" s="869"/>
      <c r="I1114" s="869"/>
      <c r="J1114" s="870">
        <v>71000</v>
      </c>
      <c r="K1114" s="871">
        <v>0.0001</v>
      </c>
    </row>
    <row r="1115" spans="1:11" ht="12" thickBot="1">
      <c r="A1115" s="872"/>
      <c r="B1115" s="873" t="s">
        <v>166</v>
      </c>
      <c r="C1115" s="874"/>
      <c r="D1115" s="875">
        <v>6862762</v>
      </c>
      <c r="E1115" s="875">
        <v>129601</v>
      </c>
      <c r="F1115" s="875"/>
      <c r="G1115" s="876">
        <v>6992363</v>
      </c>
      <c r="H1115" s="875"/>
      <c r="I1115" s="875"/>
      <c r="J1115" s="876">
        <v>6992363</v>
      </c>
      <c r="K1115" s="877">
        <v>0.0075</v>
      </c>
    </row>
    <row r="1116" spans="1:11" ht="19.5">
      <c r="A1116" s="872"/>
      <c r="B1116" s="867" t="s">
        <v>167</v>
      </c>
      <c r="C1116" s="868" t="s">
        <v>962</v>
      </c>
      <c r="D1116" s="869">
        <v>7000</v>
      </c>
      <c r="E1116" s="869"/>
      <c r="F1116" s="869"/>
      <c r="G1116" s="870">
        <v>7000</v>
      </c>
      <c r="H1116" s="869"/>
      <c r="I1116" s="869"/>
      <c r="J1116" s="870">
        <v>7000</v>
      </c>
      <c r="K1116" s="871">
        <v>0</v>
      </c>
    </row>
    <row r="1117" spans="1:11" ht="19.5">
      <c r="A1117" s="872"/>
      <c r="B1117" s="884"/>
      <c r="C1117" s="868" t="s">
        <v>963</v>
      </c>
      <c r="D1117" s="869">
        <v>177984</v>
      </c>
      <c r="E1117" s="869"/>
      <c r="F1117" s="869"/>
      <c r="G1117" s="870">
        <v>177984</v>
      </c>
      <c r="H1117" s="869"/>
      <c r="I1117" s="869"/>
      <c r="J1117" s="870">
        <v>177984</v>
      </c>
      <c r="K1117" s="871">
        <v>0.0002</v>
      </c>
    </row>
    <row r="1118" spans="1:11" ht="19.5">
      <c r="A1118" s="872"/>
      <c r="B1118" s="884"/>
      <c r="C1118" s="868" t="s">
        <v>528</v>
      </c>
      <c r="D1118" s="869">
        <v>38646</v>
      </c>
      <c r="E1118" s="869"/>
      <c r="F1118" s="869"/>
      <c r="G1118" s="870">
        <v>38646</v>
      </c>
      <c r="H1118" s="869"/>
      <c r="I1118" s="869"/>
      <c r="J1118" s="870">
        <v>38646</v>
      </c>
      <c r="K1118" s="871">
        <v>0</v>
      </c>
    </row>
    <row r="1119" spans="1:11" ht="11.25">
      <c r="A1119" s="872"/>
      <c r="B1119" s="884"/>
      <c r="C1119" s="868" t="s">
        <v>529</v>
      </c>
      <c r="D1119" s="869">
        <v>5342</v>
      </c>
      <c r="E1119" s="869"/>
      <c r="F1119" s="869"/>
      <c r="G1119" s="870">
        <v>5342</v>
      </c>
      <c r="H1119" s="869"/>
      <c r="I1119" s="869"/>
      <c r="J1119" s="870">
        <v>5342</v>
      </c>
      <c r="K1119" s="871">
        <v>0</v>
      </c>
    </row>
    <row r="1120" spans="1:11" ht="11.25">
      <c r="A1120" s="872"/>
      <c r="B1120" s="884"/>
      <c r="C1120" s="868" t="s">
        <v>530</v>
      </c>
      <c r="D1120" s="869">
        <v>42000</v>
      </c>
      <c r="E1120" s="869"/>
      <c r="F1120" s="869"/>
      <c r="G1120" s="870">
        <v>42000</v>
      </c>
      <c r="H1120" s="869"/>
      <c r="I1120" s="869"/>
      <c r="J1120" s="870">
        <v>42000</v>
      </c>
      <c r="K1120" s="871">
        <v>0</v>
      </c>
    </row>
    <row r="1121" spans="1:11" ht="19.5">
      <c r="A1121" s="872"/>
      <c r="B1121" s="884"/>
      <c r="C1121" s="868" t="s">
        <v>520</v>
      </c>
      <c r="D1121" s="869">
        <v>51000</v>
      </c>
      <c r="E1121" s="869"/>
      <c r="F1121" s="869"/>
      <c r="G1121" s="870">
        <v>51000</v>
      </c>
      <c r="H1121" s="869"/>
      <c r="I1121" s="869"/>
      <c r="J1121" s="870">
        <v>51000</v>
      </c>
      <c r="K1121" s="871">
        <v>0.0001</v>
      </c>
    </row>
    <row r="1122" spans="1:11" ht="11.25">
      <c r="A1122" s="872"/>
      <c r="B1122" s="884"/>
      <c r="C1122" s="868" t="s">
        <v>966</v>
      </c>
      <c r="D1122" s="869">
        <v>35000</v>
      </c>
      <c r="E1122" s="869"/>
      <c r="F1122" s="869"/>
      <c r="G1122" s="870">
        <v>35000</v>
      </c>
      <c r="H1122" s="869"/>
      <c r="I1122" s="869"/>
      <c r="J1122" s="870">
        <v>35000</v>
      </c>
      <c r="K1122" s="871">
        <v>0</v>
      </c>
    </row>
    <row r="1123" spans="1:11" ht="11.25">
      <c r="A1123" s="872"/>
      <c r="B1123" s="884"/>
      <c r="C1123" s="868" t="s">
        <v>508</v>
      </c>
      <c r="D1123" s="869">
        <v>98000</v>
      </c>
      <c r="E1123" s="869"/>
      <c r="F1123" s="869"/>
      <c r="G1123" s="870">
        <v>98000</v>
      </c>
      <c r="H1123" s="869"/>
      <c r="I1123" s="869"/>
      <c r="J1123" s="870">
        <v>98000</v>
      </c>
      <c r="K1123" s="871">
        <v>0.0001</v>
      </c>
    </row>
    <row r="1124" spans="1:11" ht="11.25">
      <c r="A1124" s="872"/>
      <c r="B1124" s="884"/>
      <c r="C1124" s="868" t="s">
        <v>967</v>
      </c>
      <c r="D1124" s="869">
        <v>500</v>
      </c>
      <c r="E1124" s="869"/>
      <c r="F1124" s="869"/>
      <c r="G1124" s="870">
        <v>500</v>
      </c>
      <c r="H1124" s="869"/>
      <c r="I1124" s="869"/>
      <c r="J1124" s="870">
        <v>500</v>
      </c>
      <c r="K1124" s="871">
        <v>0</v>
      </c>
    </row>
    <row r="1125" spans="1:11" ht="11.25">
      <c r="A1125" s="872"/>
      <c r="B1125" s="884"/>
      <c r="C1125" s="868" t="s">
        <v>496</v>
      </c>
      <c r="D1125" s="869">
        <v>50000</v>
      </c>
      <c r="E1125" s="869"/>
      <c r="F1125" s="869"/>
      <c r="G1125" s="870">
        <v>50000</v>
      </c>
      <c r="H1125" s="869"/>
      <c r="I1125" s="869"/>
      <c r="J1125" s="870">
        <v>50000</v>
      </c>
      <c r="K1125" s="871">
        <v>0.0001</v>
      </c>
    </row>
    <row r="1126" spans="1:11" ht="11.25">
      <c r="A1126" s="872"/>
      <c r="B1126" s="884"/>
      <c r="C1126" s="868" t="s">
        <v>543</v>
      </c>
      <c r="D1126" s="869">
        <v>5000</v>
      </c>
      <c r="E1126" s="869"/>
      <c r="F1126" s="869"/>
      <c r="G1126" s="870">
        <v>5000</v>
      </c>
      <c r="H1126" s="869"/>
      <c r="I1126" s="869"/>
      <c r="J1126" s="870">
        <v>5000</v>
      </c>
      <c r="K1126" s="871">
        <v>0</v>
      </c>
    </row>
    <row r="1127" spans="1:11" ht="20.25" thickBot="1">
      <c r="A1127" s="872"/>
      <c r="B1127" s="884"/>
      <c r="C1127" s="868" t="s">
        <v>971</v>
      </c>
      <c r="D1127" s="869">
        <v>3800</v>
      </c>
      <c r="E1127" s="869"/>
      <c r="F1127" s="869"/>
      <c r="G1127" s="870">
        <v>3800</v>
      </c>
      <c r="H1127" s="869"/>
      <c r="I1127" s="869"/>
      <c r="J1127" s="870">
        <v>3800</v>
      </c>
      <c r="K1127" s="871">
        <v>0</v>
      </c>
    </row>
    <row r="1128" spans="1:11" ht="12" thickBot="1">
      <c r="A1128" s="872"/>
      <c r="B1128" s="873" t="s">
        <v>168</v>
      </c>
      <c r="C1128" s="874"/>
      <c r="D1128" s="875">
        <v>514272</v>
      </c>
      <c r="E1128" s="875"/>
      <c r="F1128" s="875"/>
      <c r="G1128" s="876">
        <v>514272</v>
      </c>
      <c r="H1128" s="875"/>
      <c r="I1128" s="875"/>
      <c r="J1128" s="876">
        <v>514272</v>
      </c>
      <c r="K1128" s="877">
        <v>0.0005</v>
      </c>
    </row>
    <row r="1129" spans="1:11" ht="12" thickBot="1">
      <c r="A1129" s="878" t="s">
        <v>606</v>
      </c>
      <c r="B1129" s="879"/>
      <c r="C1129" s="880"/>
      <c r="D1129" s="881">
        <v>30956438</v>
      </c>
      <c r="E1129" s="881">
        <v>168201</v>
      </c>
      <c r="F1129" s="881"/>
      <c r="G1129" s="882">
        <v>31124639</v>
      </c>
      <c r="H1129" s="881"/>
      <c r="I1129" s="881"/>
      <c r="J1129" s="882">
        <v>31124639</v>
      </c>
      <c r="K1129" s="883">
        <v>0.0333</v>
      </c>
    </row>
    <row r="1130" spans="1:11" ht="12" thickBot="1">
      <c r="A1130" s="885" t="s">
        <v>468</v>
      </c>
      <c r="B1130" s="886"/>
      <c r="C1130" s="887"/>
      <c r="D1130" s="888">
        <v>536414661</v>
      </c>
      <c r="E1130" s="888">
        <v>1970818</v>
      </c>
      <c r="F1130" s="888">
        <v>336211844</v>
      </c>
      <c r="G1130" s="889">
        <v>874597323</v>
      </c>
      <c r="H1130" s="888">
        <v>45128813</v>
      </c>
      <c r="I1130" s="888">
        <v>15938276</v>
      </c>
      <c r="J1130" s="889">
        <v>935664412</v>
      </c>
      <c r="K1130" s="890">
        <v>1</v>
      </c>
    </row>
  </sheetData>
  <mergeCells count="1">
    <mergeCell ref="A2:J2"/>
  </mergeCells>
  <printOptions/>
  <pageMargins left="0.31" right="0.28" top="0.41" bottom="0.36" header="0.26" footer="0.16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7"/>
  <sheetViews>
    <sheetView workbookViewId="0" topLeftCell="A1">
      <selection activeCell="C21" sqref="C21"/>
    </sheetView>
  </sheetViews>
  <sheetFormatPr defaultColWidth="9.140625" defaultRowHeight="12"/>
  <cols>
    <col min="1" max="1" width="4.00390625" style="460" customWidth="1"/>
    <col min="2" max="2" width="38.8515625" style="605" customWidth="1"/>
    <col min="3" max="3" width="15.00390625" style="605" customWidth="1"/>
    <col min="4" max="4" width="13.7109375" style="494" customWidth="1"/>
    <col min="5" max="5" width="14.00390625" style="681" customWidth="1"/>
    <col min="6" max="6" width="13.8515625" style="494" customWidth="1"/>
    <col min="7" max="7" width="15.28125" style="681" customWidth="1"/>
    <col min="8" max="16384" width="10.7109375" style="494" customWidth="1"/>
  </cols>
  <sheetData>
    <row r="1" spans="1:7" s="461" customFormat="1" ht="28.5" customHeight="1">
      <c r="A1" s="1"/>
      <c r="B1" s="1"/>
      <c r="C1" s="1"/>
      <c r="D1" s="1"/>
      <c r="E1" s="1"/>
      <c r="F1" s="1"/>
      <c r="G1" s="1" t="s">
        <v>858</v>
      </c>
    </row>
    <row r="2" spans="1:7" s="460" customFormat="1" ht="44.25" customHeight="1">
      <c r="A2" s="961" t="s">
        <v>607</v>
      </c>
      <c r="B2" s="961"/>
      <c r="C2" s="961"/>
      <c r="D2" s="961"/>
      <c r="E2" s="961"/>
      <c r="F2" s="961"/>
      <c r="G2" s="961"/>
    </row>
    <row r="3" spans="1:7" s="460" customFormat="1" ht="4.5" customHeight="1">
      <c r="A3" s="462"/>
      <c r="B3" s="462"/>
      <c r="C3" s="462"/>
      <c r="D3" s="462"/>
      <c r="E3" s="462"/>
      <c r="F3" s="462"/>
      <c r="G3" s="462"/>
    </row>
    <row r="4" spans="1:7" s="470" customFormat="1" ht="31.5">
      <c r="A4" s="463" t="s">
        <v>429</v>
      </c>
      <c r="B4" s="464" t="s">
        <v>608</v>
      </c>
      <c r="C4" s="465"/>
      <c r="D4" s="466" t="s">
        <v>609</v>
      </c>
      <c r="E4" s="467" t="s">
        <v>610</v>
      </c>
      <c r="F4" s="468" t="s">
        <v>611</v>
      </c>
      <c r="G4" s="469" t="s">
        <v>612</v>
      </c>
    </row>
    <row r="5" spans="1:7" s="470" customFormat="1" ht="9.75" customHeight="1">
      <c r="A5" s="471">
        <v>1</v>
      </c>
      <c r="B5" s="472">
        <v>2</v>
      </c>
      <c r="C5" s="473"/>
      <c r="D5" s="474">
        <v>3</v>
      </c>
      <c r="E5" s="475">
        <v>4</v>
      </c>
      <c r="F5" s="476">
        <v>5</v>
      </c>
      <c r="G5" s="477">
        <v>6</v>
      </c>
    </row>
    <row r="6" spans="1:9" s="485" customFormat="1" ht="15.75" customHeight="1">
      <c r="A6" s="478" t="s">
        <v>613</v>
      </c>
      <c r="B6" s="479"/>
      <c r="C6" s="480"/>
      <c r="D6" s="481">
        <v>60951541</v>
      </c>
      <c r="E6" s="482">
        <v>10459812</v>
      </c>
      <c r="F6" s="483">
        <v>61016116</v>
      </c>
      <c r="G6" s="484">
        <v>4876943</v>
      </c>
      <c r="I6" s="486"/>
    </row>
    <row r="7" spans="1:9" ht="12.75" hidden="1">
      <c r="A7" s="487"/>
      <c r="B7" s="488" t="s">
        <v>614</v>
      </c>
      <c r="C7" s="489"/>
      <c r="D7" s="490"/>
      <c r="E7" s="491"/>
      <c r="F7" s="492"/>
      <c r="G7" s="493"/>
      <c r="I7" s="486"/>
    </row>
    <row r="8" spans="1:9" ht="12.75">
      <c r="A8" s="495">
        <v>1</v>
      </c>
      <c r="B8" s="496" t="s">
        <v>615</v>
      </c>
      <c r="C8" s="497"/>
      <c r="D8" s="498">
        <v>26363720</v>
      </c>
      <c r="E8" s="499">
        <v>5123507</v>
      </c>
      <c r="F8" s="500">
        <v>26415161</v>
      </c>
      <c r="G8" s="493">
        <v>2695746</v>
      </c>
      <c r="I8" s="486"/>
    </row>
    <row r="9" spans="1:9" ht="12.75">
      <c r="A9" s="495">
        <v>2</v>
      </c>
      <c r="B9" s="496" t="s">
        <v>616</v>
      </c>
      <c r="C9" s="497"/>
      <c r="D9" s="498">
        <v>34587821</v>
      </c>
      <c r="E9" s="499">
        <v>5336305</v>
      </c>
      <c r="F9" s="500">
        <v>34600955</v>
      </c>
      <c r="G9" s="493">
        <v>2181197</v>
      </c>
      <c r="I9" s="486"/>
    </row>
    <row r="10" spans="1:9" s="460" customFormat="1" ht="12.75" hidden="1">
      <c r="A10" s="501"/>
      <c r="B10" s="496" t="s">
        <v>617</v>
      </c>
      <c r="C10" s="497"/>
      <c r="D10" s="498"/>
      <c r="E10" s="499"/>
      <c r="F10" s="500"/>
      <c r="G10" s="493"/>
      <c r="I10" s="486"/>
    </row>
    <row r="11" spans="1:9" s="460" customFormat="1" ht="22.5" hidden="1">
      <c r="A11" s="502">
        <v>5</v>
      </c>
      <c r="B11" s="503" t="s">
        <v>618</v>
      </c>
      <c r="C11" s="504"/>
      <c r="D11" s="505">
        <v>0</v>
      </c>
      <c r="E11" s="506">
        <v>0</v>
      </c>
      <c r="F11" s="507">
        <v>0</v>
      </c>
      <c r="G11" s="493">
        <v>0</v>
      </c>
      <c r="I11" s="486"/>
    </row>
    <row r="12" spans="1:9" s="508" customFormat="1" ht="14.25" customHeight="1">
      <c r="A12" s="958" t="s">
        <v>619</v>
      </c>
      <c r="B12" s="959"/>
      <c r="C12" s="962"/>
      <c r="D12" s="481">
        <v>29932497</v>
      </c>
      <c r="E12" s="482">
        <v>20771880</v>
      </c>
      <c r="F12" s="483">
        <v>30320787</v>
      </c>
      <c r="G12" s="484">
        <v>22401702</v>
      </c>
      <c r="I12" s="486"/>
    </row>
    <row r="13" spans="1:9" s="460" customFormat="1" ht="12.75" hidden="1">
      <c r="A13" s="487">
        <v>1</v>
      </c>
      <c r="B13" s="488" t="s">
        <v>620</v>
      </c>
      <c r="C13" s="489"/>
      <c r="D13" s="490"/>
      <c r="E13" s="491"/>
      <c r="F13" s="492"/>
      <c r="G13" s="493"/>
      <c r="I13" s="486"/>
    </row>
    <row r="14" spans="1:9" s="460" customFormat="1" ht="12.75">
      <c r="A14" s="509">
        <v>1</v>
      </c>
      <c r="B14" s="496" t="s">
        <v>621</v>
      </c>
      <c r="C14" s="489"/>
      <c r="D14" s="498">
        <v>579949</v>
      </c>
      <c r="E14" s="499">
        <v>401513</v>
      </c>
      <c r="F14" s="492">
        <v>583788</v>
      </c>
      <c r="G14" s="493">
        <v>466464</v>
      </c>
      <c r="I14" s="486"/>
    </row>
    <row r="15" spans="1:9" s="460" customFormat="1" ht="12.75">
      <c r="A15" s="509">
        <v>2</v>
      </c>
      <c r="B15" s="496" t="s">
        <v>622</v>
      </c>
      <c r="C15" s="489"/>
      <c r="D15" s="498">
        <v>784570</v>
      </c>
      <c r="E15" s="499">
        <v>528119</v>
      </c>
      <c r="F15" s="492">
        <v>809869</v>
      </c>
      <c r="G15" s="493">
        <v>490245</v>
      </c>
      <c r="I15" s="486"/>
    </row>
    <row r="16" spans="1:9" s="460" customFormat="1" ht="12.75">
      <c r="A16" s="509">
        <v>3</v>
      </c>
      <c r="B16" s="496" t="s">
        <v>623</v>
      </c>
      <c r="C16" s="489"/>
      <c r="D16" s="498">
        <v>971786</v>
      </c>
      <c r="E16" s="499">
        <v>645792</v>
      </c>
      <c r="F16" s="492">
        <v>979414</v>
      </c>
      <c r="G16" s="493">
        <v>735301</v>
      </c>
      <c r="I16" s="486"/>
    </row>
    <row r="17" spans="1:9" s="460" customFormat="1" ht="12.75">
      <c r="A17" s="509">
        <v>4</v>
      </c>
      <c r="B17" s="496" t="s">
        <v>624</v>
      </c>
      <c r="C17" s="489"/>
      <c r="D17" s="498">
        <v>832320</v>
      </c>
      <c r="E17" s="499">
        <v>564302</v>
      </c>
      <c r="F17" s="492">
        <v>841555</v>
      </c>
      <c r="G17" s="493">
        <v>631514</v>
      </c>
      <c r="I17" s="486"/>
    </row>
    <row r="18" spans="1:9" s="460" customFormat="1" ht="12.75">
      <c r="A18" s="509">
        <v>5</v>
      </c>
      <c r="B18" s="496" t="s">
        <v>625</v>
      </c>
      <c r="C18" s="489"/>
      <c r="D18" s="498">
        <v>613277</v>
      </c>
      <c r="E18" s="499">
        <v>422060</v>
      </c>
      <c r="F18" s="492">
        <v>625640</v>
      </c>
      <c r="G18" s="493">
        <v>427656</v>
      </c>
      <c r="I18" s="486"/>
    </row>
    <row r="19" spans="1:9" s="460" customFormat="1" ht="12.75">
      <c r="A19" s="509">
        <v>6</v>
      </c>
      <c r="B19" s="496" t="s">
        <v>626</v>
      </c>
      <c r="C19" s="489"/>
      <c r="D19" s="498">
        <v>709522</v>
      </c>
      <c r="E19" s="499">
        <v>496257</v>
      </c>
      <c r="F19" s="492">
        <v>705774</v>
      </c>
      <c r="G19" s="493">
        <v>577979</v>
      </c>
      <c r="I19" s="486"/>
    </row>
    <row r="20" spans="1:9" s="460" customFormat="1" ht="12.75">
      <c r="A20" s="509">
        <v>7</v>
      </c>
      <c r="B20" s="496" t="s">
        <v>627</v>
      </c>
      <c r="C20" s="489"/>
      <c r="D20" s="498">
        <v>844436</v>
      </c>
      <c r="E20" s="499">
        <v>574168</v>
      </c>
      <c r="F20" s="492">
        <v>836547</v>
      </c>
      <c r="G20" s="493">
        <v>606702</v>
      </c>
      <c r="I20" s="486"/>
    </row>
    <row r="21" spans="1:9" s="460" customFormat="1" ht="12.75">
      <c r="A21" s="509">
        <v>9</v>
      </c>
      <c r="B21" s="496" t="s">
        <v>628</v>
      </c>
      <c r="C21" s="489"/>
      <c r="D21" s="498">
        <v>780255</v>
      </c>
      <c r="E21" s="499">
        <v>556931</v>
      </c>
      <c r="F21" s="492">
        <v>789182</v>
      </c>
      <c r="G21" s="493">
        <v>628618</v>
      </c>
      <c r="I21" s="486"/>
    </row>
    <row r="22" spans="1:9" s="460" customFormat="1" ht="12.75">
      <c r="A22" s="509">
        <v>10</v>
      </c>
      <c r="B22" s="496" t="s">
        <v>629</v>
      </c>
      <c r="C22" s="489"/>
      <c r="D22" s="498">
        <v>511046</v>
      </c>
      <c r="E22" s="499">
        <v>374317</v>
      </c>
      <c r="F22" s="492">
        <v>501290</v>
      </c>
      <c r="G22" s="493">
        <v>386938</v>
      </c>
      <c r="I22" s="486"/>
    </row>
    <row r="23" spans="1:9" s="460" customFormat="1" ht="12.75">
      <c r="A23" s="509">
        <v>11</v>
      </c>
      <c r="B23" s="496" t="s">
        <v>630</v>
      </c>
      <c r="C23" s="489"/>
      <c r="D23" s="498">
        <v>736892</v>
      </c>
      <c r="E23" s="499">
        <v>497458</v>
      </c>
      <c r="F23" s="492">
        <v>771700</v>
      </c>
      <c r="G23" s="493">
        <v>594995</v>
      </c>
      <c r="I23" s="486"/>
    </row>
    <row r="24" spans="1:9" s="460" customFormat="1" ht="12.75">
      <c r="A24" s="509">
        <v>12</v>
      </c>
      <c r="B24" s="496" t="s">
        <v>631</v>
      </c>
      <c r="C24" s="489"/>
      <c r="D24" s="498">
        <v>877347</v>
      </c>
      <c r="E24" s="499">
        <v>599202</v>
      </c>
      <c r="F24" s="510">
        <v>880636</v>
      </c>
      <c r="G24" s="493">
        <v>651015</v>
      </c>
      <c r="I24" s="486"/>
    </row>
    <row r="25" spans="1:9" s="460" customFormat="1" ht="12.75">
      <c r="A25" s="509">
        <v>13</v>
      </c>
      <c r="B25" s="496" t="s">
        <v>632</v>
      </c>
      <c r="C25" s="489"/>
      <c r="D25" s="498">
        <v>792882</v>
      </c>
      <c r="E25" s="499">
        <v>607710</v>
      </c>
      <c r="F25" s="492">
        <v>786200</v>
      </c>
      <c r="G25" s="493">
        <v>635462</v>
      </c>
      <c r="I25" s="486"/>
    </row>
    <row r="26" spans="1:9" s="460" customFormat="1" ht="12.75">
      <c r="A26" s="509">
        <v>14</v>
      </c>
      <c r="B26" s="496" t="s">
        <v>633</v>
      </c>
      <c r="C26" s="489"/>
      <c r="D26" s="498">
        <v>734047</v>
      </c>
      <c r="E26" s="499">
        <v>506161</v>
      </c>
      <c r="F26" s="492">
        <v>782552</v>
      </c>
      <c r="G26" s="493">
        <v>610064</v>
      </c>
      <c r="I26" s="486"/>
    </row>
    <row r="27" spans="1:9" s="460" customFormat="1" ht="12.75">
      <c r="A27" s="509">
        <v>15</v>
      </c>
      <c r="B27" s="496" t="s">
        <v>634</v>
      </c>
      <c r="C27" s="489"/>
      <c r="D27" s="498">
        <v>537043</v>
      </c>
      <c r="E27" s="499">
        <v>380362</v>
      </c>
      <c r="F27" s="492">
        <v>552844</v>
      </c>
      <c r="G27" s="493">
        <v>394281</v>
      </c>
      <c r="I27" s="486"/>
    </row>
    <row r="28" spans="1:9" s="460" customFormat="1" ht="12.75">
      <c r="A28" s="509">
        <v>16</v>
      </c>
      <c r="B28" s="496" t="s">
        <v>635</v>
      </c>
      <c r="C28" s="489"/>
      <c r="D28" s="498">
        <v>856036</v>
      </c>
      <c r="E28" s="499">
        <v>604163</v>
      </c>
      <c r="F28" s="492">
        <v>855855</v>
      </c>
      <c r="G28" s="493">
        <v>625358</v>
      </c>
      <c r="I28" s="486"/>
    </row>
    <row r="29" spans="1:9" s="460" customFormat="1" ht="12.75">
      <c r="A29" s="509">
        <v>17</v>
      </c>
      <c r="B29" s="496" t="s">
        <v>636</v>
      </c>
      <c r="C29" s="489"/>
      <c r="D29" s="498">
        <v>797476</v>
      </c>
      <c r="E29" s="499">
        <v>522536</v>
      </c>
      <c r="F29" s="492">
        <v>815963</v>
      </c>
      <c r="G29" s="493">
        <v>508898</v>
      </c>
      <c r="I29" s="486"/>
    </row>
    <row r="30" spans="1:9" s="460" customFormat="1" ht="12.75">
      <c r="A30" s="509">
        <v>18</v>
      </c>
      <c r="B30" s="496" t="s">
        <v>637</v>
      </c>
      <c r="C30" s="489"/>
      <c r="D30" s="498">
        <v>759060</v>
      </c>
      <c r="E30" s="499">
        <v>522756</v>
      </c>
      <c r="F30" s="492">
        <v>755782</v>
      </c>
      <c r="G30" s="493">
        <v>584822</v>
      </c>
      <c r="I30" s="486"/>
    </row>
    <row r="31" spans="1:9" s="460" customFormat="1" ht="12.75">
      <c r="A31" s="509">
        <v>19</v>
      </c>
      <c r="B31" s="496" t="s">
        <v>638</v>
      </c>
      <c r="C31" s="489"/>
      <c r="D31" s="498">
        <v>718769</v>
      </c>
      <c r="E31" s="499">
        <v>506919</v>
      </c>
      <c r="F31" s="492">
        <v>729264</v>
      </c>
      <c r="G31" s="493">
        <v>558777</v>
      </c>
      <c r="I31" s="486"/>
    </row>
    <row r="32" spans="1:9" s="460" customFormat="1" ht="12.75">
      <c r="A32" s="509">
        <v>20</v>
      </c>
      <c r="B32" s="496" t="s">
        <v>639</v>
      </c>
      <c r="C32" s="489"/>
      <c r="D32" s="498">
        <v>950279</v>
      </c>
      <c r="E32" s="499">
        <v>702640</v>
      </c>
      <c r="F32" s="492">
        <v>944349</v>
      </c>
      <c r="G32" s="493">
        <v>677211</v>
      </c>
      <c r="I32" s="486"/>
    </row>
    <row r="33" spans="1:9" s="460" customFormat="1" ht="12.75">
      <c r="A33" s="509">
        <v>21</v>
      </c>
      <c r="B33" s="496" t="s">
        <v>640</v>
      </c>
      <c r="C33" s="489"/>
      <c r="D33" s="498">
        <v>805910</v>
      </c>
      <c r="E33" s="499">
        <v>540432</v>
      </c>
      <c r="F33" s="492">
        <v>863492</v>
      </c>
      <c r="G33" s="493">
        <v>638850</v>
      </c>
      <c r="I33" s="486"/>
    </row>
    <row r="34" spans="1:9" s="460" customFormat="1" ht="12.75">
      <c r="A34" s="509">
        <v>22</v>
      </c>
      <c r="B34" s="496" t="s">
        <v>641</v>
      </c>
      <c r="C34" s="489"/>
      <c r="D34" s="498">
        <v>877923</v>
      </c>
      <c r="E34" s="499">
        <v>601084</v>
      </c>
      <c r="F34" s="492">
        <v>887793</v>
      </c>
      <c r="G34" s="493">
        <v>648349</v>
      </c>
      <c r="I34" s="486"/>
    </row>
    <row r="35" spans="1:9" s="460" customFormat="1" ht="12.75">
      <c r="A35" s="509">
        <v>23</v>
      </c>
      <c r="B35" s="496" t="s">
        <v>642</v>
      </c>
      <c r="C35" s="489"/>
      <c r="D35" s="498">
        <v>885714</v>
      </c>
      <c r="E35" s="499">
        <v>609284</v>
      </c>
      <c r="F35" s="492">
        <v>906275</v>
      </c>
      <c r="G35" s="493">
        <v>677695</v>
      </c>
      <c r="I35" s="486"/>
    </row>
    <row r="36" spans="1:9" s="460" customFormat="1" ht="12.75">
      <c r="A36" s="509">
        <v>24</v>
      </c>
      <c r="B36" s="496" t="s">
        <v>643</v>
      </c>
      <c r="C36" s="489"/>
      <c r="D36" s="498">
        <v>661068</v>
      </c>
      <c r="E36" s="499">
        <v>505414</v>
      </c>
      <c r="F36" s="492">
        <v>693231</v>
      </c>
      <c r="G36" s="493">
        <v>524934</v>
      </c>
      <c r="I36" s="486"/>
    </row>
    <row r="37" spans="1:9" s="460" customFormat="1" ht="12.75">
      <c r="A37" s="509">
        <v>25</v>
      </c>
      <c r="B37" s="496" t="s">
        <v>644</v>
      </c>
      <c r="C37" s="489"/>
      <c r="D37" s="498">
        <v>814193</v>
      </c>
      <c r="E37" s="499">
        <v>515685</v>
      </c>
      <c r="F37" s="492">
        <v>799848</v>
      </c>
      <c r="G37" s="493">
        <v>593959</v>
      </c>
      <c r="I37" s="486"/>
    </row>
    <row r="38" spans="1:9" s="460" customFormat="1" ht="12.75">
      <c r="A38" s="509">
        <v>26</v>
      </c>
      <c r="B38" s="496" t="s">
        <v>645</v>
      </c>
      <c r="C38" s="489"/>
      <c r="D38" s="498">
        <v>1018217</v>
      </c>
      <c r="E38" s="499">
        <v>678737</v>
      </c>
      <c r="F38" s="492">
        <v>1017022</v>
      </c>
      <c r="G38" s="493">
        <v>781290</v>
      </c>
      <c r="I38" s="486"/>
    </row>
    <row r="39" spans="1:9" s="460" customFormat="1" ht="12.75">
      <c r="A39" s="509">
        <v>27</v>
      </c>
      <c r="B39" s="496" t="s">
        <v>646</v>
      </c>
      <c r="C39" s="489"/>
      <c r="D39" s="498">
        <v>765737</v>
      </c>
      <c r="E39" s="499">
        <v>571535</v>
      </c>
      <c r="F39" s="492">
        <v>765737</v>
      </c>
      <c r="G39" s="493">
        <v>545940</v>
      </c>
      <c r="I39" s="486"/>
    </row>
    <row r="40" spans="1:9" s="460" customFormat="1" ht="12.75">
      <c r="A40" s="509">
        <v>28</v>
      </c>
      <c r="B40" s="496" t="s">
        <v>647</v>
      </c>
      <c r="C40" s="489"/>
      <c r="D40" s="498">
        <v>604411</v>
      </c>
      <c r="E40" s="499">
        <v>415211</v>
      </c>
      <c r="F40" s="492">
        <v>628202</v>
      </c>
      <c r="G40" s="493">
        <v>458712</v>
      </c>
      <c r="I40" s="486"/>
    </row>
    <row r="41" spans="1:9" s="460" customFormat="1" ht="12.75">
      <c r="A41" s="509">
        <v>29</v>
      </c>
      <c r="B41" s="496" t="s">
        <v>648</v>
      </c>
      <c r="C41" s="489"/>
      <c r="D41" s="498">
        <v>691720</v>
      </c>
      <c r="E41" s="499">
        <v>514161</v>
      </c>
      <c r="F41" s="492">
        <v>689840</v>
      </c>
      <c r="G41" s="493">
        <v>460433</v>
      </c>
      <c r="I41" s="486"/>
    </row>
    <row r="42" spans="1:9" s="460" customFormat="1" ht="12.75">
      <c r="A42" s="509">
        <v>30</v>
      </c>
      <c r="B42" s="496" t="s">
        <v>649</v>
      </c>
      <c r="C42" s="489"/>
      <c r="D42" s="498">
        <v>755435</v>
      </c>
      <c r="E42" s="499">
        <v>549412</v>
      </c>
      <c r="F42" s="492">
        <v>752062</v>
      </c>
      <c r="G42" s="493">
        <v>518132</v>
      </c>
      <c r="I42" s="486"/>
    </row>
    <row r="43" spans="1:9" s="460" customFormat="1" ht="12.75">
      <c r="A43" s="509">
        <v>31</v>
      </c>
      <c r="B43" s="496" t="s">
        <v>650</v>
      </c>
      <c r="C43" s="489"/>
      <c r="D43" s="498">
        <v>1366741</v>
      </c>
      <c r="E43" s="499">
        <v>880286</v>
      </c>
      <c r="F43" s="492">
        <v>1382126</v>
      </c>
      <c r="G43" s="493">
        <v>1004153</v>
      </c>
      <c r="I43" s="486"/>
    </row>
    <row r="44" spans="1:9" s="460" customFormat="1" ht="12.75">
      <c r="A44" s="509">
        <v>32</v>
      </c>
      <c r="B44" s="496" t="s">
        <v>651</v>
      </c>
      <c r="C44" s="489"/>
      <c r="D44" s="498">
        <v>1019037</v>
      </c>
      <c r="E44" s="499">
        <v>725304</v>
      </c>
      <c r="F44" s="492">
        <v>989814</v>
      </c>
      <c r="G44" s="493">
        <v>722170</v>
      </c>
      <c r="I44" s="486"/>
    </row>
    <row r="45" spans="1:9" s="460" customFormat="1" ht="12.75">
      <c r="A45" s="509">
        <v>33</v>
      </c>
      <c r="B45" s="496" t="s">
        <v>652</v>
      </c>
      <c r="C45" s="489"/>
      <c r="D45" s="498">
        <v>715351</v>
      </c>
      <c r="E45" s="499">
        <v>500292</v>
      </c>
      <c r="F45" s="492">
        <v>718977</v>
      </c>
      <c r="G45" s="493">
        <v>567092</v>
      </c>
      <c r="I45" s="486"/>
    </row>
    <row r="46" spans="1:9" s="460" customFormat="1" ht="12.75">
      <c r="A46" s="509">
        <v>34</v>
      </c>
      <c r="B46" s="496" t="s">
        <v>653</v>
      </c>
      <c r="C46" s="489"/>
      <c r="D46" s="498">
        <v>1126635</v>
      </c>
      <c r="E46" s="499">
        <v>805339</v>
      </c>
      <c r="F46" s="492">
        <v>1130774</v>
      </c>
      <c r="G46" s="493">
        <v>795088</v>
      </c>
      <c r="I46" s="486"/>
    </row>
    <row r="47" spans="1:9" s="460" customFormat="1" ht="12.75">
      <c r="A47" s="509">
        <v>35</v>
      </c>
      <c r="B47" s="496" t="s">
        <v>654</v>
      </c>
      <c r="C47" s="489"/>
      <c r="D47" s="498">
        <v>778139</v>
      </c>
      <c r="E47" s="499">
        <v>526571</v>
      </c>
      <c r="F47" s="492">
        <v>840789</v>
      </c>
      <c r="G47" s="493">
        <v>653345</v>
      </c>
      <c r="I47" s="486"/>
    </row>
    <row r="48" spans="1:9" s="460" customFormat="1" ht="12.75">
      <c r="A48" s="509">
        <v>36</v>
      </c>
      <c r="B48" s="496" t="s">
        <v>655</v>
      </c>
      <c r="C48" s="489"/>
      <c r="D48" s="498">
        <v>1004224</v>
      </c>
      <c r="E48" s="499">
        <v>652184</v>
      </c>
      <c r="F48" s="492">
        <v>1051811</v>
      </c>
      <c r="G48" s="493">
        <v>763521</v>
      </c>
      <c r="I48" s="486"/>
    </row>
    <row r="49" spans="1:9" s="460" customFormat="1" ht="12.75">
      <c r="A49" s="509">
        <v>37</v>
      </c>
      <c r="B49" s="496" t="s">
        <v>656</v>
      </c>
      <c r="C49" s="489"/>
      <c r="D49" s="498">
        <v>757098</v>
      </c>
      <c r="E49" s="499">
        <v>503038</v>
      </c>
      <c r="F49" s="492">
        <v>756986</v>
      </c>
      <c r="G49" s="493">
        <v>585695</v>
      </c>
      <c r="I49" s="486"/>
    </row>
    <row r="50" spans="1:9" s="460" customFormat="1" ht="12.75">
      <c r="A50" s="509">
        <v>38</v>
      </c>
      <c r="B50" s="496" t="s">
        <v>657</v>
      </c>
      <c r="C50" s="511"/>
      <c r="D50" s="498">
        <v>770952</v>
      </c>
      <c r="E50" s="512">
        <v>537545</v>
      </c>
      <c r="F50" s="492">
        <v>770804</v>
      </c>
      <c r="G50" s="513">
        <v>543044</v>
      </c>
      <c r="I50" s="486"/>
    </row>
    <row r="51" spans="1:9" s="460" customFormat="1" ht="21.75" customHeight="1">
      <c r="A51" s="509">
        <v>39</v>
      </c>
      <c r="B51" s="964" t="s">
        <v>658</v>
      </c>
      <c r="C51" s="965"/>
      <c r="D51" s="514">
        <v>127000</v>
      </c>
      <c r="E51" s="515">
        <v>127000</v>
      </c>
      <c r="F51" s="505">
        <v>127000</v>
      </c>
      <c r="G51" s="516">
        <v>127000</v>
      </c>
      <c r="I51" s="486"/>
    </row>
    <row r="52" spans="1:9" s="485" customFormat="1" ht="13.5" customHeight="1" hidden="1">
      <c r="A52" s="478" t="s">
        <v>659</v>
      </c>
      <c r="B52" s="517"/>
      <c r="C52" s="517"/>
      <c r="D52" s="518">
        <v>0</v>
      </c>
      <c r="E52" s="519">
        <v>0</v>
      </c>
      <c r="F52" s="520">
        <v>0</v>
      </c>
      <c r="G52" s="521">
        <v>0</v>
      </c>
      <c r="I52" s="486"/>
    </row>
    <row r="53" spans="1:9" ht="12.75" hidden="1">
      <c r="A53" s="522">
        <v>1</v>
      </c>
      <c r="B53" s="523" t="s">
        <v>660</v>
      </c>
      <c r="C53" s="524"/>
      <c r="D53" s="525"/>
      <c r="E53" s="526"/>
      <c r="F53" s="527"/>
      <c r="G53" s="521"/>
      <c r="I53" s="486"/>
    </row>
    <row r="54" spans="1:9" s="508" customFormat="1" ht="15.75" customHeight="1">
      <c r="A54" s="958" t="s">
        <v>661</v>
      </c>
      <c r="B54" s="959"/>
      <c r="C54" s="962"/>
      <c r="D54" s="528">
        <v>4795000</v>
      </c>
      <c r="E54" s="529">
        <v>0</v>
      </c>
      <c r="F54" s="530">
        <v>4780659</v>
      </c>
      <c r="G54" s="531">
        <v>2412259</v>
      </c>
      <c r="I54" s="486"/>
    </row>
    <row r="55" spans="1:9" s="460" customFormat="1" ht="12.75">
      <c r="A55" s="532">
        <v>1</v>
      </c>
      <c r="B55" s="533" t="s">
        <v>662</v>
      </c>
      <c r="C55" s="534"/>
      <c r="D55" s="535">
        <v>4795000</v>
      </c>
      <c r="E55" s="536"/>
      <c r="F55" s="537">
        <v>4780659</v>
      </c>
      <c r="G55" s="538">
        <v>2412259</v>
      </c>
      <c r="I55" s="486"/>
    </row>
    <row r="56" spans="1:9" s="460" customFormat="1" ht="12" customHeight="1">
      <c r="A56" s="539"/>
      <c r="B56" s="540"/>
      <c r="C56" s="541" t="s">
        <v>663</v>
      </c>
      <c r="D56" s="542"/>
      <c r="E56" s="543"/>
      <c r="F56" s="544">
        <v>200000</v>
      </c>
      <c r="G56" s="545"/>
      <c r="I56" s="486"/>
    </row>
    <row r="57" spans="1:9" ht="14.25" customHeight="1" hidden="1">
      <c r="A57" s="502">
        <v>2</v>
      </c>
      <c r="B57" s="546" t="s">
        <v>664</v>
      </c>
      <c r="C57" s="547"/>
      <c r="D57" s="548"/>
      <c r="E57" s="549"/>
      <c r="F57" s="550"/>
      <c r="G57" s="551"/>
      <c r="I57" s="486"/>
    </row>
    <row r="58" spans="1:9" s="508" customFormat="1" ht="15.75" customHeight="1">
      <c r="A58" s="958" t="s">
        <v>665</v>
      </c>
      <c r="B58" s="959"/>
      <c r="C58" s="962"/>
      <c r="D58" s="528">
        <v>17158399</v>
      </c>
      <c r="E58" s="529">
        <v>17158399</v>
      </c>
      <c r="F58" s="528">
        <v>17158399</v>
      </c>
      <c r="G58" s="531">
        <v>0</v>
      </c>
      <c r="I58" s="486"/>
    </row>
    <row r="59" spans="1:9" s="460" customFormat="1" ht="14.25" customHeight="1">
      <c r="A59" s="552">
        <v>1</v>
      </c>
      <c r="B59" s="553" t="s">
        <v>666</v>
      </c>
      <c r="C59" s="553"/>
      <c r="D59" s="514">
        <v>17158399</v>
      </c>
      <c r="E59" s="554">
        <v>17158399</v>
      </c>
      <c r="F59" s="514">
        <v>17158399</v>
      </c>
      <c r="G59" s="555"/>
      <c r="I59" s="486"/>
    </row>
    <row r="60" spans="1:9" s="561" customFormat="1" ht="15">
      <c r="A60" s="556"/>
      <c r="B60" s="557" t="s">
        <v>667</v>
      </c>
      <c r="C60" s="557"/>
      <c r="D60" s="558">
        <v>112837437</v>
      </c>
      <c r="E60" s="559">
        <v>48390091</v>
      </c>
      <c r="F60" s="558">
        <v>113275961</v>
      </c>
      <c r="G60" s="560">
        <v>29690904</v>
      </c>
      <c r="I60" s="486"/>
    </row>
    <row r="61" spans="1:7" s="567" customFormat="1" ht="41.25" customHeight="1">
      <c r="A61" s="562"/>
      <c r="B61" s="563"/>
      <c r="C61" s="563"/>
      <c r="D61" s="564"/>
      <c r="E61" s="565"/>
      <c r="F61" s="564"/>
      <c r="G61" s="566"/>
    </row>
    <row r="62" spans="1:7" s="460" customFormat="1" ht="31.5" customHeight="1">
      <c r="A62" s="961" t="s">
        <v>668</v>
      </c>
      <c r="B62" s="961"/>
      <c r="C62" s="961"/>
      <c r="D62" s="961"/>
      <c r="E62" s="961"/>
      <c r="F62" s="961"/>
      <c r="G62" s="961"/>
    </row>
    <row r="63" spans="1:7" ht="8.25" customHeight="1">
      <c r="A63" s="462"/>
      <c r="B63" s="568"/>
      <c r="C63" s="568"/>
      <c r="D63" s="568"/>
      <c r="E63" s="568"/>
      <c r="F63" s="568"/>
      <c r="G63" s="568"/>
    </row>
    <row r="64" spans="1:7" s="470" customFormat="1" ht="31.5">
      <c r="A64" s="463" t="s">
        <v>429</v>
      </c>
      <c r="B64" s="472" t="s">
        <v>608</v>
      </c>
      <c r="C64" s="473"/>
      <c r="D64" s="466" t="s">
        <v>609</v>
      </c>
      <c r="E64" s="467" t="s">
        <v>610</v>
      </c>
      <c r="F64" s="468" t="s">
        <v>611</v>
      </c>
      <c r="G64" s="469" t="s">
        <v>612</v>
      </c>
    </row>
    <row r="65" spans="1:7" s="508" customFormat="1" ht="21" customHeight="1">
      <c r="A65" s="478" t="s">
        <v>669</v>
      </c>
      <c r="B65" s="569"/>
      <c r="C65" s="569"/>
      <c r="D65" s="481">
        <v>2001330</v>
      </c>
      <c r="E65" s="482">
        <v>923596</v>
      </c>
      <c r="F65" s="483">
        <v>2001330</v>
      </c>
      <c r="G65" s="484">
        <v>1064121</v>
      </c>
    </row>
    <row r="66" spans="1:7" s="460" customFormat="1" ht="12.75">
      <c r="A66" s="570">
        <v>1</v>
      </c>
      <c r="B66" s="496" t="s">
        <v>670</v>
      </c>
      <c r="C66" s="497"/>
      <c r="D66" s="498">
        <v>896430</v>
      </c>
      <c r="E66" s="499">
        <v>471484</v>
      </c>
      <c r="F66" s="500">
        <v>896430</v>
      </c>
      <c r="G66" s="513">
        <v>500151</v>
      </c>
    </row>
    <row r="67" spans="1:7" s="460" customFormat="1" ht="12.75">
      <c r="A67" s="571">
        <v>2</v>
      </c>
      <c r="B67" s="572" t="s">
        <v>671</v>
      </c>
      <c r="C67" s="573"/>
      <c r="D67" s="505">
        <v>1104900</v>
      </c>
      <c r="E67" s="506">
        <v>452112</v>
      </c>
      <c r="F67" s="507">
        <v>1104900</v>
      </c>
      <c r="G67" s="574">
        <v>563970</v>
      </c>
    </row>
    <row r="68" spans="1:7" s="508" customFormat="1" ht="20.25" customHeight="1">
      <c r="A68" s="575" t="s">
        <v>672</v>
      </c>
      <c r="B68" s="576"/>
      <c r="C68" s="577"/>
      <c r="D68" s="578">
        <v>3400000</v>
      </c>
      <c r="E68" s="579">
        <v>0</v>
      </c>
      <c r="F68" s="580">
        <v>3420000</v>
      </c>
      <c r="G68" s="555">
        <v>1519800</v>
      </c>
    </row>
    <row r="69" spans="1:7" s="460" customFormat="1" ht="12.75">
      <c r="A69" s="581">
        <v>1</v>
      </c>
      <c r="B69" s="582" t="s">
        <v>430</v>
      </c>
      <c r="C69" s="583"/>
      <c r="D69" s="584">
        <v>3400000</v>
      </c>
      <c r="E69" s="585">
        <v>0</v>
      </c>
      <c r="F69" s="586">
        <v>3420000</v>
      </c>
      <c r="G69" s="587">
        <v>1519800</v>
      </c>
    </row>
    <row r="70" spans="1:7" s="460" customFormat="1" ht="15">
      <c r="A70" s="556"/>
      <c r="B70" s="557" t="s">
        <v>667</v>
      </c>
      <c r="C70" s="557"/>
      <c r="D70" s="558">
        <v>5401330</v>
      </c>
      <c r="E70" s="588">
        <v>923596</v>
      </c>
      <c r="F70" s="589">
        <v>5421330</v>
      </c>
      <c r="G70" s="531">
        <v>2583921</v>
      </c>
    </row>
    <row r="71" spans="1:7" ht="41.25" customHeight="1">
      <c r="A71" s="963" t="s">
        <v>673</v>
      </c>
      <c r="B71" s="963"/>
      <c r="C71" s="963"/>
      <c r="D71" s="963"/>
      <c r="E71" s="963"/>
      <c r="F71" s="963"/>
      <c r="G71" s="963"/>
    </row>
    <row r="72" spans="1:12" ht="8.25" customHeight="1">
      <c r="A72" s="462"/>
      <c r="B72" s="568"/>
      <c r="C72" s="568"/>
      <c r="D72" s="568"/>
      <c r="E72" s="568"/>
      <c r="F72" s="590"/>
      <c r="G72" s="590"/>
      <c r="H72" s="591"/>
      <c r="I72" s="591"/>
      <c r="J72" s="591"/>
      <c r="K72" s="591"/>
      <c r="L72" s="591"/>
    </row>
    <row r="73" spans="1:12" s="470" customFormat="1" ht="23.25" customHeight="1">
      <c r="A73" s="463" t="s">
        <v>429</v>
      </c>
      <c r="B73" s="948" t="s">
        <v>608</v>
      </c>
      <c r="C73" s="949"/>
      <c r="D73" s="468" t="s">
        <v>609</v>
      </c>
      <c r="E73" s="592" t="s">
        <v>611</v>
      </c>
      <c r="F73" s="593"/>
      <c r="G73" s="594"/>
      <c r="H73" s="593"/>
      <c r="I73" s="593"/>
      <c r="J73" s="593"/>
      <c r="K73" s="593"/>
      <c r="L73" s="593"/>
    </row>
    <row r="74" spans="1:12" s="470" customFormat="1" ht="12.75">
      <c r="A74" s="955" t="s">
        <v>674</v>
      </c>
      <c r="B74" s="956"/>
      <c r="C74" s="957"/>
      <c r="D74" s="595">
        <v>330000</v>
      </c>
      <c r="E74" s="596">
        <v>330000</v>
      </c>
      <c r="F74" s="593"/>
      <c r="G74" s="594"/>
      <c r="H74" s="593"/>
      <c r="I74" s="593"/>
      <c r="J74" s="593"/>
      <c r="K74" s="593"/>
      <c r="L74" s="593"/>
    </row>
    <row r="75" spans="1:12" s="605" customFormat="1" ht="11.25">
      <c r="A75" s="570">
        <v>1</v>
      </c>
      <c r="B75" s="597" t="s">
        <v>675</v>
      </c>
      <c r="C75" s="598"/>
      <c r="D75" s="599">
        <v>330000</v>
      </c>
      <c r="E75" s="599">
        <v>330000</v>
      </c>
      <c r="F75" s="600"/>
      <c r="G75" s="602"/>
      <c r="H75" s="603"/>
      <c r="I75" s="603"/>
      <c r="J75" s="604"/>
      <c r="K75" s="604"/>
      <c r="L75" s="604"/>
    </row>
    <row r="76" spans="1:12" s="608" customFormat="1" ht="18.75" customHeight="1">
      <c r="A76" s="955" t="s">
        <v>676</v>
      </c>
      <c r="B76" s="956"/>
      <c r="C76" s="957"/>
      <c r="D76" s="595">
        <v>115350</v>
      </c>
      <c r="E76" s="596">
        <v>115350</v>
      </c>
      <c r="F76" s="606"/>
      <c r="G76" s="606"/>
      <c r="H76" s="607"/>
      <c r="I76" s="607"/>
      <c r="J76" s="607"/>
      <c r="K76" s="607"/>
      <c r="L76" s="607"/>
    </row>
    <row r="77" spans="1:12" s="605" customFormat="1" ht="11.25">
      <c r="A77" s="570">
        <v>1</v>
      </c>
      <c r="B77" s="597" t="s">
        <v>675</v>
      </c>
      <c r="C77" s="598"/>
      <c r="D77" s="599">
        <v>115350</v>
      </c>
      <c r="E77" s="599">
        <v>115350</v>
      </c>
      <c r="F77" s="600"/>
      <c r="G77" s="602"/>
      <c r="H77" s="603"/>
      <c r="I77" s="603"/>
      <c r="J77" s="604"/>
      <c r="K77" s="604"/>
      <c r="L77" s="604"/>
    </row>
    <row r="78" spans="1:12" s="608" customFormat="1" ht="18.75" customHeight="1">
      <c r="A78" s="955" t="s">
        <v>677</v>
      </c>
      <c r="B78" s="956"/>
      <c r="C78" s="957"/>
      <c r="D78" s="595">
        <v>1711112</v>
      </c>
      <c r="E78" s="609">
        <v>1699804</v>
      </c>
      <c r="F78" s="606"/>
      <c r="G78" s="606"/>
      <c r="H78" s="607"/>
      <c r="I78" s="607"/>
      <c r="J78" s="607"/>
      <c r="K78" s="607"/>
      <c r="L78" s="607"/>
    </row>
    <row r="79" spans="1:12" s="605" customFormat="1" ht="11.25">
      <c r="A79" s="570">
        <v>1</v>
      </c>
      <c r="B79" s="597" t="s">
        <v>678</v>
      </c>
      <c r="C79" s="598"/>
      <c r="D79" s="599">
        <v>19000</v>
      </c>
      <c r="E79" s="599">
        <v>19000</v>
      </c>
      <c r="F79" s="600"/>
      <c r="G79" s="602"/>
      <c r="H79" s="603"/>
      <c r="I79" s="603"/>
      <c r="J79" s="604"/>
      <c r="K79" s="604"/>
      <c r="L79" s="604"/>
    </row>
    <row r="80" spans="1:12" s="605" customFormat="1" ht="11.25">
      <c r="A80" s="570">
        <v>2</v>
      </c>
      <c r="B80" s="597" t="s">
        <v>679</v>
      </c>
      <c r="C80" s="598"/>
      <c r="D80" s="599">
        <v>95000</v>
      </c>
      <c r="E80" s="599">
        <v>95000</v>
      </c>
      <c r="F80" s="600"/>
      <c r="G80" s="602"/>
      <c r="H80" s="602"/>
      <c r="I80" s="610"/>
      <c r="J80" s="604"/>
      <c r="K80" s="604"/>
      <c r="L80" s="604"/>
    </row>
    <row r="81" spans="1:12" s="605" customFormat="1" ht="11.25">
      <c r="A81" s="570">
        <v>3</v>
      </c>
      <c r="B81" s="597" t="s">
        <v>680</v>
      </c>
      <c r="C81" s="598"/>
      <c r="D81" s="599">
        <v>52000</v>
      </c>
      <c r="E81" s="599">
        <v>52000</v>
      </c>
      <c r="F81" s="600"/>
      <c r="G81" s="602"/>
      <c r="H81" s="611"/>
      <c r="I81" s="612"/>
      <c r="J81" s="604"/>
      <c r="K81" s="604"/>
      <c r="L81" s="604"/>
    </row>
    <row r="82" spans="1:12" s="605" customFormat="1" ht="11.25">
      <c r="A82" s="570">
        <v>4</v>
      </c>
      <c r="B82" s="597" t="s">
        <v>681</v>
      </c>
      <c r="C82" s="598"/>
      <c r="D82" s="599">
        <v>40710</v>
      </c>
      <c r="E82" s="599">
        <v>41210</v>
      </c>
      <c r="F82" s="600"/>
      <c r="G82" s="602"/>
      <c r="H82" s="611"/>
      <c r="I82" s="612"/>
      <c r="J82" s="604"/>
      <c r="K82" s="604"/>
      <c r="L82" s="604"/>
    </row>
    <row r="83" spans="1:12" s="605" customFormat="1" ht="11.25">
      <c r="A83" s="570">
        <v>5</v>
      </c>
      <c r="B83" s="597" t="s">
        <v>682</v>
      </c>
      <c r="C83" s="598"/>
      <c r="D83" s="599">
        <v>14800</v>
      </c>
      <c r="E83" s="599">
        <v>15700</v>
      </c>
      <c r="F83" s="600"/>
      <c r="G83" s="602"/>
      <c r="H83" s="611"/>
      <c r="I83" s="612"/>
      <c r="J83" s="604"/>
      <c r="K83" s="604"/>
      <c r="L83" s="604"/>
    </row>
    <row r="84" spans="1:12" s="605" customFormat="1" ht="11.25">
      <c r="A84" s="570">
        <v>6</v>
      </c>
      <c r="B84" s="597" t="s">
        <v>683</v>
      </c>
      <c r="C84" s="598"/>
      <c r="D84" s="599">
        <v>100100</v>
      </c>
      <c r="E84" s="599">
        <v>98500</v>
      </c>
      <c r="F84" s="600"/>
      <c r="G84" s="602"/>
      <c r="H84" s="611"/>
      <c r="I84" s="612"/>
      <c r="J84" s="604"/>
      <c r="K84" s="604"/>
      <c r="L84" s="604"/>
    </row>
    <row r="85" spans="1:12" s="605" customFormat="1" ht="11.25">
      <c r="A85" s="570">
        <v>7</v>
      </c>
      <c r="B85" s="597" t="s">
        <v>684</v>
      </c>
      <c r="C85" s="598"/>
      <c r="D85" s="599">
        <v>34400</v>
      </c>
      <c r="E85" s="599">
        <v>34000</v>
      </c>
      <c r="F85" s="600"/>
      <c r="G85" s="602"/>
      <c r="H85" s="611"/>
      <c r="I85" s="612"/>
      <c r="J85" s="604"/>
      <c r="K85" s="604"/>
      <c r="L85" s="604"/>
    </row>
    <row r="86" spans="1:12" s="605" customFormat="1" ht="11.25">
      <c r="A86" s="570">
        <v>8</v>
      </c>
      <c r="B86" s="597" t="s">
        <v>685</v>
      </c>
      <c r="C86" s="598"/>
      <c r="D86" s="599">
        <v>102000</v>
      </c>
      <c r="E86" s="599">
        <v>102300</v>
      </c>
      <c r="F86" s="600"/>
      <c r="G86" s="602"/>
      <c r="H86" s="611"/>
      <c r="I86" s="612"/>
      <c r="J86" s="604"/>
      <c r="K86" s="604"/>
      <c r="L86" s="604"/>
    </row>
    <row r="87" spans="1:12" s="605" customFormat="1" ht="11.25">
      <c r="A87" s="570">
        <v>9</v>
      </c>
      <c r="B87" s="597" t="s">
        <v>686</v>
      </c>
      <c r="C87" s="598"/>
      <c r="D87" s="599">
        <v>18500</v>
      </c>
      <c r="E87" s="599">
        <v>17500</v>
      </c>
      <c r="F87" s="600"/>
      <c r="G87" s="602"/>
      <c r="H87" s="611"/>
      <c r="I87" s="612"/>
      <c r="J87" s="604"/>
      <c r="K87" s="604"/>
      <c r="L87" s="604"/>
    </row>
    <row r="88" spans="1:12" s="605" customFormat="1" ht="11.25">
      <c r="A88" s="570">
        <v>10</v>
      </c>
      <c r="B88" s="597" t="s">
        <v>687</v>
      </c>
      <c r="C88" s="598"/>
      <c r="D88" s="599">
        <v>32300</v>
      </c>
      <c r="E88" s="599">
        <v>32300</v>
      </c>
      <c r="F88" s="600"/>
      <c r="G88" s="602"/>
      <c r="H88" s="611"/>
      <c r="I88" s="612"/>
      <c r="J88" s="604"/>
      <c r="K88" s="604"/>
      <c r="L88" s="604"/>
    </row>
    <row r="89" spans="1:12" s="605" customFormat="1" ht="11.25">
      <c r="A89" s="570">
        <v>11</v>
      </c>
      <c r="B89" s="597" t="s">
        <v>688</v>
      </c>
      <c r="C89" s="598"/>
      <c r="D89" s="599">
        <v>165150</v>
      </c>
      <c r="E89" s="599">
        <v>162150</v>
      </c>
      <c r="F89" s="600"/>
      <c r="G89" s="602"/>
      <c r="H89" s="611"/>
      <c r="I89" s="612"/>
      <c r="J89" s="604"/>
      <c r="K89" s="604"/>
      <c r="L89" s="604"/>
    </row>
    <row r="90" spans="1:12" s="605" customFormat="1" ht="11.25">
      <c r="A90" s="570">
        <v>12</v>
      </c>
      <c r="B90" s="597" t="s">
        <v>689</v>
      </c>
      <c r="C90" s="598"/>
      <c r="D90" s="599">
        <v>15000</v>
      </c>
      <c r="E90" s="599">
        <v>15000</v>
      </c>
      <c r="F90" s="600"/>
      <c r="G90" s="602"/>
      <c r="H90" s="611"/>
      <c r="I90" s="612"/>
      <c r="J90" s="604"/>
      <c r="K90" s="604"/>
      <c r="L90" s="604"/>
    </row>
    <row r="91" spans="1:12" s="605" customFormat="1" ht="11.25">
      <c r="A91" s="570">
        <v>13</v>
      </c>
      <c r="B91" s="597" t="s">
        <v>690</v>
      </c>
      <c r="C91" s="598"/>
      <c r="D91" s="599">
        <v>107000</v>
      </c>
      <c r="E91" s="599">
        <v>106000</v>
      </c>
      <c r="F91" s="600"/>
      <c r="G91" s="602"/>
      <c r="H91" s="611"/>
      <c r="I91" s="612"/>
      <c r="J91" s="604"/>
      <c r="K91" s="604"/>
      <c r="L91" s="604"/>
    </row>
    <row r="92" spans="1:12" s="605" customFormat="1" ht="11.25">
      <c r="A92" s="570">
        <v>14</v>
      </c>
      <c r="B92" s="597" t="s">
        <v>691</v>
      </c>
      <c r="C92" s="598"/>
      <c r="D92" s="599">
        <v>51800</v>
      </c>
      <c r="E92" s="599">
        <v>51800</v>
      </c>
      <c r="F92" s="600"/>
      <c r="G92" s="602"/>
      <c r="H92" s="611"/>
      <c r="I92" s="612"/>
      <c r="J92" s="604"/>
      <c r="K92" s="604"/>
      <c r="L92" s="604"/>
    </row>
    <row r="93" spans="1:12" s="605" customFormat="1" ht="11.25">
      <c r="A93" s="570">
        <v>15</v>
      </c>
      <c r="B93" s="597" t="s">
        <v>692</v>
      </c>
      <c r="C93" s="598"/>
      <c r="D93" s="599">
        <v>12000</v>
      </c>
      <c r="E93" s="599">
        <v>12000</v>
      </c>
      <c r="F93" s="600"/>
      <c r="G93" s="602"/>
      <c r="H93" s="611"/>
      <c r="I93" s="612"/>
      <c r="J93" s="604"/>
      <c r="K93" s="604"/>
      <c r="L93" s="604"/>
    </row>
    <row r="94" spans="1:12" s="605" customFormat="1" ht="11.25">
      <c r="A94" s="570">
        <v>16</v>
      </c>
      <c r="B94" s="597" t="s">
        <v>693</v>
      </c>
      <c r="C94" s="598"/>
      <c r="D94" s="599">
        <v>45170</v>
      </c>
      <c r="E94" s="599">
        <v>44170</v>
      </c>
      <c r="F94" s="600"/>
      <c r="G94" s="602"/>
      <c r="H94" s="611"/>
      <c r="I94" s="612"/>
      <c r="J94" s="604"/>
      <c r="K94" s="604"/>
      <c r="L94" s="604"/>
    </row>
    <row r="95" spans="1:12" s="605" customFormat="1" ht="11.25">
      <c r="A95" s="570">
        <v>17</v>
      </c>
      <c r="B95" s="597" t="s">
        <v>694</v>
      </c>
      <c r="C95" s="598"/>
      <c r="D95" s="599">
        <v>17500</v>
      </c>
      <c r="E95" s="599">
        <v>17600</v>
      </c>
      <c r="F95" s="600"/>
      <c r="G95" s="602"/>
      <c r="H95" s="611"/>
      <c r="I95" s="612"/>
      <c r="J95" s="604"/>
      <c r="K95" s="604"/>
      <c r="L95" s="604"/>
    </row>
    <row r="96" spans="1:12" s="605" customFormat="1" ht="11.25">
      <c r="A96" s="570">
        <v>18</v>
      </c>
      <c r="B96" s="597" t="s">
        <v>695</v>
      </c>
      <c r="C96" s="598"/>
      <c r="D96" s="599">
        <v>112204</v>
      </c>
      <c r="E96" s="599">
        <v>112204</v>
      </c>
      <c r="F96" s="600"/>
      <c r="G96" s="602"/>
      <c r="H96" s="611"/>
      <c r="I96" s="612"/>
      <c r="J96" s="604"/>
      <c r="K96" s="604"/>
      <c r="L96" s="604"/>
    </row>
    <row r="97" spans="1:12" s="605" customFormat="1" ht="11.25">
      <c r="A97" s="570">
        <v>19</v>
      </c>
      <c r="B97" s="597" t="s">
        <v>696</v>
      </c>
      <c r="C97" s="598"/>
      <c r="D97" s="599">
        <v>20600</v>
      </c>
      <c r="E97" s="599">
        <v>19300</v>
      </c>
      <c r="F97" s="600"/>
      <c r="G97" s="602"/>
      <c r="H97" s="611"/>
      <c r="I97" s="612"/>
      <c r="J97" s="604"/>
      <c r="K97" s="604"/>
      <c r="L97" s="604"/>
    </row>
    <row r="98" spans="1:12" s="605" customFormat="1" ht="11.25">
      <c r="A98" s="570">
        <v>20</v>
      </c>
      <c r="B98" s="597" t="s">
        <v>697</v>
      </c>
      <c r="C98" s="598"/>
      <c r="D98" s="599">
        <v>88208</v>
      </c>
      <c r="E98" s="599">
        <v>85000</v>
      </c>
      <c r="F98" s="600"/>
      <c r="G98" s="602"/>
      <c r="H98" s="611"/>
      <c r="I98" s="612"/>
      <c r="J98" s="604"/>
      <c r="K98" s="604"/>
      <c r="L98" s="604"/>
    </row>
    <row r="99" spans="1:12" s="605" customFormat="1" ht="11.25">
      <c r="A99" s="570">
        <v>21</v>
      </c>
      <c r="B99" s="597" t="s">
        <v>698</v>
      </c>
      <c r="C99" s="598"/>
      <c r="D99" s="599">
        <v>25700</v>
      </c>
      <c r="E99" s="599">
        <v>26200</v>
      </c>
      <c r="F99" s="600"/>
      <c r="G99" s="602"/>
      <c r="H99" s="611"/>
      <c r="I99" s="612"/>
      <c r="J99" s="604"/>
      <c r="K99" s="604"/>
      <c r="L99" s="604"/>
    </row>
    <row r="100" spans="1:12" s="605" customFormat="1" ht="11.25">
      <c r="A100" s="570">
        <v>22</v>
      </c>
      <c r="B100" s="597" t="s">
        <v>699</v>
      </c>
      <c r="C100" s="598"/>
      <c r="D100" s="599">
        <v>19700</v>
      </c>
      <c r="E100" s="599">
        <v>20700</v>
      </c>
      <c r="F100" s="600"/>
      <c r="G100" s="602"/>
      <c r="H100" s="611"/>
      <c r="I100" s="612"/>
      <c r="J100" s="604"/>
      <c r="K100" s="604"/>
      <c r="L100" s="604"/>
    </row>
    <row r="101" spans="1:12" s="605" customFormat="1" ht="11.25">
      <c r="A101" s="570">
        <v>23</v>
      </c>
      <c r="B101" s="597" t="s">
        <v>700</v>
      </c>
      <c r="C101" s="598"/>
      <c r="D101" s="599">
        <v>17000</v>
      </c>
      <c r="E101" s="599">
        <v>17000</v>
      </c>
      <c r="F101" s="600"/>
      <c r="G101" s="602"/>
      <c r="H101" s="611"/>
      <c r="I101" s="612"/>
      <c r="J101" s="604"/>
      <c r="K101" s="604"/>
      <c r="L101" s="604"/>
    </row>
    <row r="102" spans="1:12" s="605" customFormat="1" ht="14.25" customHeight="1">
      <c r="A102" s="570">
        <v>24</v>
      </c>
      <c r="B102" s="597" t="s">
        <v>701</v>
      </c>
      <c r="C102" s="598"/>
      <c r="D102" s="599">
        <v>24200</v>
      </c>
      <c r="E102" s="599">
        <v>24200</v>
      </c>
      <c r="F102" s="600"/>
      <c r="G102" s="602"/>
      <c r="H102" s="611"/>
      <c r="I102" s="612"/>
      <c r="J102" s="604"/>
      <c r="K102" s="604"/>
      <c r="L102" s="604"/>
    </row>
    <row r="103" spans="1:12" s="605" customFormat="1" ht="15" customHeight="1">
      <c r="A103" s="570">
        <v>25</v>
      </c>
      <c r="B103" s="597" t="s">
        <v>702</v>
      </c>
      <c r="C103" s="598"/>
      <c r="D103" s="599">
        <v>104100</v>
      </c>
      <c r="E103" s="599">
        <v>105000</v>
      </c>
      <c r="F103" s="600"/>
      <c r="G103" s="602"/>
      <c r="H103" s="611"/>
      <c r="I103" s="612"/>
      <c r="J103" s="604"/>
      <c r="K103" s="604"/>
      <c r="L103" s="604"/>
    </row>
    <row r="104" spans="1:12" s="605" customFormat="1" ht="15" customHeight="1">
      <c r="A104" s="570">
        <v>26</v>
      </c>
      <c r="B104" s="597" t="s">
        <v>703</v>
      </c>
      <c r="C104" s="598"/>
      <c r="D104" s="599">
        <v>85000</v>
      </c>
      <c r="E104" s="599">
        <v>80000</v>
      </c>
      <c r="F104" s="600"/>
      <c r="G104" s="602"/>
      <c r="H104" s="611"/>
      <c r="I104" s="612"/>
      <c r="J104" s="604"/>
      <c r="K104" s="604"/>
      <c r="L104" s="604"/>
    </row>
    <row r="105" spans="1:12" s="605" customFormat="1" ht="11.25">
      <c r="A105" s="570">
        <v>27</v>
      </c>
      <c r="B105" s="597" t="s">
        <v>704</v>
      </c>
      <c r="C105" s="598"/>
      <c r="D105" s="599">
        <v>43650</v>
      </c>
      <c r="E105" s="599">
        <v>43650</v>
      </c>
      <c r="F105" s="600"/>
      <c r="G105" s="602"/>
      <c r="H105" s="611"/>
      <c r="I105" s="612"/>
      <c r="J105" s="604"/>
      <c r="K105" s="604"/>
      <c r="L105" s="604"/>
    </row>
    <row r="106" spans="1:12" s="605" customFormat="1" ht="14.25" customHeight="1">
      <c r="A106" s="570">
        <v>28</v>
      </c>
      <c r="B106" s="597" t="s">
        <v>705</v>
      </c>
      <c r="C106" s="598"/>
      <c r="D106" s="599">
        <v>10700</v>
      </c>
      <c r="E106" s="599">
        <v>10700</v>
      </c>
      <c r="F106" s="600"/>
      <c r="G106" s="602"/>
      <c r="H106" s="611"/>
      <c r="I106" s="612"/>
      <c r="J106" s="604"/>
      <c r="K106" s="604"/>
      <c r="L106" s="604"/>
    </row>
    <row r="107" spans="1:12" s="605" customFormat="1" ht="13.5" customHeight="1">
      <c r="A107" s="570">
        <v>29</v>
      </c>
      <c r="B107" s="597" t="s">
        <v>706</v>
      </c>
      <c r="C107" s="598"/>
      <c r="D107" s="599">
        <v>63000</v>
      </c>
      <c r="E107" s="599">
        <v>63000</v>
      </c>
      <c r="F107" s="600"/>
      <c r="G107" s="602"/>
      <c r="H107" s="611"/>
      <c r="I107" s="612"/>
      <c r="J107" s="604"/>
      <c r="K107" s="604"/>
      <c r="L107" s="604"/>
    </row>
    <row r="108" spans="1:12" s="605" customFormat="1" ht="15.75" customHeight="1">
      <c r="A108" s="570">
        <v>30</v>
      </c>
      <c r="B108" s="597" t="s">
        <v>707</v>
      </c>
      <c r="C108" s="598"/>
      <c r="D108" s="599">
        <v>89620</v>
      </c>
      <c r="E108" s="599">
        <v>88620</v>
      </c>
      <c r="F108" s="600"/>
      <c r="G108" s="602"/>
      <c r="H108" s="611"/>
      <c r="I108" s="612"/>
      <c r="J108" s="604"/>
      <c r="K108" s="604"/>
      <c r="L108" s="604"/>
    </row>
    <row r="109" spans="1:12" s="605" customFormat="1" ht="11.25">
      <c r="A109" s="570">
        <v>31</v>
      </c>
      <c r="B109" s="597" t="s">
        <v>708</v>
      </c>
      <c r="C109" s="598"/>
      <c r="D109" s="599">
        <v>85000</v>
      </c>
      <c r="E109" s="599">
        <v>88000</v>
      </c>
      <c r="F109" s="600"/>
      <c r="G109" s="602"/>
      <c r="H109" s="611"/>
      <c r="I109" s="612"/>
      <c r="J109" s="604"/>
      <c r="K109" s="604"/>
      <c r="L109" s="604"/>
    </row>
    <row r="110" spans="1:12" s="608" customFormat="1" ht="17.25" customHeight="1">
      <c r="A110" s="958" t="s">
        <v>709</v>
      </c>
      <c r="B110" s="959"/>
      <c r="C110" s="960"/>
      <c r="D110" s="595">
        <v>40000</v>
      </c>
      <c r="E110" s="609">
        <v>45000</v>
      </c>
      <c r="F110" s="606"/>
      <c r="G110" s="606"/>
      <c r="H110" s="613"/>
      <c r="I110" s="614"/>
      <c r="J110" s="614"/>
      <c r="K110" s="613"/>
      <c r="L110" s="607"/>
    </row>
    <row r="111" spans="1:12" s="460" customFormat="1" ht="18.75" customHeight="1">
      <c r="A111" s="615">
        <v>1</v>
      </c>
      <c r="B111" s="616" t="s">
        <v>710</v>
      </c>
      <c r="C111" s="617"/>
      <c r="D111" s="618">
        <v>40000</v>
      </c>
      <c r="E111" s="619">
        <v>45000</v>
      </c>
      <c r="F111" s="586"/>
      <c r="G111" s="606"/>
      <c r="H111" s="613"/>
      <c r="I111" s="613"/>
      <c r="J111" s="613"/>
      <c r="K111" s="613"/>
      <c r="L111" s="620"/>
    </row>
    <row r="112" spans="1:12" s="508" customFormat="1" ht="14.25" customHeight="1">
      <c r="A112" s="621" t="s">
        <v>711</v>
      </c>
      <c r="B112" s="569"/>
      <c r="C112" s="595"/>
      <c r="D112" s="595">
        <v>422940</v>
      </c>
      <c r="E112" s="596">
        <v>426590</v>
      </c>
      <c r="F112" s="622"/>
      <c r="G112" s="622"/>
      <c r="H112" s="623"/>
      <c r="I112" s="623"/>
      <c r="J112" s="623"/>
      <c r="K112" s="623"/>
      <c r="L112" s="623"/>
    </row>
    <row r="113" spans="1:7" s="460" customFormat="1" ht="14.25" customHeight="1">
      <c r="A113" s="624">
        <v>1</v>
      </c>
      <c r="B113" s="616" t="s">
        <v>712</v>
      </c>
      <c r="C113" s="617"/>
      <c r="D113" s="617">
        <v>146000</v>
      </c>
      <c r="E113" s="625">
        <v>151000</v>
      </c>
      <c r="F113" s="586"/>
      <c r="G113" s="606"/>
    </row>
    <row r="114" spans="1:7" s="460" customFormat="1" ht="14.25" customHeight="1">
      <c r="A114" s="626">
        <v>2</v>
      </c>
      <c r="B114" s="627" t="s">
        <v>670</v>
      </c>
      <c r="C114" s="628"/>
      <c r="D114" s="628">
        <v>32050</v>
      </c>
      <c r="E114" s="629">
        <v>32050</v>
      </c>
      <c r="F114" s="586"/>
      <c r="G114" s="606"/>
    </row>
    <row r="115" spans="1:7" s="460" customFormat="1" ht="14.25" customHeight="1">
      <c r="A115" s="626">
        <v>3</v>
      </c>
      <c r="B115" s="627" t="s">
        <v>713</v>
      </c>
      <c r="C115" s="628"/>
      <c r="D115" s="628">
        <v>75200</v>
      </c>
      <c r="E115" s="629">
        <v>75200</v>
      </c>
      <c r="F115" s="586"/>
      <c r="G115" s="606"/>
    </row>
    <row r="116" spans="1:7" s="460" customFormat="1" ht="14.25" customHeight="1">
      <c r="A116" s="624">
        <v>4</v>
      </c>
      <c r="B116" s="627" t="s">
        <v>714</v>
      </c>
      <c r="C116" s="628"/>
      <c r="D116" s="628">
        <v>17000</v>
      </c>
      <c r="E116" s="629">
        <v>17000</v>
      </c>
      <c r="F116" s="586"/>
      <c r="G116" s="606"/>
    </row>
    <row r="117" spans="1:7" s="460" customFormat="1" ht="14.25" customHeight="1">
      <c r="A117" s="626">
        <v>5</v>
      </c>
      <c r="B117" s="627" t="s">
        <v>715</v>
      </c>
      <c r="C117" s="628"/>
      <c r="D117" s="628">
        <v>19000</v>
      </c>
      <c r="E117" s="629">
        <v>18000</v>
      </c>
      <c r="F117" s="586"/>
      <c r="G117" s="606"/>
    </row>
    <row r="118" spans="1:12" s="470" customFormat="1" ht="19.5" customHeight="1">
      <c r="A118" s="463" t="s">
        <v>429</v>
      </c>
      <c r="B118" s="948" t="s">
        <v>608</v>
      </c>
      <c r="C118" s="949"/>
      <c r="D118" s="468" t="s">
        <v>609</v>
      </c>
      <c r="E118" s="592" t="s">
        <v>611</v>
      </c>
      <c r="F118" s="593"/>
      <c r="G118" s="594"/>
      <c r="H118" s="593"/>
      <c r="I118" s="593"/>
      <c r="J118" s="593"/>
      <c r="K118" s="593"/>
      <c r="L118" s="593"/>
    </row>
    <row r="119" spans="1:7" s="460" customFormat="1" ht="14.25" customHeight="1">
      <c r="A119" s="626">
        <v>6</v>
      </c>
      <c r="B119" s="627" t="s">
        <v>716</v>
      </c>
      <c r="C119" s="628"/>
      <c r="D119" s="628">
        <v>48000</v>
      </c>
      <c r="E119" s="629">
        <v>47700</v>
      </c>
      <c r="F119" s="586"/>
      <c r="G119" s="606"/>
    </row>
    <row r="120" spans="1:7" s="460" customFormat="1" ht="14.25" customHeight="1">
      <c r="A120" s="624">
        <v>7</v>
      </c>
      <c r="B120" s="627" t="s">
        <v>717</v>
      </c>
      <c r="C120" s="628"/>
      <c r="D120" s="628">
        <v>48600</v>
      </c>
      <c r="E120" s="629">
        <v>48600</v>
      </c>
      <c r="F120" s="586"/>
      <c r="G120" s="606"/>
    </row>
    <row r="121" spans="1:7" s="460" customFormat="1" ht="14.25" customHeight="1">
      <c r="A121" s="626">
        <v>8</v>
      </c>
      <c r="B121" s="630" t="s">
        <v>718</v>
      </c>
      <c r="C121" s="631"/>
      <c r="D121" s="631">
        <v>37090</v>
      </c>
      <c r="E121" s="632">
        <v>37040</v>
      </c>
      <c r="F121" s="586"/>
      <c r="G121" s="606"/>
    </row>
    <row r="122" spans="1:7" s="508" customFormat="1" ht="15.75" customHeight="1">
      <c r="A122" s="621" t="s">
        <v>719</v>
      </c>
      <c r="B122" s="569"/>
      <c r="C122" s="595"/>
      <c r="D122" s="595">
        <v>819780</v>
      </c>
      <c r="E122" s="596">
        <v>816578</v>
      </c>
      <c r="F122" s="622"/>
      <c r="G122" s="622"/>
    </row>
    <row r="123" spans="1:7" s="460" customFormat="1" ht="12.75">
      <c r="A123" s="633">
        <v>1</v>
      </c>
      <c r="B123" s="634" t="s">
        <v>720</v>
      </c>
      <c r="C123" s="628"/>
      <c r="D123" s="618">
        <v>157800</v>
      </c>
      <c r="E123" s="635">
        <v>157800</v>
      </c>
      <c r="F123" s="586"/>
      <c r="G123" s="606"/>
    </row>
    <row r="124" spans="1:7" s="460" customFormat="1" ht="12.75">
      <c r="A124" s="626">
        <v>2</v>
      </c>
      <c r="B124" s="627" t="s">
        <v>721</v>
      </c>
      <c r="C124" s="628"/>
      <c r="D124" s="628">
        <v>58000</v>
      </c>
      <c r="E124" s="629">
        <v>55000</v>
      </c>
      <c r="F124" s="586"/>
      <c r="G124" s="606"/>
    </row>
    <row r="125" spans="1:7" s="460" customFormat="1" ht="12.75">
      <c r="A125" s="626">
        <v>3</v>
      </c>
      <c r="B125" s="627" t="s">
        <v>722</v>
      </c>
      <c r="C125" s="628"/>
      <c r="D125" s="628">
        <v>450000</v>
      </c>
      <c r="E125" s="629">
        <v>450000</v>
      </c>
      <c r="F125" s="586"/>
      <c r="G125" s="606"/>
    </row>
    <row r="126" spans="1:7" s="460" customFormat="1" ht="12.75">
      <c r="A126" s="626">
        <v>4</v>
      </c>
      <c r="B126" s="627" t="s">
        <v>723</v>
      </c>
      <c r="C126" s="628"/>
      <c r="D126" s="628">
        <v>9600</v>
      </c>
      <c r="E126" s="629">
        <v>9400</v>
      </c>
      <c r="F126" s="586"/>
      <c r="G126" s="606"/>
    </row>
    <row r="127" spans="1:7" s="460" customFormat="1" ht="12.75">
      <c r="A127" s="626">
        <v>5</v>
      </c>
      <c r="B127" s="627" t="s">
        <v>724</v>
      </c>
      <c r="C127" s="628"/>
      <c r="D127" s="628">
        <v>3500</v>
      </c>
      <c r="E127" s="629">
        <v>5500</v>
      </c>
      <c r="F127" s="586"/>
      <c r="G127" s="606"/>
    </row>
    <row r="128" spans="1:7" s="460" customFormat="1" ht="12.75">
      <c r="A128" s="626">
        <v>6</v>
      </c>
      <c r="B128" s="627" t="s">
        <v>725</v>
      </c>
      <c r="C128" s="628"/>
      <c r="D128" s="628">
        <v>18000</v>
      </c>
      <c r="E128" s="629">
        <v>18000</v>
      </c>
      <c r="F128" s="586"/>
      <c r="G128" s="606"/>
    </row>
    <row r="129" spans="1:7" s="460" customFormat="1" ht="12.75">
      <c r="A129" s="626">
        <v>7</v>
      </c>
      <c r="B129" s="627" t="s">
        <v>726</v>
      </c>
      <c r="C129" s="628"/>
      <c r="D129" s="628">
        <v>22000</v>
      </c>
      <c r="E129" s="629">
        <v>22500</v>
      </c>
      <c r="F129" s="586"/>
      <c r="G129" s="636"/>
    </row>
    <row r="130" spans="1:7" s="460" customFormat="1" ht="12.75">
      <c r="A130" s="626">
        <v>8</v>
      </c>
      <c r="B130" s="627" t="s">
        <v>727</v>
      </c>
      <c r="C130" s="628"/>
      <c r="D130" s="628">
        <v>38000</v>
      </c>
      <c r="E130" s="629">
        <v>38000</v>
      </c>
      <c r="F130" s="586"/>
      <c r="G130" s="606"/>
    </row>
    <row r="131" spans="1:7" s="460" customFormat="1" ht="12.75">
      <c r="A131" s="637">
        <v>9</v>
      </c>
      <c r="B131" s="627" t="s">
        <v>728</v>
      </c>
      <c r="C131" s="628"/>
      <c r="D131" s="638">
        <v>47000</v>
      </c>
      <c r="E131" s="639">
        <v>44498</v>
      </c>
      <c r="F131" s="586"/>
      <c r="G131" s="606"/>
    </row>
    <row r="132" spans="1:7" s="460" customFormat="1" ht="12.75">
      <c r="A132" s="626">
        <v>10</v>
      </c>
      <c r="B132" s="627" t="s">
        <v>729</v>
      </c>
      <c r="C132" s="628"/>
      <c r="D132" s="638">
        <v>15880</v>
      </c>
      <c r="E132" s="639">
        <v>15880</v>
      </c>
      <c r="F132" s="611"/>
      <c r="G132" s="606"/>
    </row>
    <row r="133" spans="1:7" s="508" customFormat="1" ht="13.5" customHeight="1">
      <c r="A133" s="958" t="s">
        <v>730</v>
      </c>
      <c r="B133" s="959"/>
      <c r="C133" s="595"/>
      <c r="D133" s="595">
        <v>366275</v>
      </c>
      <c r="E133" s="596">
        <v>355775</v>
      </c>
      <c r="F133" s="622"/>
      <c r="G133" s="622"/>
    </row>
    <row r="134" spans="1:7" s="460" customFormat="1" ht="12.75">
      <c r="A134" s="633">
        <v>1</v>
      </c>
      <c r="B134" s="634" t="s">
        <v>731</v>
      </c>
      <c r="C134" s="628"/>
      <c r="D134" s="618">
        <v>25935</v>
      </c>
      <c r="E134" s="635">
        <v>24435</v>
      </c>
      <c r="F134" s="586"/>
      <c r="G134" s="606"/>
    </row>
    <row r="135" spans="1:7" s="460" customFormat="1" ht="12.75">
      <c r="A135" s="626">
        <v>2</v>
      </c>
      <c r="B135" s="627" t="s">
        <v>732</v>
      </c>
      <c r="C135" s="628"/>
      <c r="D135" s="628">
        <v>17040</v>
      </c>
      <c r="E135" s="629">
        <v>14040</v>
      </c>
      <c r="F135" s="586"/>
      <c r="G135" s="606"/>
    </row>
    <row r="136" spans="1:7" s="460" customFormat="1" ht="12.75">
      <c r="A136" s="633">
        <v>3</v>
      </c>
      <c r="B136" s="627" t="s">
        <v>733</v>
      </c>
      <c r="C136" s="628"/>
      <c r="D136" s="628">
        <v>71500</v>
      </c>
      <c r="E136" s="629">
        <v>60500</v>
      </c>
      <c r="F136" s="586"/>
      <c r="G136" s="606"/>
    </row>
    <row r="137" spans="1:7" s="460" customFormat="1" ht="12.75">
      <c r="A137" s="633">
        <v>4</v>
      </c>
      <c r="B137" s="627" t="s">
        <v>734</v>
      </c>
      <c r="C137" s="628"/>
      <c r="D137" s="628">
        <v>97700</v>
      </c>
      <c r="E137" s="629">
        <v>97700</v>
      </c>
      <c r="F137" s="586"/>
      <c r="G137" s="606"/>
    </row>
    <row r="138" spans="1:7" s="460" customFormat="1" ht="12.75">
      <c r="A138" s="626">
        <v>5</v>
      </c>
      <c r="B138" s="627" t="s">
        <v>735</v>
      </c>
      <c r="C138" s="628"/>
      <c r="D138" s="628">
        <v>68000</v>
      </c>
      <c r="E138" s="629">
        <v>68000</v>
      </c>
      <c r="F138" s="586"/>
      <c r="G138" s="606"/>
    </row>
    <row r="139" spans="1:7" s="460" customFormat="1" ht="12.75">
      <c r="A139" s="633">
        <v>6</v>
      </c>
      <c r="B139" s="627" t="s">
        <v>736</v>
      </c>
      <c r="C139" s="628"/>
      <c r="D139" s="628">
        <v>24100</v>
      </c>
      <c r="E139" s="629">
        <v>24100</v>
      </c>
      <c r="F139" s="586"/>
      <c r="G139" s="606"/>
    </row>
    <row r="140" spans="1:7" s="460" customFormat="1" ht="12.75">
      <c r="A140" s="633">
        <v>7</v>
      </c>
      <c r="B140" s="627" t="s">
        <v>737</v>
      </c>
      <c r="C140" s="628"/>
      <c r="D140" s="638">
        <v>25000</v>
      </c>
      <c r="E140" s="639">
        <v>25000</v>
      </c>
      <c r="F140" s="586"/>
      <c r="G140" s="606"/>
    </row>
    <row r="141" spans="1:7" s="460" customFormat="1" ht="12.75">
      <c r="A141" s="626">
        <v>8</v>
      </c>
      <c r="B141" s="627" t="s">
        <v>738</v>
      </c>
      <c r="C141" s="628"/>
      <c r="D141" s="638">
        <v>12000</v>
      </c>
      <c r="E141" s="639">
        <v>12000</v>
      </c>
      <c r="F141" s="586"/>
      <c r="G141" s="606"/>
    </row>
    <row r="142" spans="1:7" s="460" customFormat="1" ht="12.75">
      <c r="A142" s="633">
        <v>9</v>
      </c>
      <c r="B142" s="627" t="s">
        <v>739</v>
      </c>
      <c r="C142" s="628"/>
      <c r="D142" s="628">
        <v>5000</v>
      </c>
      <c r="E142" s="629">
        <v>10000</v>
      </c>
      <c r="F142" s="586"/>
      <c r="G142" s="606"/>
    </row>
    <row r="143" spans="1:7" s="460" customFormat="1" ht="12.75">
      <c r="A143" s="633">
        <v>10</v>
      </c>
      <c r="B143" s="640" t="s">
        <v>740</v>
      </c>
      <c r="C143" s="641"/>
      <c r="D143" s="641">
        <v>20000</v>
      </c>
      <c r="E143" s="642">
        <v>20000</v>
      </c>
      <c r="F143" s="586"/>
      <c r="G143" s="606"/>
    </row>
    <row r="144" spans="1:7" s="508" customFormat="1" ht="15.75" customHeight="1">
      <c r="A144" s="621" t="s">
        <v>741</v>
      </c>
      <c r="B144" s="569"/>
      <c r="C144" s="595"/>
      <c r="D144" s="595">
        <v>166000</v>
      </c>
      <c r="E144" s="609">
        <v>186000</v>
      </c>
      <c r="F144" s="622"/>
      <c r="G144" s="622"/>
    </row>
    <row r="145" spans="1:7" s="460" customFormat="1" ht="12.75">
      <c r="A145" s="643">
        <v>1</v>
      </c>
      <c r="B145" s="640" t="s">
        <v>742</v>
      </c>
      <c r="C145" s="641"/>
      <c r="D145" s="641">
        <v>166000</v>
      </c>
      <c r="E145" s="644">
        <v>186000</v>
      </c>
      <c r="F145" s="586"/>
      <c r="G145" s="606"/>
    </row>
    <row r="146" spans="1:7" s="648" customFormat="1" ht="17.25" customHeight="1">
      <c r="A146" s="952" t="s">
        <v>743</v>
      </c>
      <c r="B146" s="953"/>
      <c r="C146" s="954"/>
      <c r="D146" s="645">
        <v>49000</v>
      </c>
      <c r="E146" s="646">
        <v>47000</v>
      </c>
      <c r="F146" s="647"/>
      <c r="G146" s="647"/>
    </row>
    <row r="147" spans="1:7" s="653" customFormat="1" ht="12.75">
      <c r="A147" s="649">
        <v>1</v>
      </c>
      <c r="B147" s="650" t="s">
        <v>744</v>
      </c>
      <c r="C147" s="651"/>
      <c r="D147" s="651">
        <v>49000</v>
      </c>
      <c r="E147" s="644">
        <v>47000</v>
      </c>
      <c r="F147" s="652"/>
      <c r="G147" s="636"/>
    </row>
    <row r="148" spans="1:7" s="648" customFormat="1" ht="17.25" customHeight="1">
      <c r="A148" s="952" t="s">
        <v>745</v>
      </c>
      <c r="B148" s="953"/>
      <c r="C148" s="954"/>
      <c r="D148" s="645">
        <v>73000</v>
      </c>
      <c r="E148" s="646">
        <v>71070</v>
      </c>
      <c r="F148" s="647"/>
      <c r="G148" s="647"/>
    </row>
    <row r="149" spans="1:7" s="648" customFormat="1" ht="12.75">
      <c r="A149" s="654">
        <v>1</v>
      </c>
      <c r="B149" s="597" t="s">
        <v>695</v>
      </c>
      <c r="C149" s="601"/>
      <c r="D149" s="655">
        <v>48000</v>
      </c>
      <c r="E149" s="656">
        <v>48000</v>
      </c>
      <c r="F149" s="647"/>
      <c r="G149" s="647"/>
    </row>
    <row r="150" spans="1:7" s="653" customFormat="1" ht="12.75">
      <c r="A150" s="649">
        <v>2</v>
      </c>
      <c r="B150" s="597" t="s">
        <v>702</v>
      </c>
      <c r="C150" s="651"/>
      <c r="D150" s="651">
        <v>25000</v>
      </c>
      <c r="E150" s="644">
        <v>23070</v>
      </c>
      <c r="F150" s="652"/>
      <c r="G150" s="636"/>
    </row>
    <row r="151" spans="1:7" s="648" customFormat="1" ht="17.25" customHeight="1">
      <c r="A151" s="952" t="s">
        <v>746</v>
      </c>
      <c r="B151" s="953"/>
      <c r="C151" s="954"/>
      <c r="D151" s="645">
        <v>6070</v>
      </c>
      <c r="E151" s="646">
        <v>8000</v>
      </c>
      <c r="F151" s="647"/>
      <c r="G151" s="647"/>
    </row>
    <row r="152" spans="1:7" s="653" customFormat="1" ht="12.75">
      <c r="A152" s="657">
        <v>1</v>
      </c>
      <c r="B152" s="650" t="s">
        <v>747</v>
      </c>
      <c r="C152" s="651"/>
      <c r="D152" s="651">
        <v>6070</v>
      </c>
      <c r="E152" s="644">
        <v>8000</v>
      </c>
      <c r="F152" s="652"/>
      <c r="G152" s="636"/>
    </row>
    <row r="153" spans="1:7" s="659" customFormat="1" ht="17.25" customHeight="1">
      <c r="A153" s="952" t="s">
        <v>748</v>
      </c>
      <c r="B153" s="953"/>
      <c r="C153" s="954"/>
      <c r="D153" s="645">
        <v>73800</v>
      </c>
      <c r="E153" s="646">
        <v>73500</v>
      </c>
      <c r="F153" s="658"/>
      <c r="G153" s="658"/>
    </row>
    <row r="154" spans="1:7" s="662" customFormat="1" ht="12.75">
      <c r="A154" s="649">
        <v>1</v>
      </c>
      <c r="B154" s="650" t="s">
        <v>749</v>
      </c>
      <c r="C154" s="651"/>
      <c r="D154" s="651">
        <v>73800</v>
      </c>
      <c r="E154" s="644">
        <v>73500</v>
      </c>
      <c r="F154" s="660"/>
      <c r="G154" s="661"/>
    </row>
    <row r="155" spans="1:7" s="485" customFormat="1" ht="13.5" customHeight="1">
      <c r="A155" s="621" t="s">
        <v>750</v>
      </c>
      <c r="B155" s="569"/>
      <c r="C155" s="595"/>
      <c r="D155" s="595">
        <v>3001110</v>
      </c>
      <c r="E155" s="609">
        <v>2961832</v>
      </c>
      <c r="F155" s="663"/>
      <c r="G155" s="663"/>
    </row>
    <row r="156" spans="1:7" ht="12.75">
      <c r="A156" s="633">
        <v>1</v>
      </c>
      <c r="B156" s="634" t="s">
        <v>751</v>
      </c>
      <c r="C156" s="617"/>
      <c r="D156" s="618">
        <v>26000</v>
      </c>
      <c r="E156" s="619">
        <v>25800</v>
      </c>
      <c r="F156" s="664"/>
      <c r="G156" s="665"/>
    </row>
    <row r="157" spans="1:7" ht="12.75">
      <c r="A157" s="626">
        <v>2</v>
      </c>
      <c r="B157" s="634" t="s">
        <v>752</v>
      </c>
      <c r="C157" s="628"/>
      <c r="D157" s="628">
        <v>60000</v>
      </c>
      <c r="E157" s="666">
        <v>60000</v>
      </c>
      <c r="F157" s="664"/>
      <c r="G157" s="665"/>
    </row>
    <row r="158" spans="1:7" ht="12.75">
      <c r="A158" s="626">
        <v>3</v>
      </c>
      <c r="B158" s="627" t="s">
        <v>753</v>
      </c>
      <c r="C158" s="628"/>
      <c r="D158" s="628">
        <v>40493</v>
      </c>
      <c r="E158" s="666">
        <v>40493</v>
      </c>
      <c r="F158" s="664"/>
      <c r="G158" s="665"/>
    </row>
    <row r="159" spans="1:7" ht="12.75">
      <c r="A159" s="633">
        <v>4</v>
      </c>
      <c r="B159" s="627" t="s">
        <v>754</v>
      </c>
      <c r="C159" s="618"/>
      <c r="D159" s="628">
        <v>120000</v>
      </c>
      <c r="E159" s="666">
        <v>120000</v>
      </c>
      <c r="F159" s="664"/>
      <c r="G159" s="665"/>
    </row>
    <row r="160" spans="1:7" ht="12.75">
      <c r="A160" s="626">
        <v>5</v>
      </c>
      <c r="B160" s="634" t="s">
        <v>755</v>
      </c>
      <c r="C160" s="628"/>
      <c r="D160" s="618">
        <v>32000</v>
      </c>
      <c r="E160" s="666">
        <v>32000</v>
      </c>
      <c r="F160" s="664"/>
      <c r="G160" s="665"/>
    </row>
    <row r="161" spans="1:7" ht="12.75">
      <c r="A161" s="626">
        <v>6</v>
      </c>
      <c r="B161" s="634" t="s">
        <v>756</v>
      </c>
      <c r="C161" s="628"/>
      <c r="D161" s="628">
        <v>80000</v>
      </c>
      <c r="E161" s="666">
        <v>80000</v>
      </c>
      <c r="F161" s="664"/>
      <c r="G161" s="665"/>
    </row>
    <row r="162" spans="1:7" ht="12.75">
      <c r="A162" s="633"/>
      <c r="B162" s="634" t="s">
        <v>757</v>
      </c>
      <c r="C162" s="618"/>
      <c r="D162" s="628">
        <v>32100</v>
      </c>
      <c r="E162" s="666">
        <v>32000</v>
      </c>
      <c r="F162" s="664"/>
      <c r="G162" s="665"/>
    </row>
    <row r="163" spans="1:7" ht="12.75">
      <c r="A163" s="633">
        <v>7</v>
      </c>
      <c r="B163" s="627" t="s">
        <v>758</v>
      </c>
      <c r="C163" s="618"/>
      <c r="D163" s="628">
        <v>94000</v>
      </c>
      <c r="E163" s="666">
        <v>93800</v>
      </c>
      <c r="F163" s="664"/>
      <c r="G163" s="665"/>
    </row>
    <row r="164" spans="1:7" ht="12.75">
      <c r="A164" s="626">
        <v>8</v>
      </c>
      <c r="B164" s="634" t="s">
        <v>759</v>
      </c>
      <c r="C164" s="628"/>
      <c r="D164" s="628">
        <v>56200</v>
      </c>
      <c r="E164" s="666">
        <v>56100</v>
      </c>
      <c r="F164" s="664"/>
      <c r="G164" s="665"/>
    </row>
    <row r="165" spans="1:7" ht="12.75">
      <c r="A165" s="626">
        <v>9</v>
      </c>
      <c r="B165" s="634" t="s">
        <v>760</v>
      </c>
      <c r="C165" s="628"/>
      <c r="D165" s="628">
        <v>82700</v>
      </c>
      <c r="E165" s="666">
        <v>82400</v>
      </c>
      <c r="F165" s="664"/>
      <c r="G165" s="665"/>
    </row>
    <row r="166" spans="1:7" ht="12.75">
      <c r="A166" s="633">
        <v>10</v>
      </c>
      <c r="B166" s="627" t="s">
        <v>761</v>
      </c>
      <c r="C166" s="628"/>
      <c r="D166" s="628">
        <v>77246</v>
      </c>
      <c r="E166" s="666">
        <v>75530</v>
      </c>
      <c r="F166" s="664"/>
      <c r="G166" s="665"/>
    </row>
    <row r="167" spans="1:7" ht="12.75">
      <c r="A167" s="626">
        <v>11</v>
      </c>
      <c r="B167" s="634" t="s">
        <v>762</v>
      </c>
      <c r="C167" s="628"/>
      <c r="D167" s="628">
        <v>180000</v>
      </c>
      <c r="E167" s="666">
        <v>170000</v>
      </c>
      <c r="F167" s="664"/>
      <c r="G167" s="665"/>
    </row>
    <row r="168" spans="1:7" ht="12.75">
      <c r="A168" s="626">
        <v>12</v>
      </c>
      <c r="B168" s="627" t="s">
        <v>763</v>
      </c>
      <c r="C168" s="628"/>
      <c r="D168" s="628">
        <v>39500</v>
      </c>
      <c r="E168" s="666">
        <v>37200</v>
      </c>
      <c r="F168" s="664"/>
      <c r="G168" s="665"/>
    </row>
    <row r="169" spans="1:7" ht="12.75">
      <c r="A169" s="633">
        <v>13</v>
      </c>
      <c r="B169" s="627" t="s">
        <v>764</v>
      </c>
      <c r="C169" s="628"/>
      <c r="D169" s="628">
        <v>71200</v>
      </c>
      <c r="E169" s="666">
        <v>71200</v>
      </c>
      <c r="F169" s="664"/>
      <c r="G169" s="665"/>
    </row>
    <row r="170" spans="1:7" ht="12.75">
      <c r="A170" s="626">
        <v>14</v>
      </c>
      <c r="B170" s="627" t="s">
        <v>765</v>
      </c>
      <c r="C170" s="628"/>
      <c r="D170" s="628">
        <v>201600</v>
      </c>
      <c r="E170" s="666">
        <v>200500</v>
      </c>
      <c r="F170" s="664"/>
      <c r="G170" s="665"/>
    </row>
    <row r="171" spans="1:7" ht="12.75">
      <c r="A171" s="626">
        <v>15</v>
      </c>
      <c r="B171" s="634" t="s">
        <v>766</v>
      </c>
      <c r="C171" s="628"/>
      <c r="D171" s="628">
        <v>22000</v>
      </c>
      <c r="E171" s="666">
        <v>20100</v>
      </c>
      <c r="F171" s="664"/>
      <c r="G171" s="665"/>
    </row>
    <row r="172" spans="1:7" ht="12.75">
      <c r="A172" s="633">
        <v>16</v>
      </c>
      <c r="B172" s="627" t="s">
        <v>767</v>
      </c>
      <c r="C172" s="667"/>
      <c r="D172" s="628">
        <v>70224</v>
      </c>
      <c r="E172" s="666">
        <v>70224</v>
      </c>
      <c r="F172" s="664"/>
      <c r="G172" s="665"/>
    </row>
    <row r="173" spans="1:7" ht="12.75">
      <c r="A173" s="626">
        <v>17</v>
      </c>
      <c r="B173" s="634" t="s">
        <v>768</v>
      </c>
      <c r="C173" s="618"/>
      <c r="D173" s="618">
        <v>58000</v>
      </c>
      <c r="E173" s="619">
        <v>58000</v>
      </c>
      <c r="F173" s="664"/>
      <c r="G173" s="665"/>
    </row>
    <row r="174" spans="1:7" ht="12.75">
      <c r="A174" s="626">
        <v>18</v>
      </c>
      <c r="B174" s="627" t="s">
        <v>769</v>
      </c>
      <c r="C174" s="628"/>
      <c r="D174" s="628">
        <v>49300</v>
      </c>
      <c r="E174" s="666">
        <v>49300</v>
      </c>
      <c r="F174" s="664"/>
      <c r="G174" s="665"/>
    </row>
    <row r="175" spans="1:7" s="670" customFormat="1" ht="15.75" customHeight="1">
      <c r="A175" s="633">
        <v>19</v>
      </c>
      <c r="B175" s="627" t="s">
        <v>770</v>
      </c>
      <c r="C175" s="628"/>
      <c r="D175" s="628">
        <v>67000</v>
      </c>
      <c r="E175" s="666">
        <v>67000</v>
      </c>
      <c r="F175" s="668"/>
      <c r="G175" s="669"/>
    </row>
    <row r="176" spans="1:7" ht="12.75">
      <c r="A176" s="626">
        <v>20</v>
      </c>
      <c r="B176" s="634" t="s">
        <v>771</v>
      </c>
      <c r="C176" s="628"/>
      <c r="D176" s="628">
        <v>42000</v>
      </c>
      <c r="E176" s="666">
        <v>41800</v>
      </c>
      <c r="F176" s="664"/>
      <c r="G176" s="665"/>
    </row>
    <row r="177" spans="1:7" ht="12.75">
      <c r="A177" s="626">
        <v>21</v>
      </c>
      <c r="B177" s="627" t="s">
        <v>772</v>
      </c>
      <c r="C177" s="628"/>
      <c r="D177" s="628">
        <v>55000</v>
      </c>
      <c r="E177" s="666">
        <v>55000</v>
      </c>
      <c r="F177" s="664"/>
      <c r="G177" s="665"/>
    </row>
    <row r="178" spans="1:12" s="470" customFormat="1" ht="19.5" customHeight="1">
      <c r="A178" s="463" t="s">
        <v>429</v>
      </c>
      <c r="B178" s="948" t="s">
        <v>608</v>
      </c>
      <c r="C178" s="949"/>
      <c r="D178" s="468" t="s">
        <v>609</v>
      </c>
      <c r="E178" s="592" t="s">
        <v>611</v>
      </c>
      <c r="F178" s="593"/>
      <c r="G178" s="594"/>
      <c r="H178" s="593"/>
      <c r="I178" s="593"/>
      <c r="J178" s="593"/>
      <c r="K178" s="593"/>
      <c r="L178" s="593"/>
    </row>
    <row r="179" spans="1:7" ht="12.75">
      <c r="A179" s="633">
        <v>22</v>
      </c>
      <c r="B179" s="627" t="s">
        <v>773</v>
      </c>
      <c r="C179" s="628"/>
      <c r="D179" s="628">
        <v>53800</v>
      </c>
      <c r="E179" s="666">
        <v>53000</v>
      </c>
      <c r="F179" s="664"/>
      <c r="G179" s="665"/>
    </row>
    <row r="180" spans="1:7" ht="12.75">
      <c r="A180" s="626">
        <v>23</v>
      </c>
      <c r="B180" s="634" t="s">
        <v>774</v>
      </c>
      <c r="C180" s="628"/>
      <c r="D180" s="628">
        <v>113743</v>
      </c>
      <c r="E180" s="666">
        <v>113743</v>
      </c>
      <c r="F180" s="664"/>
      <c r="G180" s="665"/>
    </row>
    <row r="181" spans="1:7" ht="12.75">
      <c r="A181" s="626">
        <v>24</v>
      </c>
      <c r="B181" s="627" t="s">
        <v>775</v>
      </c>
      <c r="C181" s="628"/>
      <c r="D181" s="628">
        <v>95000</v>
      </c>
      <c r="E181" s="666">
        <v>86000</v>
      </c>
      <c r="F181" s="664"/>
      <c r="G181" s="665"/>
    </row>
    <row r="182" spans="1:7" ht="12.75">
      <c r="A182" s="633">
        <v>25</v>
      </c>
      <c r="B182" s="627" t="s">
        <v>776</v>
      </c>
      <c r="C182" s="628"/>
      <c r="D182" s="628">
        <v>90000</v>
      </c>
      <c r="E182" s="666">
        <v>90000</v>
      </c>
      <c r="F182" s="664"/>
      <c r="G182" s="665"/>
    </row>
    <row r="183" spans="1:7" ht="12.75">
      <c r="A183" s="626">
        <v>26</v>
      </c>
      <c r="B183" s="627" t="s">
        <v>777</v>
      </c>
      <c r="C183" s="628"/>
      <c r="D183" s="628">
        <v>70192</v>
      </c>
      <c r="E183" s="666">
        <v>70192</v>
      </c>
      <c r="F183" s="664"/>
      <c r="G183" s="665"/>
    </row>
    <row r="184" spans="1:7" ht="12.75">
      <c r="A184" s="626">
        <v>27</v>
      </c>
      <c r="B184" s="634" t="s">
        <v>778</v>
      </c>
      <c r="C184" s="628"/>
      <c r="D184" s="628">
        <v>50000</v>
      </c>
      <c r="E184" s="666">
        <v>50000</v>
      </c>
      <c r="F184" s="660"/>
      <c r="G184" s="665"/>
    </row>
    <row r="185" spans="1:7" ht="12.75">
      <c r="A185" s="633">
        <v>28</v>
      </c>
      <c r="B185" s="627" t="s">
        <v>779</v>
      </c>
      <c r="C185" s="628"/>
      <c r="D185" s="628">
        <v>80500</v>
      </c>
      <c r="E185" s="666">
        <v>80500</v>
      </c>
      <c r="F185" s="664"/>
      <c r="G185" s="665"/>
    </row>
    <row r="186" spans="1:7" ht="12.75">
      <c r="A186" s="626">
        <v>29</v>
      </c>
      <c r="B186" s="627" t="s">
        <v>780</v>
      </c>
      <c r="C186" s="628"/>
      <c r="D186" s="628">
        <v>112000</v>
      </c>
      <c r="E186" s="666">
        <v>112000</v>
      </c>
      <c r="F186" s="664"/>
      <c r="G186" s="665"/>
    </row>
    <row r="187" spans="1:7" ht="12.75">
      <c r="A187" s="626">
        <v>30</v>
      </c>
      <c r="B187" s="634" t="s">
        <v>781</v>
      </c>
      <c r="C187" s="628"/>
      <c r="D187" s="628">
        <v>74690</v>
      </c>
      <c r="E187" s="666">
        <v>72370</v>
      </c>
      <c r="F187" s="664"/>
      <c r="G187" s="665"/>
    </row>
    <row r="188" spans="1:7" ht="12.75">
      <c r="A188" s="633">
        <v>31</v>
      </c>
      <c r="B188" s="634" t="s">
        <v>782</v>
      </c>
      <c r="C188" s="628"/>
      <c r="D188" s="628">
        <v>108000</v>
      </c>
      <c r="E188" s="666">
        <v>107500</v>
      </c>
      <c r="F188" s="664"/>
      <c r="G188" s="665"/>
    </row>
    <row r="189" spans="1:7" ht="12.75">
      <c r="A189" s="626">
        <v>32</v>
      </c>
      <c r="B189" s="634" t="s">
        <v>783</v>
      </c>
      <c r="C189" s="628"/>
      <c r="D189" s="628">
        <v>100000</v>
      </c>
      <c r="E189" s="666">
        <v>95000</v>
      </c>
      <c r="F189" s="664"/>
      <c r="G189" s="665"/>
    </row>
    <row r="190" spans="1:7" ht="12.75">
      <c r="A190" s="626">
        <v>33</v>
      </c>
      <c r="B190" s="634" t="s">
        <v>784</v>
      </c>
      <c r="C190" s="628"/>
      <c r="D190" s="628">
        <v>73682</v>
      </c>
      <c r="E190" s="666">
        <v>73190</v>
      </c>
      <c r="F190" s="664"/>
      <c r="G190" s="665"/>
    </row>
    <row r="191" spans="1:7" ht="12.75">
      <c r="A191" s="633">
        <v>34</v>
      </c>
      <c r="B191" s="627" t="s">
        <v>785</v>
      </c>
      <c r="C191" s="628"/>
      <c r="D191" s="628">
        <v>80000</v>
      </c>
      <c r="E191" s="666">
        <v>80000</v>
      </c>
      <c r="F191" s="664"/>
      <c r="G191" s="665"/>
    </row>
    <row r="192" spans="1:7" ht="12.75">
      <c r="A192" s="626">
        <v>35</v>
      </c>
      <c r="B192" s="634" t="s">
        <v>786</v>
      </c>
      <c r="C192" s="628"/>
      <c r="D192" s="628">
        <v>121000</v>
      </c>
      <c r="E192" s="666">
        <v>121200</v>
      </c>
      <c r="F192" s="664"/>
      <c r="G192" s="665"/>
    </row>
    <row r="193" spans="1:7" ht="12.75">
      <c r="A193" s="626">
        <v>36</v>
      </c>
      <c r="B193" s="634" t="s">
        <v>787</v>
      </c>
      <c r="C193" s="628"/>
      <c r="D193" s="628">
        <v>110940</v>
      </c>
      <c r="E193" s="666">
        <v>110690</v>
      </c>
      <c r="F193" s="664"/>
      <c r="G193" s="665"/>
    </row>
    <row r="194" spans="1:7" ht="12.75">
      <c r="A194" s="633">
        <v>37</v>
      </c>
      <c r="B194" s="634" t="s">
        <v>788</v>
      </c>
      <c r="C194" s="628"/>
      <c r="D194" s="628">
        <v>77000</v>
      </c>
      <c r="E194" s="666">
        <v>77000</v>
      </c>
      <c r="F194" s="664"/>
      <c r="G194" s="665"/>
    </row>
    <row r="195" spans="1:7" ht="12.75">
      <c r="A195" s="626">
        <v>38</v>
      </c>
      <c r="B195" s="627" t="s">
        <v>789</v>
      </c>
      <c r="C195" s="628"/>
      <c r="D195" s="628">
        <v>34000</v>
      </c>
      <c r="E195" s="666">
        <v>31000</v>
      </c>
      <c r="F195" s="664"/>
      <c r="G195" s="665"/>
    </row>
    <row r="196" spans="1:7" ht="26.25" customHeight="1">
      <c r="A196" s="958" t="s">
        <v>790</v>
      </c>
      <c r="B196" s="959"/>
      <c r="C196" s="960"/>
      <c r="D196" s="595">
        <v>91800</v>
      </c>
      <c r="E196" s="609">
        <v>86800</v>
      </c>
      <c r="F196" s="664"/>
      <c r="G196" s="665"/>
    </row>
    <row r="197" spans="1:7" ht="12.75">
      <c r="A197" s="624">
        <v>1</v>
      </c>
      <c r="B197" s="671" t="s">
        <v>791</v>
      </c>
      <c r="C197" s="617"/>
      <c r="D197" s="617">
        <v>66800</v>
      </c>
      <c r="E197" s="672">
        <v>66800</v>
      </c>
      <c r="F197" s="664"/>
      <c r="G197" s="665"/>
    </row>
    <row r="198" spans="1:7" s="485" customFormat="1" ht="12.75">
      <c r="A198" s="673">
        <v>2</v>
      </c>
      <c r="B198" s="674" t="s">
        <v>792</v>
      </c>
      <c r="C198" s="631"/>
      <c r="D198" s="631">
        <v>25000</v>
      </c>
      <c r="E198" s="516">
        <v>20000</v>
      </c>
      <c r="F198" s="663"/>
      <c r="G198" s="663"/>
    </row>
    <row r="199" spans="1:7" ht="28.5" customHeight="1">
      <c r="A199" s="958" t="s">
        <v>793</v>
      </c>
      <c r="B199" s="959"/>
      <c r="C199" s="960"/>
      <c r="D199" s="595">
        <v>400</v>
      </c>
      <c r="E199" s="609">
        <v>510</v>
      </c>
      <c r="F199" s="664"/>
      <c r="G199" s="665"/>
    </row>
    <row r="200" spans="1:7" ht="12.75">
      <c r="A200" s="633">
        <v>1</v>
      </c>
      <c r="B200" s="634" t="s">
        <v>794</v>
      </c>
      <c r="C200" s="628"/>
      <c r="D200" s="618">
        <v>50</v>
      </c>
      <c r="E200" s="619">
        <v>60</v>
      </c>
      <c r="F200" s="664"/>
      <c r="G200" s="665"/>
    </row>
    <row r="201" spans="1:7" s="485" customFormat="1" ht="12.75">
      <c r="A201" s="626">
        <v>2</v>
      </c>
      <c r="B201" s="627" t="s">
        <v>795</v>
      </c>
      <c r="C201" s="628"/>
      <c r="D201" s="628">
        <v>100</v>
      </c>
      <c r="E201" s="666">
        <v>100</v>
      </c>
      <c r="F201" s="663"/>
      <c r="G201" s="663"/>
    </row>
    <row r="202" spans="1:7" s="460" customFormat="1" ht="12.75">
      <c r="A202" s="673">
        <v>3</v>
      </c>
      <c r="B202" s="630" t="s">
        <v>796</v>
      </c>
      <c r="C202" s="631"/>
      <c r="D202" s="631">
        <v>250</v>
      </c>
      <c r="E202" s="516">
        <v>350</v>
      </c>
      <c r="F202" s="586"/>
      <c r="G202" s="606"/>
    </row>
    <row r="203" spans="1:7" s="460" customFormat="1" ht="16.5" customHeight="1">
      <c r="A203" s="958" t="s">
        <v>797</v>
      </c>
      <c r="B203" s="959"/>
      <c r="C203" s="960"/>
      <c r="D203" s="595">
        <v>139000</v>
      </c>
      <c r="E203" s="609">
        <v>139000</v>
      </c>
      <c r="F203" s="586"/>
      <c r="G203" s="606"/>
    </row>
    <row r="204" spans="1:7" s="460" customFormat="1" ht="12.75">
      <c r="A204" s="597">
        <v>1</v>
      </c>
      <c r="B204" s="675" t="s">
        <v>798</v>
      </c>
      <c r="C204" s="676"/>
      <c r="D204" s="676">
        <v>139000</v>
      </c>
      <c r="E204" s="677">
        <v>139000</v>
      </c>
      <c r="F204" s="586"/>
      <c r="G204" s="606"/>
    </row>
    <row r="205" spans="1:7" s="508" customFormat="1" ht="16.5" customHeight="1">
      <c r="A205" s="955" t="s">
        <v>799</v>
      </c>
      <c r="B205" s="956"/>
      <c r="C205" s="957"/>
      <c r="D205" s="595">
        <v>416810</v>
      </c>
      <c r="E205" s="609">
        <v>432082</v>
      </c>
      <c r="F205" s="622"/>
      <c r="G205" s="622"/>
    </row>
    <row r="206" spans="1:7" s="460" customFormat="1" ht="12.75">
      <c r="A206" s="643">
        <v>1</v>
      </c>
      <c r="B206" s="640" t="s">
        <v>800</v>
      </c>
      <c r="C206" s="628"/>
      <c r="D206" s="641">
        <v>100000</v>
      </c>
      <c r="E206" s="644">
        <v>120000</v>
      </c>
      <c r="F206" s="586"/>
      <c r="G206" s="606"/>
    </row>
    <row r="207" spans="1:7" s="508" customFormat="1" ht="14.25" customHeight="1">
      <c r="A207" s="633">
        <v>2</v>
      </c>
      <c r="B207" s="634" t="s">
        <v>801</v>
      </c>
      <c r="C207" s="628"/>
      <c r="D207" s="618">
        <v>316810</v>
      </c>
      <c r="E207" s="619">
        <v>312082</v>
      </c>
      <c r="F207" s="622"/>
      <c r="G207" s="622"/>
    </row>
    <row r="208" spans="1:7" s="460" customFormat="1" ht="12.75" customHeight="1">
      <c r="A208" s="958" t="s">
        <v>802</v>
      </c>
      <c r="B208" s="959"/>
      <c r="C208" s="960"/>
      <c r="D208" s="595">
        <v>63074</v>
      </c>
      <c r="E208" s="595">
        <v>63074</v>
      </c>
      <c r="F208" s="586"/>
      <c r="G208" s="606"/>
    </row>
    <row r="209" spans="1:7" s="508" customFormat="1" ht="12.75">
      <c r="A209" s="626">
        <v>1</v>
      </c>
      <c r="B209" s="627" t="s">
        <v>758</v>
      </c>
      <c r="C209" s="628"/>
      <c r="D209" s="628">
        <v>50000</v>
      </c>
      <c r="E209" s="666">
        <v>50000</v>
      </c>
      <c r="F209" s="622"/>
      <c r="G209" s="622"/>
    </row>
    <row r="210" spans="1:7" s="608" customFormat="1" ht="14.25" customHeight="1">
      <c r="A210" s="626">
        <v>2</v>
      </c>
      <c r="B210" s="626" t="s">
        <v>707</v>
      </c>
      <c r="C210" s="628"/>
      <c r="D210" s="628">
        <v>11074</v>
      </c>
      <c r="E210" s="666">
        <v>11074</v>
      </c>
      <c r="F210" s="586"/>
      <c r="G210" s="606"/>
    </row>
    <row r="211" spans="1:7" s="608" customFormat="1" ht="14.25" customHeight="1">
      <c r="A211" s="643">
        <v>3</v>
      </c>
      <c r="B211" s="640" t="s">
        <v>803</v>
      </c>
      <c r="C211" s="641"/>
      <c r="D211" s="641">
        <v>2000</v>
      </c>
      <c r="E211" s="644">
        <v>2000</v>
      </c>
      <c r="F211" s="586"/>
      <c r="G211" s="606"/>
    </row>
    <row r="212" spans="1:7" s="460" customFormat="1" ht="12.75" customHeight="1">
      <c r="A212" s="950" t="s">
        <v>804</v>
      </c>
      <c r="B212" s="951"/>
      <c r="C212" s="595"/>
      <c r="D212" s="595">
        <v>184940</v>
      </c>
      <c r="E212" s="609">
        <v>173600</v>
      </c>
      <c r="F212" s="586"/>
      <c r="G212" s="606"/>
    </row>
    <row r="213" spans="1:7" s="460" customFormat="1" ht="12.75">
      <c r="A213" s="597">
        <v>1</v>
      </c>
      <c r="B213" s="675" t="s">
        <v>805</v>
      </c>
      <c r="C213" s="676"/>
      <c r="D213" s="676">
        <v>184940</v>
      </c>
      <c r="E213" s="677">
        <v>173600</v>
      </c>
      <c r="F213" s="586"/>
      <c r="G213" s="606"/>
    </row>
    <row r="214" spans="1:7" s="460" customFormat="1" ht="12.75" customHeight="1">
      <c r="A214" s="950" t="s">
        <v>806</v>
      </c>
      <c r="B214" s="951"/>
      <c r="C214" s="595"/>
      <c r="D214" s="595">
        <v>159400</v>
      </c>
      <c r="E214" s="609">
        <v>153600</v>
      </c>
      <c r="F214" s="586"/>
      <c r="G214" s="606"/>
    </row>
    <row r="215" spans="1:7" s="460" customFormat="1" ht="12.75">
      <c r="A215" s="597">
        <v>1</v>
      </c>
      <c r="B215" s="675" t="s">
        <v>798</v>
      </c>
      <c r="C215" s="676"/>
      <c r="D215" s="676">
        <v>159400</v>
      </c>
      <c r="E215" s="677">
        <v>153600</v>
      </c>
      <c r="F215" s="586"/>
      <c r="G215" s="606"/>
    </row>
    <row r="216" spans="1:7" s="681" customFormat="1" ht="15">
      <c r="A216" s="678"/>
      <c r="B216" s="557" t="s">
        <v>667</v>
      </c>
      <c r="C216" s="679"/>
      <c r="D216" s="679">
        <v>8229861</v>
      </c>
      <c r="E216" s="679">
        <v>8185165</v>
      </c>
      <c r="F216" s="680"/>
      <c r="G216" s="665"/>
    </row>
    <row r="217" spans="4:7" ht="12.75">
      <c r="D217" s="664"/>
      <c r="E217" s="664"/>
      <c r="F217" s="664"/>
      <c r="G217" s="665"/>
    </row>
    <row r="218" spans="4:7" ht="12.75">
      <c r="D218" s="664"/>
      <c r="E218" s="664"/>
      <c r="F218" s="664"/>
      <c r="G218" s="665"/>
    </row>
    <row r="219" spans="4:7" ht="12.75">
      <c r="D219" s="664"/>
      <c r="E219" s="664"/>
      <c r="F219" s="664"/>
      <c r="G219" s="665"/>
    </row>
    <row r="220" spans="4:7" ht="12.75">
      <c r="D220" s="664"/>
      <c r="E220" s="664"/>
      <c r="F220" s="664"/>
      <c r="G220" s="665"/>
    </row>
    <row r="221" spans="4:7" ht="12.75">
      <c r="D221" s="664"/>
      <c r="E221" s="664"/>
      <c r="F221" s="664"/>
      <c r="G221" s="665"/>
    </row>
    <row r="222" spans="4:7" ht="12.75">
      <c r="D222" s="664"/>
      <c r="E222" s="664"/>
      <c r="F222" s="664"/>
      <c r="G222" s="665"/>
    </row>
    <row r="223" spans="4:7" ht="12.75">
      <c r="D223" s="664"/>
      <c r="E223" s="664"/>
      <c r="F223" s="664"/>
      <c r="G223" s="665"/>
    </row>
    <row r="224" spans="4:7" ht="12.75">
      <c r="D224" s="664"/>
      <c r="E224" s="664"/>
      <c r="F224" s="664"/>
      <c r="G224" s="665"/>
    </row>
    <row r="225" spans="4:7" ht="12.75">
      <c r="D225" s="664"/>
      <c r="E225" s="664"/>
      <c r="F225" s="664"/>
      <c r="G225" s="665"/>
    </row>
    <row r="226" spans="4:7" ht="12.75">
      <c r="D226" s="664"/>
      <c r="E226" s="664"/>
      <c r="F226" s="664"/>
      <c r="G226" s="665"/>
    </row>
    <row r="227" spans="4:7" ht="12.75">
      <c r="D227" s="664"/>
      <c r="E227" s="664"/>
      <c r="F227" s="664"/>
      <c r="G227" s="665"/>
    </row>
    <row r="228" spans="4:7" ht="12.75">
      <c r="D228" s="664"/>
      <c r="E228" s="664"/>
      <c r="F228" s="664"/>
      <c r="G228" s="665"/>
    </row>
    <row r="229" spans="4:7" ht="12.75">
      <c r="D229" s="664"/>
      <c r="E229" s="664"/>
      <c r="F229" s="664"/>
      <c r="G229" s="665"/>
    </row>
    <row r="230" spans="4:7" ht="12.75">
      <c r="D230" s="664"/>
      <c r="E230" s="664"/>
      <c r="F230" s="664"/>
      <c r="G230" s="665"/>
    </row>
    <row r="231" spans="4:7" ht="12.75">
      <c r="D231" s="664"/>
      <c r="E231" s="664"/>
      <c r="F231" s="664"/>
      <c r="G231" s="665"/>
    </row>
    <row r="232" spans="4:7" ht="12.75">
      <c r="D232" s="664"/>
      <c r="E232" s="664"/>
      <c r="F232" s="664"/>
      <c r="G232" s="665"/>
    </row>
    <row r="233" spans="4:7" ht="12.75">
      <c r="D233" s="664"/>
      <c r="E233" s="664"/>
      <c r="F233" s="664"/>
      <c r="G233" s="665"/>
    </row>
    <row r="234" spans="4:7" ht="12.75">
      <c r="D234" s="664"/>
      <c r="E234" s="664"/>
      <c r="F234" s="664"/>
      <c r="G234" s="665"/>
    </row>
    <row r="235" spans="4:7" ht="12.75">
      <c r="D235" s="664"/>
      <c r="E235" s="664"/>
      <c r="F235" s="664"/>
      <c r="G235" s="665"/>
    </row>
    <row r="236" spans="4:7" ht="12.75">
      <c r="D236" s="664"/>
      <c r="E236" s="664"/>
      <c r="F236" s="664"/>
      <c r="G236" s="665"/>
    </row>
    <row r="237" spans="4:7" ht="12.75">
      <c r="D237" s="664"/>
      <c r="E237" s="664"/>
      <c r="F237" s="664"/>
      <c r="G237" s="665"/>
    </row>
    <row r="238" spans="4:7" ht="12.75">
      <c r="D238" s="664"/>
      <c r="E238" s="664"/>
      <c r="F238" s="664"/>
      <c r="G238" s="665"/>
    </row>
    <row r="239" spans="4:7" ht="12.75">
      <c r="D239" s="664"/>
      <c r="E239" s="664"/>
      <c r="F239" s="664"/>
      <c r="G239" s="665"/>
    </row>
    <row r="240" spans="4:7" ht="12.75">
      <c r="D240" s="664"/>
      <c r="E240" s="664"/>
      <c r="F240" s="664"/>
      <c r="G240" s="665"/>
    </row>
    <row r="241" spans="4:7" ht="12.75">
      <c r="D241" s="664"/>
      <c r="E241" s="664"/>
      <c r="F241" s="664"/>
      <c r="G241" s="665"/>
    </row>
    <row r="242" spans="4:7" ht="12.75">
      <c r="D242" s="664"/>
      <c r="E242" s="664"/>
      <c r="F242" s="664"/>
      <c r="G242" s="665"/>
    </row>
    <row r="243" spans="4:7" ht="12.75">
      <c r="D243" s="664"/>
      <c r="E243" s="664"/>
      <c r="F243" s="664"/>
      <c r="G243" s="665"/>
    </row>
    <row r="244" spans="4:7" ht="12.75">
      <c r="D244" s="664"/>
      <c r="E244" s="664"/>
      <c r="F244" s="664"/>
      <c r="G244" s="665"/>
    </row>
    <row r="245" spans="4:7" ht="12.75">
      <c r="D245" s="664"/>
      <c r="E245" s="664"/>
      <c r="F245" s="664"/>
      <c r="G245" s="665"/>
    </row>
    <row r="246" spans="4:7" ht="12.75">
      <c r="D246" s="682"/>
      <c r="E246" s="682"/>
      <c r="F246" s="664"/>
      <c r="G246" s="665"/>
    </row>
    <row r="247" spans="4:7" ht="12.75">
      <c r="D247" s="682"/>
      <c r="E247" s="682"/>
      <c r="F247" s="664"/>
      <c r="G247" s="665"/>
    </row>
    <row r="248" spans="4:7" ht="12.75">
      <c r="D248" s="682"/>
      <c r="E248" s="682"/>
      <c r="F248" s="682"/>
      <c r="G248" s="683"/>
    </row>
    <row r="249" spans="4:7" ht="12.75">
      <c r="D249" s="682"/>
      <c r="E249" s="682"/>
      <c r="F249" s="682"/>
      <c r="G249" s="683"/>
    </row>
    <row r="250" spans="4:7" ht="12.75">
      <c r="D250" s="682"/>
      <c r="E250" s="682"/>
      <c r="F250" s="682"/>
      <c r="G250" s="683"/>
    </row>
    <row r="251" spans="4:7" ht="12.75">
      <c r="D251" s="682"/>
      <c r="E251" s="682"/>
      <c r="F251" s="682"/>
      <c r="G251" s="683"/>
    </row>
    <row r="252" spans="4:7" ht="12.75">
      <c r="D252" s="682"/>
      <c r="E252" s="682"/>
      <c r="F252" s="682"/>
      <c r="G252" s="683"/>
    </row>
    <row r="253" spans="4:7" ht="12.75">
      <c r="D253" s="682"/>
      <c r="E253" s="682"/>
      <c r="F253" s="682"/>
      <c r="G253" s="683"/>
    </row>
    <row r="254" spans="4:7" ht="12.75">
      <c r="D254" s="682"/>
      <c r="E254" s="682"/>
      <c r="F254" s="682"/>
      <c r="G254" s="683"/>
    </row>
    <row r="255" spans="4:7" ht="12.75">
      <c r="D255" s="682"/>
      <c r="E255" s="682"/>
      <c r="F255" s="682"/>
      <c r="G255" s="683"/>
    </row>
    <row r="256" spans="4:7" ht="12.75">
      <c r="D256" s="682"/>
      <c r="E256" s="682"/>
      <c r="F256" s="682"/>
      <c r="G256" s="683"/>
    </row>
    <row r="257" spans="4:7" ht="12.75">
      <c r="D257" s="682"/>
      <c r="E257" s="682"/>
      <c r="F257" s="682"/>
      <c r="G257" s="683"/>
    </row>
    <row r="258" spans="4:7" ht="12.75">
      <c r="D258" s="682"/>
      <c r="E258" s="682"/>
      <c r="F258" s="682"/>
      <c r="G258" s="683"/>
    </row>
    <row r="259" spans="4:7" ht="12.75">
      <c r="D259" s="682"/>
      <c r="E259" s="682"/>
      <c r="F259" s="682"/>
      <c r="G259" s="683"/>
    </row>
    <row r="260" spans="4:7" ht="12.75">
      <c r="D260" s="682"/>
      <c r="E260" s="682"/>
      <c r="F260" s="682"/>
      <c r="G260" s="683"/>
    </row>
    <row r="261" spans="4:7" ht="12.75">
      <c r="D261" s="682"/>
      <c r="E261" s="682"/>
      <c r="F261" s="682"/>
      <c r="G261" s="683"/>
    </row>
    <row r="262" spans="4:7" ht="12.75">
      <c r="D262" s="682"/>
      <c r="E262" s="682"/>
      <c r="F262" s="682"/>
      <c r="G262" s="683"/>
    </row>
    <row r="263" spans="4:7" ht="12.75">
      <c r="D263" s="682"/>
      <c r="E263" s="682"/>
      <c r="F263" s="682"/>
      <c r="G263" s="683"/>
    </row>
    <row r="264" spans="4:7" ht="12.75">
      <c r="D264" s="682"/>
      <c r="E264" s="682"/>
      <c r="F264" s="682"/>
      <c r="G264" s="683"/>
    </row>
    <row r="265" spans="4:7" ht="12.75">
      <c r="D265" s="682"/>
      <c r="E265" s="682"/>
      <c r="F265" s="682"/>
      <c r="G265" s="683"/>
    </row>
    <row r="266" spans="4:7" ht="12.75">
      <c r="D266" s="682"/>
      <c r="E266" s="682"/>
      <c r="F266" s="682"/>
      <c r="G266" s="683"/>
    </row>
    <row r="267" spans="4:7" ht="12.75">
      <c r="D267" s="682"/>
      <c r="E267" s="682"/>
      <c r="F267" s="682"/>
      <c r="G267" s="683"/>
    </row>
    <row r="268" spans="4:7" ht="12.75">
      <c r="D268" s="682"/>
      <c r="E268" s="682"/>
      <c r="F268" s="682"/>
      <c r="G268" s="683"/>
    </row>
    <row r="269" spans="4:7" ht="12.75">
      <c r="D269" s="682"/>
      <c r="E269" s="682"/>
      <c r="F269" s="682"/>
      <c r="G269" s="683"/>
    </row>
    <row r="270" spans="4:7" ht="12.75">
      <c r="D270" s="682"/>
      <c r="E270" s="682"/>
      <c r="F270" s="682"/>
      <c r="G270" s="683"/>
    </row>
    <row r="271" spans="4:7" ht="12.75">
      <c r="D271" s="682"/>
      <c r="E271" s="682"/>
      <c r="F271" s="682"/>
      <c r="G271" s="683"/>
    </row>
    <row r="272" spans="4:7" ht="12.75">
      <c r="D272" s="682"/>
      <c r="E272" s="682"/>
      <c r="F272" s="682"/>
      <c r="G272" s="683"/>
    </row>
    <row r="273" spans="4:7" ht="12.75">
      <c r="D273" s="682"/>
      <c r="E273" s="682"/>
      <c r="F273" s="682"/>
      <c r="G273" s="683"/>
    </row>
    <row r="274" spans="4:7" ht="12.75">
      <c r="D274" s="682"/>
      <c r="E274" s="682"/>
      <c r="F274" s="682"/>
      <c r="G274" s="683"/>
    </row>
    <row r="275" spans="4:7" ht="12.75">
      <c r="D275" s="682"/>
      <c r="E275" s="682"/>
      <c r="F275" s="682"/>
      <c r="G275" s="683"/>
    </row>
    <row r="276" spans="4:7" ht="12.75">
      <c r="D276" s="682"/>
      <c r="E276" s="682"/>
      <c r="F276" s="682"/>
      <c r="G276" s="683"/>
    </row>
    <row r="277" spans="4:7" ht="12.75">
      <c r="D277" s="682"/>
      <c r="E277" s="682"/>
      <c r="F277" s="682"/>
      <c r="G277" s="683"/>
    </row>
    <row r="278" spans="4:7" ht="12.75">
      <c r="D278" s="682"/>
      <c r="E278" s="682"/>
      <c r="F278" s="682"/>
      <c r="G278" s="683"/>
    </row>
    <row r="279" spans="4:7" ht="12.75">
      <c r="D279" s="682"/>
      <c r="E279" s="682"/>
      <c r="F279" s="682"/>
      <c r="G279" s="683"/>
    </row>
    <row r="280" spans="4:7" ht="12.75">
      <c r="D280" s="682"/>
      <c r="E280" s="682"/>
      <c r="F280" s="682"/>
      <c r="G280" s="683"/>
    </row>
    <row r="281" spans="4:7" ht="12.75">
      <c r="D281" s="682"/>
      <c r="E281" s="682"/>
      <c r="F281" s="682"/>
      <c r="G281" s="683"/>
    </row>
    <row r="282" spans="4:7" ht="12.75">
      <c r="D282" s="682"/>
      <c r="E282" s="682"/>
      <c r="F282" s="682"/>
      <c r="G282" s="683"/>
    </row>
    <row r="283" spans="4:7" ht="12.75">
      <c r="D283" s="682"/>
      <c r="E283" s="682"/>
      <c r="F283" s="682"/>
      <c r="G283" s="683"/>
    </row>
    <row r="284" spans="4:7" ht="12.75">
      <c r="D284" s="682"/>
      <c r="E284" s="682"/>
      <c r="F284" s="682"/>
      <c r="G284" s="683"/>
    </row>
    <row r="285" spans="4:7" ht="12.75">
      <c r="D285" s="682"/>
      <c r="E285" s="682"/>
      <c r="F285" s="682"/>
      <c r="G285" s="683"/>
    </row>
    <row r="286" spans="4:7" ht="12.75">
      <c r="D286" s="682"/>
      <c r="E286" s="682"/>
      <c r="F286" s="682"/>
      <c r="G286" s="683"/>
    </row>
    <row r="287" spans="4:7" ht="12.75">
      <c r="D287" s="682"/>
      <c r="E287" s="682"/>
      <c r="F287" s="682"/>
      <c r="G287" s="683"/>
    </row>
    <row r="288" spans="4:7" ht="12.75">
      <c r="D288" s="682"/>
      <c r="E288" s="682"/>
      <c r="F288" s="682"/>
      <c r="G288" s="683"/>
    </row>
    <row r="289" spans="4:7" ht="12.75">
      <c r="D289" s="682"/>
      <c r="E289" s="682"/>
      <c r="F289" s="682"/>
      <c r="G289" s="683"/>
    </row>
    <row r="290" spans="4:7" ht="12.75">
      <c r="D290" s="682"/>
      <c r="E290" s="682"/>
      <c r="F290" s="682"/>
      <c r="G290" s="683"/>
    </row>
    <row r="291" spans="4:7" ht="12.75">
      <c r="D291" s="682"/>
      <c r="E291" s="682"/>
      <c r="F291" s="682"/>
      <c r="G291" s="683"/>
    </row>
    <row r="292" spans="4:7" ht="12.75">
      <c r="D292" s="682"/>
      <c r="E292" s="682"/>
      <c r="F292" s="682"/>
      <c r="G292" s="683"/>
    </row>
    <row r="293" spans="4:7" ht="12.75">
      <c r="D293" s="682"/>
      <c r="E293" s="682"/>
      <c r="F293" s="682"/>
      <c r="G293" s="683"/>
    </row>
    <row r="294" spans="4:7" ht="12.75">
      <c r="D294" s="682"/>
      <c r="E294" s="682"/>
      <c r="F294" s="682"/>
      <c r="G294" s="683"/>
    </row>
    <row r="295" spans="4:7" ht="12.75">
      <c r="D295" s="682"/>
      <c r="E295" s="682"/>
      <c r="F295" s="682"/>
      <c r="G295" s="683"/>
    </row>
    <row r="296" spans="4:7" ht="12.75">
      <c r="D296" s="682"/>
      <c r="E296" s="682"/>
      <c r="F296" s="682"/>
      <c r="G296" s="683"/>
    </row>
    <row r="297" spans="4:7" ht="12.75">
      <c r="D297" s="682"/>
      <c r="E297" s="682"/>
      <c r="F297" s="682"/>
      <c r="G297" s="683"/>
    </row>
    <row r="298" spans="4:7" ht="12.75">
      <c r="D298" s="682"/>
      <c r="E298" s="682"/>
      <c r="F298" s="682"/>
      <c r="G298" s="683"/>
    </row>
    <row r="299" spans="4:7" ht="12.75">
      <c r="D299" s="682"/>
      <c r="E299" s="682"/>
      <c r="F299" s="682"/>
      <c r="G299" s="683"/>
    </row>
    <row r="300" spans="4:7" ht="12.75">
      <c r="D300" s="682"/>
      <c r="E300" s="682"/>
      <c r="F300" s="682"/>
      <c r="G300" s="683"/>
    </row>
    <row r="301" spans="4:7" ht="12.75">
      <c r="D301" s="682"/>
      <c r="E301" s="682"/>
      <c r="F301" s="682"/>
      <c r="G301" s="683"/>
    </row>
    <row r="302" spans="4:7" ht="12.75">
      <c r="D302" s="682"/>
      <c r="E302" s="682"/>
      <c r="F302" s="682"/>
      <c r="G302" s="683"/>
    </row>
    <row r="303" spans="4:7" ht="12.75">
      <c r="D303" s="682"/>
      <c r="E303" s="682"/>
      <c r="F303" s="682"/>
      <c r="G303" s="683"/>
    </row>
    <row r="304" spans="4:7" ht="12.75">
      <c r="D304" s="682"/>
      <c r="E304" s="682"/>
      <c r="F304" s="682"/>
      <c r="G304" s="683"/>
    </row>
    <row r="305" spans="4:7" ht="12.75">
      <c r="D305" s="682"/>
      <c r="E305" s="682"/>
      <c r="F305" s="682"/>
      <c r="G305" s="683"/>
    </row>
    <row r="306" spans="4:7" ht="12.75">
      <c r="D306" s="682"/>
      <c r="E306" s="682"/>
      <c r="F306" s="682"/>
      <c r="G306" s="683"/>
    </row>
    <row r="307" spans="4:7" ht="12.75">
      <c r="D307" s="682"/>
      <c r="E307" s="682"/>
      <c r="F307" s="682"/>
      <c r="G307" s="683"/>
    </row>
    <row r="308" spans="4:7" ht="12.75">
      <c r="D308" s="682"/>
      <c r="E308" s="682"/>
      <c r="F308" s="682"/>
      <c r="G308" s="683"/>
    </row>
    <row r="309" spans="4:7" ht="12.75">
      <c r="D309" s="682"/>
      <c r="E309" s="682"/>
      <c r="F309" s="682"/>
      <c r="G309" s="683"/>
    </row>
    <row r="310" spans="4:7" ht="12.75">
      <c r="D310" s="682"/>
      <c r="E310" s="682"/>
      <c r="F310" s="682"/>
      <c r="G310" s="683"/>
    </row>
    <row r="311" spans="4:7" ht="12.75">
      <c r="D311" s="682"/>
      <c r="E311" s="682"/>
      <c r="F311" s="682"/>
      <c r="G311" s="683"/>
    </row>
    <row r="312" spans="4:7" ht="12.75">
      <c r="D312" s="682"/>
      <c r="E312" s="682"/>
      <c r="F312" s="682"/>
      <c r="G312" s="683"/>
    </row>
    <row r="313" spans="4:7" ht="12.75">
      <c r="D313" s="682"/>
      <c r="E313" s="682"/>
      <c r="F313" s="682"/>
      <c r="G313" s="683"/>
    </row>
    <row r="314" spans="4:7" ht="12.75">
      <c r="D314" s="682"/>
      <c r="E314" s="682"/>
      <c r="F314" s="682"/>
      <c r="G314" s="683"/>
    </row>
    <row r="315" spans="4:7" ht="12.75">
      <c r="D315" s="682"/>
      <c r="E315" s="682"/>
      <c r="F315" s="682"/>
      <c r="G315" s="683"/>
    </row>
    <row r="316" spans="4:7" ht="12.75">
      <c r="D316" s="682"/>
      <c r="E316" s="682"/>
      <c r="F316" s="682"/>
      <c r="G316" s="683"/>
    </row>
    <row r="317" spans="4:7" ht="12.75">
      <c r="D317" s="682"/>
      <c r="E317" s="682"/>
      <c r="F317" s="682"/>
      <c r="G317" s="683"/>
    </row>
    <row r="318" spans="4:7" ht="12.75">
      <c r="D318" s="682"/>
      <c r="E318" s="682"/>
      <c r="F318" s="682"/>
      <c r="G318" s="683"/>
    </row>
    <row r="319" spans="4:7" ht="12.75">
      <c r="D319" s="682"/>
      <c r="E319" s="682"/>
      <c r="F319" s="682"/>
      <c r="G319" s="683"/>
    </row>
    <row r="320" spans="4:7" ht="12.75">
      <c r="D320" s="682"/>
      <c r="E320" s="682"/>
      <c r="F320" s="682"/>
      <c r="G320" s="683"/>
    </row>
    <row r="321" spans="4:7" ht="12.75">
      <c r="D321" s="682"/>
      <c r="E321" s="682"/>
      <c r="F321" s="682"/>
      <c r="G321" s="683"/>
    </row>
    <row r="322" spans="4:7" ht="12.75">
      <c r="D322" s="682"/>
      <c r="E322" s="682"/>
      <c r="F322" s="682"/>
      <c r="G322" s="683"/>
    </row>
    <row r="323" spans="4:7" ht="12.75">
      <c r="D323" s="682"/>
      <c r="E323" s="682"/>
      <c r="F323" s="682"/>
      <c r="G323" s="683"/>
    </row>
    <row r="324" spans="4:7" ht="12.75">
      <c r="D324" s="682"/>
      <c r="E324" s="682"/>
      <c r="F324" s="682"/>
      <c r="G324" s="683"/>
    </row>
    <row r="325" spans="4:7" ht="12.75">
      <c r="D325" s="682"/>
      <c r="E325" s="682"/>
      <c r="F325" s="682"/>
      <c r="G325" s="683"/>
    </row>
    <row r="326" spans="4:7" ht="12.75">
      <c r="D326" s="682"/>
      <c r="E326" s="682"/>
      <c r="F326" s="682"/>
      <c r="G326" s="683"/>
    </row>
    <row r="327" spans="4:7" ht="12.75">
      <c r="D327" s="682"/>
      <c r="E327" s="682"/>
      <c r="F327" s="682"/>
      <c r="G327" s="683"/>
    </row>
    <row r="328" spans="4:7" ht="12.75">
      <c r="D328" s="682"/>
      <c r="E328" s="682"/>
      <c r="F328" s="682"/>
      <c r="G328" s="683"/>
    </row>
    <row r="329" spans="4:7" ht="12.75">
      <c r="D329" s="682"/>
      <c r="E329" s="682"/>
      <c r="F329" s="682"/>
      <c r="G329" s="683"/>
    </row>
    <row r="330" spans="4:7" ht="12.75">
      <c r="D330" s="682"/>
      <c r="E330" s="682"/>
      <c r="F330" s="682"/>
      <c r="G330" s="683"/>
    </row>
    <row r="331" spans="4:7" ht="12.75">
      <c r="D331" s="682"/>
      <c r="E331" s="682"/>
      <c r="F331" s="682"/>
      <c r="G331" s="683"/>
    </row>
    <row r="332" spans="4:7" ht="12.75">
      <c r="D332" s="682"/>
      <c r="E332" s="682"/>
      <c r="F332" s="682"/>
      <c r="G332" s="683"/>
    </row>
    <row r="333" spans="4:7" ht="12.75">
      <c r="D333" s="682"/>
      <c r="E333" s="682"/>
      <c r="F333" s="682"/>
      <c r="G333" s="683"/>
    </row>
    <row r="334" spans="4:7" ht="12.75">
      <c r="D334" s="682"/>
      <c r="E334" s="682"/>
      <c r="F334" s="682"/>
      <c r="G334" s="683"/>
    </row>
    <row r="335" spans="4:7" ht="12.75">
      <c r="D335" s="682"/>
      <c r="E335" s="682"/>
      <c r="F335" s="682"/>
      <c r="G335" s="683"/>
    </row>
    <row r="336" spans="4:7" ht="12.75">
      <c r="D336" s="682"/>
      <c r="E336" s="682"/>
      <c r="F336" s="461"/>
      <c r="G336" s="684"/>
    </row>
    <row r="337" spans="4:7" ht="12.75">
      <c r="D337" s="461"/>
      <c r="E337" s="461"/>
      <c r="F337" s="461"/>
      <c r="G337" s="684"/>
    </row>
    <row r="338" spans="4:7" ht="12.75">
      <c r="D338" s="461"/>
      <c r="E338" s="461"/>
      <c r="F338" s="461"/>
      <c r="G338" s="684"/>
    </row>
    <row r="339" spans="4:7" ht="12.75">
      <c r="D339" s="461"/>
      <c r="E339" s="461"/>
      <c r="F339" s="461"/>
      <c r="G339" s="684"/>
    </row>
    <row r="340" spans="4:7" ht="12.75">
      <c r="D340" s="461"/>
      <c r="E340" s="461"/>
      <c r="F340" s="461"/>
      <c r="G340" s="684"/>
    </row>
    <row r="341" spans="4:7" ht="12.75">
      <c r="D341" s="461"/>
      <c r="E341" s="461"/>
      <c r="F341" s="461"/>
      <c r="G341" s="684"/>
    </row>
    <row r="342" spans="4:7" ht="12.75">
      <c r="D342" s="461"/>
      <c r="E342" s="461"/>
      <c r="F342" s="461"/>
      <c r="G342" s="684"/>
    </row>
    <row r="343" spans="4:7" ht="12.75">
      <c r="D343" s="461"/>
      <c r="E343" s="461"/>
      <c r="F343" s="461"/>
      <c r="G343" s="684"/>
    </row>
    <row r="344" spans="4:7" ht="12.75">
      <c r="D344" s="461"/>
      <c r="E344" s="461"/>
      <c r="F344" s="461"/>
      <c r="G344" s="684"/>
    </row>
    <row r="345" spans="4:7" ht="12.75">
      <c r="D345" s="461"/>
      <c r="E345" s="461"/>
      <c r="F345" s="461"/>
      <c r="G345" s="684"/>
    </row>
    <row r="346" spans="4:7" ht="12.75">
      <c r="D346" s="461"/>
      <c r="E346" s="461"/>
      <c r="F346" s="461"/>
      <c r="G346" s="684"/>
    </row>
    <row r="347" spans="4:7" ht="12.75">
      <c r="D347" s="461"/>
      <c r="E347" s="461"/>
      <c r="F347" s="461"/>
      <c r="G347" s="684"/>
    </row>
    <row r="348" spans="4:7" ht="12.75">
      <c r="D348" s="461"/>
      <c r="E348" s="461"/>
      <c r="F348" s="461"/>
      <c r="G348" s="684"/>
    </row>
    <row r="349" spans="4:7" ht="12.75">
      <c r="D349" s="461"/>
      <c r="E349" s="461"/>
      <c r="F349" s="461"/>
      <c r="G349" s="684"/>
    </row>
    <row r="350" spans="4:7" ht="12.75">
      <c r="D350" s="461"/>
      <c r="E350" s="461"/>
      <c r="F350" s="461"/>
      <c r="G350" s="684"/>
    </row>
    <row r="351" spans="4:7" ht="12.75">
      <c r="D351" s="461"/>
      <c r="E351" s="461"/>
      <c r="F351" s="461"/>
      <c r="G351" s="684"/>
    </row>
    <row r="352" spans="4:7" ht="12.75">
      <c r="D352" s="461"/>
      <c r="E352" s="461"/>
      <c r="F352" s="461"/>
      <c r="G352" s="684"/>
    </row>
    <row r="353" spans="4:7" ht="12.75">
      <c r="D353" s="461"/>
      <c r="E353" s="461"/>
      <c r="F353" s="461"/>
      <c r="G353" s="684"/>
    </row>
    <row r="354" spans="4:7" ht="12.75">
      <c r="D354" s="461"/>
      <c r="E354" s="461"/>
      <c r="F354" s="461"/>
      <c r="G354" s="684"/>
    </row>
    <row r="355" spans="4:7" ht="12.75">
      <c r="D355" s="461"/>
      <c r="E355" s="461"/>
      <c r="F355" s="461"/>
      <c r="G355" s="684"/>
    </row>
    <row r="356" spans="4:7" ht="12.75">
      <c r="D356" s="461"/>
      <c r="E356" s="461"/>
      <c r="F356" s="461"/>
      <c r="G356" s="684"/>
    </row>
    <row r="357" spans="4:7" ht="12.75">
      <c r="D357" s="461"/>
      <c r="E357" s="461"/>
      <c r="F357" s="461"/>
      <c r="G357" s="684"/>
    </row>
    <row r="358" spans="4:7" ht="12.75">
      <c r="D358" s="461"/>
      <c r="E358" s="461"/>
      <c r="F358" s="461"/>
      <c r="G358" s="684"/>
    </row>
    <row r="359" spans="4:7" ht="12.75">
      <c r="D359" s="461"/>
      <c r="E359" s="461"/>
      <c r="F359" s="461"/>
      <c r="G359" s="684"/>
    </row>
    <row r="360" spans="4:7" ht="12.75">
      <c r="D360" s="461"/>
      <c r="E360" s="461"/>
      <c r="F360" s="461"/>
      <c r="G360" s="684"/>
    </row>
    <row r="361" spans="4:7" ht="12.75">
      <c r="D361" s="461"/>
      <c r="E361" s="461"/>
      <c r="F361" s="461"/>
      <c r="G361" s="684"/>
    </row>
    <row r="362" spans="4:7" ht="12.75">
      <c r="D362" s="461"/>
      <c r="E362" s="461"/>
      <c r="F362" s="461"/>
      <c r="G362" s="684"/>
    </row>
    <row r="363" spans="4:7" ht="12.75">
      <c r="D363" s="461"/>
      <c r="E363" s="461"/>
      <c r="F363" s="461"/>
      <c r="G363" s="684"/>
    </row>
    <row r="364" spans="4:7" ht="12.75">
      <c r="D364" s="461"/>
      <c r="E364" s="461"/>
      <c r="F364" s="461"/>
      <c r="G364" s="684"/>
    </row>
    <row r="365" spans="4:7" ht="12.75">
      <c r="D365" s="461"/>
      <c r="E365" s="461"/>
      <c r="F365" s="461"/>
      <c r="G365" s="684"/>
    </row>
    <row r="366" spans="4:7" ht="12.75">
      <c r="D366" s="461"/>
      <c r="E366" s="461"/>
      <c r="F366" s="461"/>
      <c r="G366" s="684"/>
    </row>
    <row r="367" spans="4:7" ht="12.75">
      <c r="D367" s="461"/>
      <c r="E367" s="461"/>
      <c r="F367" s="461"/>
      <c r="G367" s="684"/>
    </row>
    <row r="368" spans="4:7" ht="12.75">
      <c r="D368" s="461"/>
      <c r="E368" s="461"/>
      <c r="F368" s="461"/>
      <c r="G368" s="684"/>
    </row>
    <row r="369" spans="4:7" ht="12.75">
      <c r="D369" s="461"/>
      <c r="E369" s="461"/>
      <c r="F369" s="461"/>
      <c r="G369" s="684"/>
    </row>
    <row r="370" spans="4:7" ht="12.75">
      <c r="D370" s="461"/>
      <c r="E370" s="461"/>
      <c r="F370" s="461"/>
      <c r="G370" s="684"/>
    </row>
    <row r="371" spans="4:7" ht="12.75">
      <c r="D371" s="461"/>
      <c r="E371" s="461"/>
      <c r="F371" s="461"/>
      <c r="G371" s="684"/>
    </row>
    <row r="372" spans="4:7" ht="12.75">
      <c r="D372" s="461"/>
      <c r="E372" s="461"/>
      <c r="F372" s="461"/>
      <c r="G372" s="684"/>
    </row>
    <row r="373" spans="4:7" ht="12.75">
      <c r="D373" s="461"/>
      <c r="E373" s="461"/>
      <c r="F373" s="461"/>
      <c r="G373" s="684"/>
    </row>
    <row r="374" spans="4:7" ht="12.75">
      <c r="D374" s="461"/>
      <c r="E374" s="461"/>
      <c r="F374" s="461"/>
      <c r="G374" s="684"/>
    </row>
    <row r="375" spans="4:7" ht="12.75">
      <c r="D375" s="461"/>
      <c r="E375" s="461"/>
      <c r="F375" s="461"/>
      <c r="G375" s="684"/>
    </row>
    <row r="376" spans="4:7" ht="12.75">
      <c r="D376" s="461"/>
      <c r="E376" s="461"/>
      <c r="F376" s="461"/>
      <c r="G376" s="684"/>
    </row>
    <row r="377" spans="4:7" ht="12.75">
      <c r="D377" s="461"/>
      <c r="E377" s="461"/>
      <c r="F377" s="461"/>
      <c r="G377" s="684"/>
    </row>
    <row r="378" spans="4:7" ht="12.75">
      <c r="D378" s="461"/>
      <c r="E378" s="461"/>
      <c r="F378" s="461"/>
      <c r="G378" s="684"/>
    </row>
    <row r="379" spans="4:7" ht="12.75">
      <c r="D379" s="461"/>
      <c r="E379" s="461"/>
      <c r="F379" s="461"/>
      <c r="G379" s="684"/>
    </row>
    <row r="380" spans="4:7" ht="12.75">
      <c r="D380" s="461"/>
      <c r="E380" s="461"/>
      <c r="F380" s="461"/>
      <c r="G380" s="684"/>
    </row>
    <row r="381" spans="4:7" ht="12.75">
      <c r="D381" s="461"/>
      <c r="E381" s="461"/>
      <c r="F381" s="461"/>
      <c r="G381" s="684"/>
    </row>
    <row r="382" spans="4:7" ht="12.75">
      <c r="D382" s="461"/>
      <c r="E382" s="461"/>
      <c r="F382" s="461"/>
      <c r="G382" s="684"/>
    </row>
    <row r="383" spans="4:7" ht="12.75">
      <c r="D383" s="461"/>
      <c r="E383" s="461"/>
      <c r="F383" s="461"/>
      <c r="G383" s="684"/>
    </row>
    <row r="384" spans="4:7" ht="12.75">
      <c r="D384" s="461"/>
      <c r="E384" s="461"/>
      <c r="F384" s="461"/>
      <c r="G384" s="684"/>
    </row>
    <row r="385" spans="4:7" ht="12.75">
      <c r="D385" s="461"/>
      <c r="E385" s="461"/>
      <c r="F385" s="461"/>
      <c r="G385" s="684"/>
    </row>
    <row r="386" spans="4:7" ht="12.75">
      <c r="D386" s="461"/>
      <c r="E386" s="461"/>
      <c r="F386" s="461"/>
      <c r="G386" s="684"/>
    </row>
    <row r="387" spans="4:7" ht="12.75">
      <c r="D387" s="461"/>
      <c r="E387" s="461"/>
      <c r="F387" s="461"/>
      <c r="G387" s="684"/>
    </row>
    <row r="388" spans="4:7" ht="12.75">
      <c r="D388" s="461"/>
      <c r="E388" s="461"/>
      <c r="F388" s="461"/>
      <c r="G388" s="684"/>
    </row>
    <row r="389" spans="4:7" ht="12.75">
      <c r="D389" s="461"/>
      <c r="E389" s="461"/>
      <c r="F389" s="461"/>
      <c r="G389" s="684"/>
    </row>
    <row r="390" spans="4:7" ht="12.75">
      <c r="D390" s="461"/>
      <c r="E390" s="461"/>
      <c r="F390" s="461"/>
      <c r="G390" s="684"/>
    </row>
    <row r="391" spans="4:7" ht="12.75">
      <c r="D391" s="461"/>
      <c r="E391" s="461"/>
      <c r="F391" s="461"/>
      <c r="G391" s="684"/>
    </row>
    <row r="392" spans="4:7" ht="12.75">
      <c r="D392" s="461"/>
      <c r="E392" s="461"/>
      <c r="F392" s="461"/>
      <c r="G392" s="684"/>
    </row>
    <row r="393" spans="4:7" ht="12.75">
      <c r="D393" s="461"/>
      <c r="E393" s="461"/>
      <c r="F393" s="461"/>
      <c r="G393" s="684"/>
    </row>
    <row r="394" spans="4:7" ht="12.75">
      <c r="D394" s="461"/>
      <c r="E394" s="461"/>
      <c r="F394" s="461"/>
      <c r="G394" s="684"/>
    </row>
    <row r="395" spans="4:7" ht="12.75">
      <c r="D395" s="461"/>
      <c r="E395" s="461"/>
      <c r="F395" s="461"/>
      <c r="G395" s="684"/>
    </row>
    <row r="396" spans="4:7" ht="12.75">
      <c r="D396" s="461"/>
      <c r="E396" s="461"/>
      <c r="F396" s="461"/>
      <c r="G396" s="684"/>
    </row>
    <row r="397" spans="4:7" ht="12.75">
      <c r="D397" s="461"/>
      <c r="E397" s="461"/>
      <c r="F397" s="461"/>
      <c r="G397" s="684"/>
    </row>
    <row r="398" spans="4:7" ht="12.75">
      <c r="D398" s="461"/>
      <c r="E398" s="461"/>
      <c r="F398" s="461"/>
      <c r="G398" s="684"/>
    </row>
    <row r="399" spans="4:7" ht="12.75">
      <c r="D399" s="461"/>
      <c r="E399" s="461"/>
      <c r="F399" s="461"/>
      <c r="G399" s="684"/>
    </row>
    <row r="400" spans="4:7" ht="12.75">
      <c r="D400" s="461"/>
      <c r="E400" s="461"/>
      <c r="F400" s="461"/>
      <c r="G400" s="684"/>
    </row>
    <row r="401" spans="4:7" ht="12.75">
      <c r="D401" s="461"/>
      <c r="E401" s="461"/>
      <c r="F401" s="461"/>
      <c r="G401" s="684"/>
    </row>
    <row r="402" spans="4:7" ht="12.75">
      <c r="D402" s="461"/>
      <c r="E402" s="461"/>
      <c r="F402" s="461"/>
      <c r="G402" s="684"/>
    </row>
    <row r="403" spans="4:7" ht="12.75">
      <c r="D403" s="461"/>
      <c r="E403" s="461"/>
      <c r="F403" s="461"/>
      <c r="G403" s="684"/>
    </row>
    <row r="404" spans="4:7" ht="12.75">
      <c r="D404" s="461"/>
      <c r="E404" s="461"/>
      <c r="F404" s="461"/>
      <c r="G404" s="684"/>
    </row>
    <row r="405" spans="4:7" ht="12.75">
      <c r="D405" s="461"/>
      <c r="E405" s="461"/>
      <c r="F405" s="461"/>
      <c r="G405" s="684"/>
    </row>
    <row r="406" spans="4:7" ht="12.75">
      <c r="D406" s="461"/>
      <c r="E406" s="461"/>
      <c r="F406" s="461"/>
      <c r="G406" s="684"/>
    </row>
    <row r="407" spans="4:7" ht="12.75">
      <c r="D407" s="461"/>
      <c r="E407" s="461"/>
      <c r="F407" s="461"/>
      <c r="G407" s="684"/>
    </row>
    <row r="408" spans="4:7" ht="12.75">
      <c r="D408" s="461"/>
      <c r="E408" s="461"/>
      <c r="F408" s="461"/>
      <c r="G408" s="684"/>
    </row>
    <row r="409" spans="4:7" ht="12.75">
      <c r="D409" s="461"/>
      <c r="E409" s="461"/>
      <c r="F409" s="461"/>
      <c r="G409" s="684"/>
    </row>
    <row r="410" spans="4:7" ht="12.75">
      <c r="D410" s="461"/>
      <c r="E410" s="461"/>
      <c r="F410" s="461"/>
      <c r="G410" s="684"/>
    </row>
    <row r="411" spans="4:7" ht="12.75">
      <c r="D411" s="461"/>
      <c r="E411" s="461"/>
      <c r="F411" s="461"/>
      <c r="G411" s="684"/>
    </row>
    <row r="412" spans="4:7" ht="12.75">
      <c r="D412" s="461"/>
      <c r="E412" s="461"/>
      <c r="F412" s="461"/>
      <c r="G412" s="684"/>
    </row>
    <row r="413" spans="4:7" ht="12.75">
      <c r="D413" s="461"/>
      <c r="E413" s="461"/>
      <c r="F413" s="461"/>
      <c r="G413" s="684"/>
    </row>
    <row r="414" spans="4:7" ht="12.75">
      <c r="D414" s="461"/>
      <c r="E414" s="461"/>
      <c r="F414" s="461"/>
      <c r="G414" s="684"/>
    </row>
    <row r="415" spans="4:7" ht="12.75">
      <c r="D415" s="461"/>
      <c r="E415" s="461"/>
      <c r="F415" s="461"/>
      <c r="G415" s="684"/>
    </row>
    <row r="416" spans="4:7" ht="12.75">
      <c r="D416" s="461"/>
      <c r="E416" s="461"/>
      <c r="F416" s="461"/>
      <c r="G416" s="684"/>
    </row>
    <row r="417" spans="4:7" ht="12.75">
      <c r="D417" s="461"/>
      <c r="E417" s="461"/>
      <c r="F417" s="461"/>
      <c r="G417" s="684"/>
    </row>
    <row r="418" spans="4:7" ht="12.75">
      <c r="D418" s="461"/>
      <c r="E418" s="461"/>
      <c r="F418" s="461"/>
      <c r="G418" s="684"/>
    </row>
    <row r="419" spans="4:7" ht="12.75">
      <c r="D419" s="461"/>
      <c r="E419" s="461"/>
      <c r="F419" s="461"/>
      <c r="G419" s="684"/>
    </row>
    <row r="420" spans="4:7" ht="12.75">
      <c r="D420" s="461"/>
      <c r="E420" s="461"/>
      <c r="F420" s="461"/>
      <c r="G420" s="684"/>
    </row>
    <row r="421" spans="4:7" ht="12.75">
      <c r="D421" s="461"/>
      <c r="E421" s="461"/>
      <c r="F421" s="461"/>
      <c r="G421" s="684"/>
    </row>
    <row r="422" spans="4:7" ht="12.75">
      <c r="D422" s="461"/>
      <c r="E422" s="461"/>
      <c r="F422" s="461"/>
      <c r="G422" s="684"/>
    </row>
    <row r="423" spans="4:7" ht="12.75">
      <c r="D423" s="461"/>
      <c r="E423" s="461"/>
      <c r="F423" s="461"/>
      <c r="G423" s="684"/>
    </row>
    <row r="424" spans="4:7" ht="12.75">
      <c r="D424" s="461"/>
      <c r="E424" s="461"/>
      <c r="F424" s="461"/>
      <c r="G424" s="684"/>
    </row>
    <row r="425" spans="4:7" ht="12.75">
      <c r="D425" s="461"/>
      <c r="E425" s="461"/>
      <c r="F425" s="461"/>
      <c r="G425" s="684"/>
    </row>
    <row r="426" spans="4:7" ht="12.75">
      <c r="D426" s="461"/>
      <c r="E426" s="461"/>
      <c r="F426" s="461"/>
      <c r="G426" s="684"/>
    </row>
    <row r="427" spans="4:7" ht="12.75">
      <c r="D427" s="461"/>
      <c r="E427" s="461"/>
      <c r="F427" s="461"/>
      <c r="G427" s="684"/>
    </row>
    <row r="428" spans="4:7" ht="12.75">
      <c r="D428" s="461"/>
      <c r="E428" s="461"/>
      <c r="F428" s="461"/>
      <c r="G428" s="684"/>
    </row>
    <row r="429" spans="4:7" ht="12.75">
      <c r="D429" s="461"/>
      <c r="E429" s="461"/>
      <c r="F429" s="461"/>
      <c r="G429" s="684"/>
    </row>
    <row r="430" spans="4:7" ht="12.75">
      <c r="D430" s="461"/>
      <c r="E430" s="461"/>
      <c r="F430" s="461"/>
      <c r="G430" s="684"/>
    </row>
    <row r="431" spans="4:7" ht="12.75">
      <c r="D431" s="461"/>
      <c r="E431" s="461"/>
      <c r="F431" s="461"/>
      <c r="G431" s="684"/>
    </row>
    <row r="432" spans="4:7" ht="12.75">
      <c r="D432" s="461"/>
      <c r="E432" s="461"/>
      <c r="F432" s="461"/>
      <c r="G432" s="684"/>
    </row>
    <row r="433" spans="4:7" ht="12.75">
      <c r="D433" s="461"/>
      <c r="E433" s="461"/>
      <c r="F433" s="461"/>
      <c r="G433" s="684"/>
    </row>
    <row r="434" spans="4:7" ht="12.75">
      <c r="D434" s="461"/>
      <c r="E434" s="461"/>
      <c r="F434" s="461"/>
      <c r="G434" s="684"/>
    </row>
    <row r="435" spans="4:7" ht="12.75">
      <c r="D435" s="461"/>
      <c r="E435" s="461"/>
      <c r="F435" s="461"/>
      <c r="G435" s="684"/>
    </row>
    <row r="436" spans="4:7" ht="12.75">
      <c r="D436" s="461"/>
      <c r="E436" s="461"/>
      <c r="F436" s="461"/>
      <c r="G436" s="684"/>
    </row>
    <row r="437" spans="4:7" ht="12.75">
      <c r="D437" s="461"/>
      <c r="E437" s="461"/>
      <c r="F437" s="461"/>
      <c r="G437" s="684"/>
    </row>
    <row r="438" spans="4:7" ht="12.75">
      <c r="D438" s="461"/>
      <c r="E438" s="461"/>
      <c r="F438" s="461"/>
      <c r="G438" s="684"/>
    </row>
    <row r="439" spans="4:7" ht="12.75">
      <c r="D439" s="461"/>
      <c r="E439" s="461"/>
      <c r="F439" s="461"/>
      <c r="G439" s="684"/>
    </row>
    <row r="440" spans="4:7" ht="12.75">
      <c r="D440" s="461"/>
      <c r="E440" s="461"/>
      <c r="F440" s="461"/>
      <c r="G440" s="684"/>
    </row>
    <row r="441" spans="4:7" ht="12.75">
      <c r="D441" s="461"/>
      <c r="E441" s="461"/>
      <c r="F441" s="461"/>
      <c r="G441" s="684"/>
    </row>
    <row r="442" spans="4:7" ht="12.75">
      <c r="D442" s="461"/>
      <c r="E442" s="461"/>
      <c r="F442" s="461"/>
      <c r="G442" s="684"/>
    </row>
    <row r="443" spans="4:7" ht="12.75">
      <c r="D443" s="461"/>
      <c r="E443" s="461"/>
      <c r="F443" s="461"/>
      <c r="G443" s="684"/>
    </row>
    <row r="444" spans="4:7" ht="12.75">
      <c r="D444" s="461"/>
      <c r="E444" s="461"/>
      <c r="F444" s="461"/>
      <c r="G444" s="684"/>
    </row>
    <row r="445" spans="4:7" ht="12.75">
      <c r="D445" s="461"/>
      <c r="E445" s="461"/>
      <c r="F445" s="461"/>
      <c r="G445" s="684"/>
    </row>
    <row r="446" spans="4:7" ht="12.75">
      <c r="D446" s="461"/>
      <c r="E446" s="461"/>
      <c r="F446" s="461"/>
      <c r="G446" s="684"/>
    </row>
    <row r="447" spans="4:7" ht="12.75">
      <c r="D447" s="461"/>
      <c r="E447" s="461"/>
      <c r="F447" s="461"/>
      <c r="G447" s="684"/>
    </row>
    <row r="448" spans="4:7" ht="12.75">
      <c r="D448" s="461"/>
      <c r="E448" s="461"/>
      <c r="F448" s="461"/>
      <c r="G448" s="684"/>
    </row>
    <row r="449" spans="4:7" ht="12.75">
      <c r="D449" s="461"/>
      <c r="E449" s="461"/>
      <c r="F449" s="461"/>
      <c r="G449" s="684"/>
    </row>
    <row r="450" spans="4:7" ht="12.75">
      <c r="D450" s="461"/>
      <c r="E450" s="461"/>
      <c r="F450" s="461"/>
      <c r="G450" s="684"/>
    </row>
    <row r="451" spans="4:7" ht="12.75">
      <c r="D451" s="461"/>
      <c r="E451" s="461"/>
      <c r="F451" s="461"/>
      <c r="G451" s="684"/>
    </row>
    <row r="452" spans="4:7" ht="12.75">
      <c r="D452" s="461"/>
      <c r="E452" s="461"/>
      <c r="F452" s="461"/>
      <c r="G452" s="684"/>
    </row>
    <row r="453" spans="4:7" ht="12.75">
      <c r="D453" s="461"/>
      <c r="E453" s="461"/>
      <c r="F453" s="461"/>
      <c r="G453" s="684"/>
    </row>
    <row r="454" spans="4:7" ht="12.75">
      <c r="D454" s="461"/>
      <c r="E454" s="461"/>
      <c r="F454" s="461"/>
      <c r="G454" s="684"/>
    </row>
    <row r="455" spans="4:7" ht="12.75">
      <c r="D455" s="461"/>
      <c r="E455" s="461"/>
      <c r="F455" s="461"/>
      <c r="G455" s="684"/>
    </row>
    <row r="456" spans="4:7" ht="12.75">
      <c r="D456" s="461"/>
      <c r="E456" s="461"/>
      <c r="F456" s="461"/>
      <c r="G456" s="684"/>
    </row>
    <row r="457" spans="4:7" ht="12.75">
      <c r="D457" s="461"/>
      <c r="E457" s="461"/>
      <c r="F457" s="461"/>
      <c r="G457" s="684"/>
    </row>
    <row r="458" spans="4:7" ht="12.75">
      <c r="D458" s="461"/>
      <c r="E458" s="461"/>
      <c r="F458" s="461"/>
      <c r="G458" s="684"/>
    </row>
    <row r="459" spans="4:7" ht="12.75">
      <c r="D459" s="461"/>
      <c r="E459" s="461"/>
      <c r="F459" s="461"/>
      <c r="G459" s="684"/>
    </row>
    <row r="460" spans="4:7" ht="12.75">
      <c r="D460" s="461"/>
      <c r="E460" s="461"/>
      <c r="F460" s="461"/>
      <c r="G460" s="684"/>
    </row>
    <row r="461" spans="4:7" ht="12.75">
      <c r="D461" s="461"/>
      <c r="E461" s="461"/>
      <c r="F461" s="461"/>
      <c r="G461" s="684"/>
    </row>
    <row r="462" spans="4:7" ht="12.75">
      <c r="D462" s="461"/>
      <c r="E462" s="461"/>
      <c r="F462" s="461"/>
      <c r="G462" s="684"/>
    </row>
    <row r="463" spans="4:7" ht="12.75">
      <c r="D463" s="461"/>
      <c r="E463" s="461"/>
      <c r="F463" s="461"/>
      <c r="G463" s="684"/>
    </row>
    <row r="464" spans="4:7" ht="12.75">
      <c r="D464" s="461"/>
      <c r="E464" s="461"/>
      <c r="F464" s="461"/>
      <c r="G464" s="684"/>
    </row>
    <row r="465" spans="4:7" ht="12.75">
      <c r="D465" s="461"/>
      <c r="E465" s="461"/>
      <c r="F465" s="461"/>
      <c r="G465" s="684"/>
    </row>
    <row r="466" spans="4:7" ht="12.75">
      <c r="D466" s="461"/>
      <c r="E466" s="461"/>
      <c r="F466" s="461"/>
      <c r="G466" s="684"/>
    </row>
    <row r="467" spans="4:7" ht="12.75">
      <c r="D467" s="461"/>
      <c r="E467" s="461"/>
      <c r="F467" s="461"/>
      <c r="G467" s="684"/>
    </row>
    <row r="468" spans="4:7" ht="12.75">
      <c r="D468" s="461"/>
      <c r="E468" s="461"/>
      <c r="F468" s="461"/>
      <c r="G468" s="684"/>
    </row>
    <row r="469" spans="4:7" ht="12.75">
      <c r="D469" s="461"/>
      <c r="E469" s="461"/>
      <c r="F469" s="461"/>
      <c r="G469" s="684"/>
    </row>
    <row r="470" spans="4:7" ht="12.75">
      <c r="D470" s="461"/>
      <c r="E470" s="461"/>
      <c r="F470" s="461"/>
      <c r="G470" s="684"/>
    </row>
    <row r="471" spans="4:7" ht="12.75">
      <c r="D471" s="461"/>
      <c r="E471" s="461"/>
      <c r="F471" s="461"/>
      <c r="G471" s="684"/>
    </row>
    <row r="472" spans="4:7" ht="12.75">
      <c r="D472" s="461"/>
      <c r="E472" s="461"/>
      <c r="F472" s="461"/>
      <c r="G472" s="684"/>
    </row>
    <row r="473" spans="4:7" ht="12.75">
      <c r="D473" s="461"/>
      <c r="E473" s="461"/>
      <c r="F473" s="461"/>
      <c r="G473" s="684"/>
    </row>
    <row r="474" spans="4:7" ht="12.75">
      <c r="D474" s="461"/>
      <c r="E474" s="461"/>
      <c r="F474" s="461"/>
      <c r="G474" s="684"/>
    </row>
    <row r="475" spans="4:7" ht="12.75">
      <c r="D475" s="461"/>
      <c r="E475" s="461"/>
      <c r="F475" s="461"/>
      <c r="G475" s="684"/>
    </row>
    <row r="476" spans="4:7" ht="12.75">
      <c r="D476" s="461"/>
      <c r="E476" s="461"/>
      <c r="F476" s="461"/>
      <c r="G476" s="684"/>
    </row>
    <row r="477" spans="4:7" ht="12.75">
      <c r="D477" s="461"/>
      <c r="E477" s="461"/>
      <c r="F477" s="461"/>
      <c r="G477" s="684"/>
    </row>
    <row r="478" spans="4:7" ht="12.75">
      <c r="D478" s="461"/>
      <c r="E478" s="461"/>
      <c r="F478" s="461"/>
      <c r="G478" s="684"/>
    </row>
    <row r="479" spans="4:7" ht="12.75">
      <c r="D479" s="461"/>
      <c r="E479" s="461"/>
      <c r="F479" s="461"/>
      <c r="G479" s="684"/>
    </row>
    <row r="480" spans="4:7" ht="12.75">
      <c r="D480" s="461"/>
      <c r="E480" s="461"/>
      <c r="F480" s="461"/>
      <c r="G480" s="684"/>
    </row>
    <row r="481" spans="4:7" ht="12.75">
      <c r="D481" s="461"/>
      <c r="E481" s="461"/>
      <c r="F481" s="461"/>
      <c r="G481" s="684"/>
    </row>
    <row r="482" spans="4:7" ht="12.75">
      <c r="D482" s="461"/>
      <c r="E482" s="461"/>
      <c r="F482" s="461"/>
      <c r="G482" s="684"/>
    </row>
    <row r="483" spans="4:7" ht="12.75">
      <c r="D483" s="461"/>
      <c r="E483" s="461"/>
      <c r="F483" s="461"/>
      <c r="G483" s="684"/>
    </row>
    <row r="484" spans="4:7" ht="12.75">
      <c r="D484" s="461"/>
      <c r="E484" s="461"/>
      <c r="F484" s="461"/>
      <c r="G484" s="684"/>
    </row>
    <row r="485" spans="4:7" ht="12.75">
      <c r="D485" s="461"/>
      <c r="E485" s="461"/>
      <c r="F485" s="461"/>
      <c r="G485" s="684"/>
    </row>
    <row r="486" spans="4:7" ht="12.75">
      <c r="D486" s="461"/>
      <c r="E486" s="461"/>
      <c r="F486" s="461"/>
      <c r="G486" s="684"/>
    </row>
    <row r="487" spans="4:7" ht="12.75">
      <c r="D487" s="461"/>
      <c r="E487" s="461"/>
      <c r="F487" s="461"/>
      <c r="G487" s="684"/>
    </row>
    <row r="488" spans="4:7" ht="12.75">
      <c r="D488" s="461"/>
      <c r="E488" s="461"/>
      <c r="F488" s="461"/>
      <c r="G488" s="684"/>
    </row>
    <row r="489" spans="4:7" ht="12.75">
      <c r="D489" s="461"/>
      <c r="E489" s="461"/>
      <c r="F489" s="461"/>
      <c r="G489" s="684"/>
    </row>
    <row r="490" spans="4:7" ht="12.75">
      <c r="D490" s="461"/>
      <c r="E490" s="461"/>
      <c r="F490" s="461"/>
      <c r="G490" s="684"/>
    </row>
    <row r="491" spans="4:7" ht="12.75">
      <c r="D491" s="461"/>
      <c r="E491" s="461"/>
      <c r="F491" s="461"/>
      <c r="G491" s="684"/>
    </row>
    <row r="492" spans="4:7" ht="12.75">
      <c r="D492" s="461"/>
      <c r="E492" s="461"/>
      <c r="F492" s="461"/>
      <c r="G492" s="684"/>
    </row>
    <row r="493" spans="4:7" ht="12.75">
      <c r="D493" s="461"/>
      <c r="E493" s="461"/>
      <c r="F493" s="461"/>
      <c r="G493" s="684"/>
    </row>
    <row r="494" spans="5:7" ht="12.75">
      <c r="E494" s="494"/>
      <c r="F494" s="461"/>
      <c r="G494" s="684"/>
    </row>
    <row r="495" spans="5:7" ht="12.75">
      <c r="E495" s="494"/>
      <c r="F495" s="461"/>
      <c r="G495" s="684"/>
    </row>
    <row r="496" ht="12.75">
      <c r="E496" s="494"/>
    </row>
    <row r="497" ht="12.75">
      <c r="E497" s="494"/>
    </row>
    <row r="498" ht="12.75">
      <c r="E498" s="494"/>
    </row>
    <row r="499" ht="12.75">
      <c r="E499" s="494"/>
    </row>
    <row r="500" ht="12.75">
      <c r="E500" s="494"/>
    </row>
    <row r="501" ht="12.75">
      <c r="E501" s="494"/>
    </row>
    <row r="502" ht="12.75">
      <c r="E502" s="494"/>
    </row>
    <row r="503" ht="12.75">
      <c r="E503" s="494"/>
    </row>
    <row r="504" ht="12.75">
      <c r="E504" s="494"/>
    </row>
    <row r="505" ht="12.75">
      <c r="E505" s="494"/>
    </row>
    <row r="506" ht="12.75">
      <c r="E506" s="494"/>
    </row>
    <row r="507" ht="12.75">
      <c r="E507" s="494"/>
    </row>
    <row r="508" ht="12.75">
      <c r="E508" s="494"/>
    </row>
    <row r="509" ht="12.75">
      <c r="E509" s="494"/>
    </row>
    <row r="510" ht="12.75">
      <c r="E510" s="494"/>
    </row>
    <row r="511" ht="12.75">
      <c r="E511" s="494"/>
    </row>
    <row r="512" ht="12.75">
      <c r="E512" s="494"/>
    </row>
    <row r="513" ht="12.75">
      <c r="E513" s="494"/>
    </row>
    <row r="514" ht="12.75">
      <c r="E514" s="494"/>
    </row>
    <row r="515" ht="12.75">
      <c r="E515" s="494"/>
    </row>
    <row r="516" ht="12.75">
      <c r="E516" s="494"/>
    </row>
    <row r="517" ht="12.75">
      <c r="E517" s="494"/>
    </row>
    <row r="518" ht="12.75">
      <c r="E518" s="494"/>
    </row>
    <row r="519" ht="12.75">
      <c r="E519" s="494"/>
    </row>
    <row r="520" ht="12.75">
      <c r="E520" s="494"/>
    </row>
    <row r="521" ht="12.75">
      <c r="E521" s="494"/>
    </row>
    <row r="522" ht="12.75">
      <c r="E522" s="494"/>
    </row>
    <row r="523" ht="12.75">
      <c r="E523" s="494"/>
    </row>
    <row r="524" ht="12.75">
      <c r="E524" s="494"/>
    </row>
    <row r="525" ht="12.75">
      <c r="E525" s="494"/>
    </row>
    <row r="526" ht="12.75">
      <c r="E526" s="494"/>
    </row>
    <row r="527" ht="12.75">
      <c r="E527" s="494"/>
    </row>
    <row r="528" ht="12.75">
      <c r="E528" s="494"/>
    </row>
    <row r="529" ht="12.75">
      <c r="E529" s="494"/>
    </row>
    <row r="530" ht="12.75">
      <c r="E530" s="494"/>
    </row>
    <row r="531" ht="12.75">
      <c r="E531" s="494"/>
    </row>
    <row r="532" ht="12.75">
      <c r="E532" s="494"/>
    </row>
    <row r="533" ht="12.75">
      <c r="E533" s="494"/>
    </row>
    <row r="534" ht="12.75">
      <c r="E534" s="494"/>
    </row>
    <row r="535" ht="12.75">
      <c r="E535" s="494"/>
    </row>
    <row r="536" ht="12.75">
      <c r="E536" s="494"/>
    </row>
    <row r="537" ht="12.75">
      <c r="E537" s="494"/>
    </row>
    <row r="538" ht="12.75">
      <c r="E538" s="494"/>
    </row>
    <row r="539" ht="12.75">
      <c r="E539" s="494"/>
    </row>
    <row r="540" ht="12.75">
      <c r="E540" s="494"/>
    </row>
    <row r="541" ht="12.75">
      <c r="E541" s="494"/>
    </row>
    <row r="542" ht="12.75">
      <c r="E542" s="494"/>
    </row>
    <row r="543" ht="12.75">
      <c r="E543" s="494"/>
    </row>
    <row r="544" ht="12.75">
      <c r="E544" s="494"/>
    </row>
    <row r="545" ht="12.75">
      <c r="E545" s="494"/>
    </row>
    <row r="546" ht="12.75">
      <c r="E546" s="494"/>
    </row>
    <row r="547" ht="12.75">
      <c r="E547" s="494"/>
    </row>
    <row r="548" ht="12.75">
      <c r="E548" s="494"/>
    </row>
    <row r="549" ht="12.75">
      <c r="E549" s="494"/>
    </row>
    <row r="550" ht="12.75">
      <c r="E550" s="494"/>
    </row>
    <row r="551" ht="12.75">
      <c r="E551" s="494"/>
    </row>
    <row r="552" ht="12.75">
      <c r="E552" s="494"/>
    </row>
    <row r="553" ht="12.75">
      <c r="E553" s="494"/>
    </row>
    <row r="554" ht="12.75">
      <c r="E554" s="494"/>
    </row>
    <row r="555" ht="12.75">
      <c r="E555" s="494"/>
    </row>
    <row r="556" ht="12.75">
      <c r="E556" s="494"/>
    </row>
    <row r="557" ht="12.75">
      <c r="E557" s="494"/>
    </row>
    <row r="558" ht="12.75">
      <c r="E558" s="494"/>
    </row>
    <row r="559" ht="12.75">
      <c r="E559" s="494"/>
    </row>
    <row r="560" ht="12.75">
      <c r="E560" s="494"/>
    </row>
    <row r="561" ht="12.75">
      <c r="E561" s="494"/>
    </row>
    <row r="562" ht="12.75">
      <c r="E562" s="494"/>
    </row>
    <row r="563" ht="12.75">
      <c r="E563" s="494"/>
    </row>
    <row r="564" ht="12.75">
      <c r="E564" s="494"/>
    </row>
    <row r="565" ht="12.75">
      <c r="E565" s="494"/>
    </row>
    <row r="566" ht="12.75">
      <c r="E566" s="494"/>
    </row>
    <row r="567" ht="12.75">
      <c r="E567" s="494"/>
    </row>
    <row r="568" ht="12.75">
      <c r="E568" s="494"/>
    </row>
    <row r="569" ht="12.75">
      <c r="E569" s="494"/>
    </row>
    <row r="570" ht="12.75">
      <c r="E570" s="494"/>
    </row>
    <row r="571" ht="12.75">
      <c r="E571" s="494"/>
    </row>
    <row r="572" ht="12.75">
      <c r="E572" s="494"/>
    </row>
    <row r="573" ht="12.75">
      <c r="E573" s="494"/>
    </row>
    <row r="574" ht="12.75">
      <c r="E574" s="494"/>
    </row>
    <row r="575" ht="12.75">
      <c r="E575" s="494"/>
    </row>
    <row r="576" ht="12.75">
      <c r="E576" s="494"/>
    </row>
    <row r="577" ht="12.75">
      <c r="E577" s="494"/>
    </row>
    <row r="578" ht="12.75">
      <c r="E578" s="494"/>
    </row>
    <row r="579" ht="12.75">
      <c r="E579" s="494"/>
    </row>
    <row r="580" ht="12.75">
      <c r="E580" s="494"/>
    </row>
    <row r="581" ht="12.75">
      <c r="E581" s="494"/>
    </row>
    <row r="582" ht="12.75">
      <c r="E582" s="494"/>
    </row>
    <row r="583" ht="12.75">
      <c r="E583" s="494"/>
    </row>
    <row r="584" ht="12.75">
      <c r="E584" s="494"/>
    </row>
    <row r="585" ht="12.75">
      <c r="E585" s="494"/>
    </row>
    <row r="586" ht="12.75">
      <c r="E586" s="494"/>
    </row>
    <row r="587" ht="12.75">
      <c r="E587" s="494"/>
    </row>
    <row r="588" ht="12.75">
      <c r="E588" s="494"/>
    </row>
    <row r="589" ht="12.75">
      <c r="E589" s="494"/>
    </row>
    <row r="590" ht="12.75">
      <c r="E590" s="494"/>
    </row>
    <row r="591" ht="12.75">
      <c r="E591" s="494"/>
    </row>
    <row r="592" ht="12.75">
      <c r="E592" s="494"/>
    </row>
    <row r="593" ht="12.75">
      <c r="E593" s="494"/>
    </row>
    <row r="594" ht="12.75">
      <c r="E594" s="494"/>
    </row>
    <row r="595" ht="12.75">
      <c r="E595" s="494"/>
    </row>
    <row r="596" ht="12.75">
      <c r="E596" s="494"/>
    </row>
    <row r="597" ht="12.75">
      <c r="E597" s="494"/>
    </row>
    <row r="598" ht="12.75">
      <c r="E598" s="494"/>
    </row>
    <row r="599" ht="12.75">
      <c r="E599" s="494"/>
    </row>
    <row r="600" ht="12.75">
      <c r="E600" s="494"/>
    </row>
    <row r="601" ht="12.75">
      <c r="E601" s="494"/>
    </row>
    <row r="602" ht="12.75">
      <c r="E602" s="494"/>
    </row>
    <row r="603" ht="12.75">
      <c r="E603" s="494"/>
    </row>
    <row r="604" ht="12.75">
      <c r="E604" s="494"/>
    </row>
    <row r="605" ht="12.75">
      <c r="E605" s="494"/>
    </row>
    <row r="606" ht="12.75">
      <c r="E606" s="494"/>
    </row>
    <row r="607" ht="12.75">
      <c r="E607" s="494"/>
    </row>
    <row r="608" ht="12.75">
      <c r="E608" s="494"/>
    </row>
    <row r="609" ht="12.75">
      <c r="E609" s="494"/>
    </row>
    <row r="610" ht="12.75">
      <c r="E610" s="494"/>
    </row>
    <row r="611" ht="12.75">
      <c r="E611" s="494"/>
    </row>
    <row r="612" ht="12.75">
      <c r="E612" s="494"/>
    </row>
    <row r="613" ht="12.75">
      <c r="E613" s="494"/>
    </row>
    <row r="614" ht="12.75">
      <c r="E614" s="494"/>
    </row>
    <row r="615" ht="12.75">
      <c r="E615" s="494"/>
    </row>
    <row r="616" ht="12.75">
      <c r="E616" s="494"/>
    </row>
    <row r="617" ht="12.75">
      <c r="E617" s="494"/>
    </row>
    <row r="618" ht="12.75">
      <c r="E618" s="494"/>
    </row>
    <row r="619" ht="12.75">
      <c r="E619" s="494"/>
    </row>
    <row r="620" ht="12.75">
      <c r="E620" s="494"/>
    </row>
    <row r="621" ht="12.75">
      <c r="E621" s="494"/>
    </row>
    <row r="622" ht="12.75">
      <c r="E622" s="494"/>
    </row>
    <row r="623" ht="12.75">
      <c r="E623" s="494"/>
    </row>
    <row r="624" ht="12.75">
      <c r="E624" s="494"/>
    </row>
    <row r="625" ht="12.75">
      <c r="E625" s="494"/>
    </row>
    <row r="626" ht="12.75">
      <c r="E626" s="494"/>
    </row>
    <row r="627" ht="12.75">
      <c r="E627" s="494"/>
    </row>
    <row r="628" ht="12.75">
      <c r="E628" s="494"/>
    </row>
    <row r="629" ht="12.75">
      <c r="E629" s="494"/>
    </row>
    <row r="630" ht="12.75">
      <c r="E630" s="494"/>
    </row>
    <row r="631" ht="12.75">
      <c r="E631" s="494"/>
    </row>
    <row r="632" ht="12.75">
      <c r="E632" s="494"/>
    </row>
    <row r="633" ht="12.75">
      <c r="E633" s="494"/>
    </row>
    <row r="634" ht="12.75">
      <c r="E634" s="494"/>
    </row>
    <row r="635" ht="12.75">
      <c r="E635" s="494"/>
    </row>
    <row r="636" ht="12.75">
      <c r="E636" s="494"/>
    </row>
    <row r="637" ht="12.75">
      <c r="E637" s="494"/>
    </row>
    <row r="638" ht="12.75">
      <c r="E638" s="494"/>
    </row>
    <row r="639" ht="12.75">
      <c r="E639" s="494"/>
    </row>
    <row r="640" ht="12.75">
      <c r="E640" s="494"/>
    </row>
    <row r="641" ht="12.75">
      <c r="E641" s="494"/>
    </row>
    <row r="642" ht="12.75">
      <c r="E642" s="494"/>
    </row>
    <row r="643" ht="12.75">
      <c r="E643" s="494"/>
    </row>
    <row r="644" ht="12.75">
      <c r="E644" s="494"/>
    </row>
    <row r="645" ht="12.75">
      <c r="E645" s="494"/>
    </row>
    <row r="646" ht="12.75">
      <c r="E646" s="494"/>
    </row>
    <row r="647" ht="12.75">
      <c r="E647" s="494"/>
    </row>
    <row r="648" ht="12.75">
      <c r="E648" s="494"/>
    </row>
    <row r="649" ht="12.75">
      <c r="E649" s="494"/>
    </row>
    <row r="650" ht="12.75">
      <c r="E650" s="494"/>
    </row>
    <row r="651" ht="12.75">
      <c r="E651" s="494"/>
    </row>
    <row r="652" ht="12.75">
      <c r="E652" s="494"/>
    </row>
    <row r="653" ht="12.75">
      <c r="E653" s="494"/>
    </row>
    <row r="654" ht="12.75">
      <c r="E654" s="494"/>
    </row>
    <row r="655" ht="12.75">
      <c r="E655" s="494"/>
    </row>
    <row r="656" ht="12.75">
      <c r="E656" s="494"/>
    </row>
    <row r="657" ht="12.75">
      <c r="E657" s="494"/>
    </row>
    <row r="658" ht="12.75">
      <c r="E658" s="494"/>
    </row>
    <row r="659" ht="12.75">
      <c r="E659" s="494"/>
    </row>
    <row r="660" ht="12.75">
      <c r="E660" s="494"/>
    </row>
    <row r="661" ht="12.75">
      <c r="E661" s="494"/>
    </row>
    <row r="662" ht="12.75">
      <c r="E662" s="494"/>
    </row>
    <row r="663" ht="12.75">
      <c r="E663" s="494"/>
    </row>
    <row r="664" ht="12.75">
      <c r="E664" s="494"/>
    </row>
    <row r="665" ht="12.75">
      <c r="E665" s="494"/>
    </row>
    <row r="666" ht="12.75">
      <c r="E666" s="494"/>
    </row>
    <row r="667" ht="12.75">
      <c r="E667" s="494"/>
    </row>
    <row r="668" ht="12.75">
      <c r="E668" s="494"/>
    </row>
    <row r="669" ht="12.75">
      <c r="E669" s="494"/>
    </row>
    <row r="670" ht="12.75">
      <c r="E670" s="494"/>
    </row>
    <row r="671" ht="12.75">
      <c r="E671" s="494"/>
    </row>
    <row r="672" ht="12.75">
      <c r="E672" s="494"/>
    </row>
    <row r="673" ht="12.75">
      <c r="E673" s="494"/>
    </row>
    <row r="674" ht="12.75">
      <c r="E674" s="494"/>
    </row>
    <row r="675" ht="12.75">
      <c r="E675" s="494"/>
    </row>
    <row r="676" ht="12.75">
      <c r="E676" s="494"/>
    </row>
    <row r="677" ht="12.75">
      <c r="E677" s="494"/>
    </row>
    <row r="678" ht="12.75">
      <c r="E678" s="494"/>
    </row>
    <row r="679" ht="12.75">
      <c r="E679" s="494"/>
    </row>
    <row r="680" ht="12.75">
      <c r="E680" s="494"/>
    </row>
    <row r="681" ht="12.75">
      <c r="E681" s="494"/>
    </row>
    <row r="682" ht="12.75">
      <c r="E682" s="494"/>
    </row>
    <row r="683" ht="12.75">
      <c r="E683" s="494"/>
    </row>
    <row r="684" ht="12.75">
      <c r="E684" s="494"/>
    </row>
    <row r="685" ht="12.75">
      <c r="E685" s="494"/>
    </row>
    <row r="686" ht="12.75">
      <c r="E686" s="494"/>
    </row>
    <row r="687" ht="12.75">
      <c r="E687" s="494"/>
    </row>
    <row r="688" ht="12.75">
      <c r="E688" s="494"/>
    </row>
    <row r="689" ht="12.75">
      <c r="E689" s="494"/>
    </row>
    <row r="690" ht="12.75">
      <c r="E690" s="494"/>
    </row>
    <row r="691" ht="12.75">
      <c r="E691" s="494"/>
    </row>
    <row r="692" ht="12.75">
      <c r="E692" s="494"/>
    </row>
    <row r="693" ht="12.75">
      <c r="E693" s="494"/>
    </row>
    <row r="694" ht="12.75">
      <c r="E694" s="494"/>
    </row>
    <row r="695" ht="12.75">
      <c r="E695" s="494"/>
    </row>
    <row r="696" ht="12.75">
      <c r="E696" s="494"/>
    </row>
    <row r="697" ht="12.75">
      <c r="E697" s="494"/>
    </row>
    <row r="698" ht="12.75">
      <c r="E698" s="494"/>
    </row>
    <row r="699" ht="12.75">
      <c r="E699" s="494"/>
    </row>
    <row r="700" ht="12.75">
      <c r="E700" s="494"/>
    </row>
    <row r="701" ht="12.75">
      <c r="E701" s="494"/>
    </row>
    <row r="702" ht="12.75">
      <c r="E702" s="494"/>
    </row>
    <row r="703" ht="12.75">
      <c r="E703" s="494"/>
    </row>
    <row r="704" ht="12.75">
      <c r="E704" s="494"/>
    </row>
    <row r="705" ht="12.75">
      <c r="E705" s="494"/>
    </row>
    <row r="706" ht="12.75">
      <c r="E706" s="494"/>
    </row>
    <row r="707" ht="12.75">
      <c r="E707" s="494"/>
    </row>
    <row r="708" ht="12.75">
      <c r="E708" s="494"/>
    </row>
    <row r="709" ht="12.75">
      <c r="E709" s="494"/>
    </row>
    <row r="710" ht="12.75">
      <c r="E710" s="494"/>
    </row>
    <row r="711" ht="12.75">
      <c r="E711" s="494"/>
    </row>
    <row r="712" ht="12.75">
      <c r="E712" s="494"/>
    </row>
    <row r="713" ht="12.75">
      <c r="E713" s="494"/>
    </row>
    <row r="714" ht="12.75">
      <c r="E714" s="494"/>
    </row>
    <row r="715" ht="12.75">
      <c r="E715" s="494"/>
    </row>
    <row r="716" ht="12.75">
      <c r="E716" s="494"/>
    </row>
    <row r="717" ht="12.75">
      <c r="E717" s="494"/>
    </row>
    <row r="718" ht="12.75">
      <c r="E718" s="494"/>
    </row>
    <row r="719" ht="12.75">
      <c r="E719" s="494"/>
    </row>
    <row r="720" ht="12.75">
      <c r="E720" s="494"/>
    </row>
    <row r="721" ht="12.75">
      <c r="E721" s="494"/>
    </row>
    <row r="722" ht="12.75">
      <c r="E722" s="494"/>
    </row>
    <row r="723" ht="12.75">
      <c r="E723" s="494"/>
    </row>
    <row r="724" ht="12.75">
      <c r="E724" s="494"/>
    </row>
    <row r="725" ht="12.75">
      <c r="E725" s="494"/>
    </row>
    <row r="726" ht="12.75">
      <c r="E726" s="494"/>
    </row>
    <row r="727" ht="12.75">
      <c r="E727" s="494"/>
    </row>
    <row r="728" ht="12.75">
      <c r="E728" s="494"/>
    </row>
    <row r="729" ht="12.75">
      <c r="E729" s="494"/>
    </row>
    <row r="730" ht="12.75">
      <c r="E730" s="494"/>
    </row>
    <row r="731" ht="12.75">
      <c r="E731" s="494"/>
    </row>
    <row r="732" ht="12.75">
      <c r="E732" s="494"/>
    </row>
    <row r="733" ht="12.75">
      <c r="E733" s="494"/>
    </row>
    <row r="734" ht="12.75">
      <c r="E734" s="494"/>
    </row>
    <row r="735" ht="12.75">
      <c r="E735" s="494"/>
    </row>
    <row r="736" ht="12.75">
      <c r="E736" s="494"/>
    </row>
    <row r="737" ht="12.75">
      <c r="E737" s="494"/>
    </row>
    <row r="738" ht="12.75">
      <c r="E738" s="494"/>
    </row>
    <row r="739" ht="12.75">
      <c r="E739" s="494"/>
    </row>
    <row r="740" ht="12.75">
      <c r="E740" s="494"/>
    </row>
    <row r="741" ht="12.75">
      <c r="E741" s="494"/>
    </row>
    <row r="742" ht="12.75">
      <c r="E742" s="494"/>
    </row>
    <row r="743" ht="12.75">
      <c r="E743" s="494"/>
    </row>
    <row r="744" ht="12.75">
      <c r="E744" s="494"/>
    </row>
    <row r="745" ht="12.75">
      <c r="E745" s="494"/>
    </row>
    <row r="746" ht="12.75">
      <c r="E746" s="494"/>
    </row>
    <row r="747" ht="12.75">
      <c r="E747" s="494"/>
    </row>
    <row r="748" ht="12.75">
      <c r="E748" s="494"/>
    </row>
    <row r="749" ht="12.75">
      <c r="E749" s="494"/>
    </row>
    <row r="750" ht="12.75">
      <c r="E750" s="494"/>
    </row>
    <row r="751" ht="12.75">
      <c r="E751" s="494"/>
    </row>
    <row r="752" ht="12.75">
      <c r="E752" s="494"/>
    </row>
    <row r="753" ht="12.75">
      <c r="E753" s="494"/>
    </row>
    <row r="754" ht="12.75">
      <c r="E754" s="494"/>
    </row>
    <row r="755" ht="12.75">
      <c r="E755" s="494"/>
    </row>
    <row r="756" ht="12.75">
      <c r="E756" s="494"/>
    </row>
    <row r="757" ht="12.75">
      <c r="E757" s="494"/>
    </row>
    <row r="758" ht="12.75">
      <c r="E758" s="494"/>
    </row>
    <row r="759" ht="12.75">
      <c r="E759" s="494"/>
    </row>
    <row r="760" ht="12.75">
      <c r="E760" s="494"/>
    </row>
    <row r="761" ht="12.75">
      <c r="E761" s="494"/>
    </row>
    <row r="762" ht="12.75">
      <c r="E762" s="494"/>
    </row>
    <row r="763" ht="12.75">
      <c r="E763" s="494"/>
    </row>
    <row r="764" ht="12.75">
      <c r="E764" s="494"/>
    </row>
    <row r="765" ht="12.75">
      <c r="E765" s="494"/>
    </row>
    <row r="766" ht="12.75">
      <c r="E766" s="494"/>
    </row>
    <row r="767" ht="12.75">
      <c r="E767" s="494"/>
    </row>
    <row r="768" ht="12.75">
      <c r="E768" s="494"/>
    </row>
    <row r="769" ht="12.75">
      <c r="E769" s="494"/>
    </row>
    <row r="770" ht="12.75">
      <c r="E770" s="494"/>
    </row>
    <row r="771" ht="12.75">
      <c r="E771" s="494"/>
    </row>
    <row r="772" ht="12.75">
      <c r="E772" s="494"/>
    </row>
    <row r="773" ht="12.75">
      <c r="E773" s="494"/>
    </row>
    <row r="774" ht="12.75">
      <c r="E774" s="494"/>
    </row>
    <row r="775" ht="12.75">
      <c r="E775" s="494"/>
    </row>
    <row r="776" ht="12.75">
      <c r="E776" s="494"/>
    </row>
    <row r="777" ht="12.75">
      <c r="E777" s="494"/>
    </row>
    <row r="778" ht="12.75">
      <c r="E778" s="494"/>
    </row>
    <row r="779" ht="12.75">
      <c r="E779" s="494"/>
    </row>
    <row r="780" ht="12.75">
      <c r="E780" s="494"/>
    </row>
    <row r="781" ht="12.75">
      <c r="E781" s="494"/>
    </row>
    <row r="782" ht="12.75">
      <c r="E782" s="494"/>
    </row>
    <row r="783" ht="12.75">
      <c r="E783" s="494"/>
    </row>
    <row r="784" ht="12.75">
      <c r="E784" s="494"/>
    </row>
    <row r="785" ht="12.75">
      <c r="E785" s="494"/>
    </row>
    <row r="786" ht="12.75">
      <c r="E786" s="494"/>
    </row>
    <row r="787" ht="12.75">
      <c r="E787" s="494"/>
    </row>
    <row r="788" ht="12.75">
      <c r="E788" s="494"/>
    </row>
    <row r="789" ht="12.75">
      <c r="E789" s="494"/>
    </row>
    <row r="790" ht="12.75">
      <c r="E790" s="494"/>
    </row>
    <row r="791" ht="12.75">
      <c r="E791" s="494"/>
    </row>
    <row r="792" ht="12.75">
      <c r="E792" s="494"/>
    </row>
    <row r="793" ht="12.75">
      <c r="E793" s="494"/>
    </row>
    <row r="794" ht="12.75">
      <c r="E794" s="494"/>
    </row>
    <row r="795" ht="12.75">
      <c r="E795" s="494"/>
    </row>
    <row r="796" ht="12.75">
      <c r="E796" s="494"/>
    </row>
    <row r="797" ht="12.75">
      <c r="E797" s="494"/>
    </row>
    <row r="798" ht="12.75">
      <c r="E798" s="494"/>
    </row>
    <row r="799" ht="12.75">
      <c r="E799" s="494"/>
    </row>
    <row r="800" ht="12.75">
      <c r="E800" s="494"/>
    </row>
    <row r="801" ht="12.75">
      <c r="E801" s="494"/>
    </row>
    <row r="802" ht="12.75">
      <c r="E802" s="494"/>
    </row>
    <row r="803" ht="12.75">
      <c r="E803" s="494"/>
    </row>
    <row r="804" ht="12.75">
      <c r="E804" s="494"/>
    </row>
    <row r="805" ht="12.75">
      <c r="E805" s="494"/>
    </row>
    <row r="806" ht="12.75">
      <c r="E806" s="494"/>
    </row>
    <row r="807" ht="12.75">
      <c r="E807" s="494"/>
    </row>
    <row r="808" ht="12.75">
      <c r="E808" s="494"/>
    </row>
    <row r="809" ht="12.75">
      <c r="E809" s="494"/>
    </row>
    <row r="810" ht="12.75">
      <c r="E810" s="494"/>
    </row>
    <row r="811" ht="12.75">
      <c r="E811" s="494"/>
    </row>
    <row r="812" ht="12.75">
      <c r="E812" s="494"/>
    </row>
    <row r="813" ht="12.75">
      <c r="E813" s="494"/>
    </row>
    <row r="814" ht="12.75">
      <c r="E814" s="494"/>
    </row>
    <row r="815" ht="12.75">
      <c r="E815" s="494"/>
    </row>
    <row r="816" ht="12.75">
      <c r="E816" s="494"/>
    </row>
    <row r="817" ht="12.75">
      <c r="E817" s="494"/>
    </row>
    <row r="818" ht="12.75">
      <c r="E818" s="494"/>
    </row>
    <row r="819" ht="12.75">
      <c r="E819" s="494"/>
    </row>
    <row r="820" ht="12.75">
      <c r="E820" s="494"/>
    </row>
    <row r="821" ht="12.75">
      <c r="E821" s="494"/>
    </row>
    <row r="822" ht="12.75">
      <c r="E822" s="494"/>
    </row>
    <row r="823" ht="12.75">
      <c r="E823" s="494"/>
    </row>
    <row r="824" ht="12.75">
      <c r="E824" s="494"/>
    </row>
    <row r="825" ht="12.75">
      <c r="E825" s="494"/>
    </row>
    <row r="826" ht="12.75">
      <c r="E826" s="494"/>
    </row>
    <row r="827" ht="12.75">
      <c r="E827" s="494"/>
    </row>
    <row r="828" ht="12.75">
      <c r="E828" s="494"/>
    </row>
    <row r="829" ht="12.75">
      <c r="E829" s="494"/>
    </row>
    <row r="830" ht="12.75">
      <c r="E830" s="494"/>
    </row>
    <row r="831" ht="12.75">
      <c r="E831" s="494"/>
    </row>
    <row r="832" ht="12.75">
      <c r="E832" s="494"/>
    </row>
    <row r="833" ht="12.75">
      <c r="E833" s="494"/>
    </row>
    <row r="834" ht="12.75">
      <c r="E834" s="494"/>
    </row>
    <row r="835" ht="12.75">
      <c r="E835" s="494"/>
    </row>
    <row r="836" ht="12.75">
      <c r="E836" s="494"/>
    </row>
    <row r="837" ht="12.75">
      <c r="E837" s="494"/>
    </row>
    <row r="838" ht="12.75">
      <c r="E838" s="494"/>
    </row>
    <row r="839" ht="12.75">
      <c r="E839" s="494"/>
    </row>
    <row r="840" ht="12.75">
      <c r="E840" s="494"/>
    </row>
    <row r="841" ht="12.75">
      <c r="E841" s="494"/>
    </row>
    <row r="842" ht="12.75">
      <c r="E842" s="494"/>
    </row>
    <row r="843" ht="12.75">
      <c r="E843" s="494"/>
    </row>
    <row r="844" ht="12.75">
      <c r="E844" s="494"/>
    </row>
    <row r="845" ht="12.75">
      <c r="E845" s="494"/>
    </row>
    <row r="846" ht="12.75">
      <c r="E846" s="494"/>
    </row>
    <row r="847" ht="12.75">
      <c r="E847" s="494"/>
    </row>
    <row r="848" ht="12.75">
      <c r="E848" s="494"/>
    </row>
    <row r="849" ht="12.75">
      <c r="E849" s="494"/>
    </row>
    <row r="850" ht="12.75">
      <c r="E850" s="494"/>
    </row>
    <row r="851" ht="12.75">
      <c r="E851" s="494"/>
    </row>
    <row r="852" ht="12.75">
      <c r="E852" s="494"/>
    </row>
    <row r="853" ht="12.75">
      <c r="E853" s="494"/>
    </row>
    <row r="854" ht="12.75">
      <c r="E854" s="494"/>
    </row>
    <row r="855" ht="12.75">
      <c r="E855" s="494"/>
    </row>
    <row r="856" ht="12.75">
      <c r="E856" s="494"/>
    </row>
    <row r="857" ht="12.75">
      <c r="E857" s="494"/>
    </row>
    <row r="858" ht="12.75">
      <c r="E858" s="494"/>
    </row>
    <row r="859" ht="12.75">
      <c r="E859" s="494"/>
    </row>
    <row r="860" ht="12.75">
      <c r="E860" s="494"/>
    </row>
    <row r="861" ht="12.75">
      <c r="E861" s="494"/>
    </row>
    <row r="862" ht="12.75">
      <c r="E862" s="494"/>
    </row>
    <row r="863" ht="12.75">
      <c r="E863" s="494"/>
    </row>
    <row r="864" ht="12.75">
      <c r="E864" s="494"/>
    </row>
    <row r="865" ht="12.75">
      <c r="E865" s="494"/>
    </row>
    <row r="866" ht="12.75">
      <c r="E866" s="494"/>
    </row>
    <row r="867" ht="12.75">
      <c r="E867" s="494"/>
    </row>
    <row r="868" ht="12.75">
      <c r="E868" s="494"/>
    </row>
    <row r="869" ht="12.75">
      <c r="E869" s="494"/>
    </row>
    <row r="870" ht="12.75">
      <c r="E870" s="494"/>
    </row>
    <row r="871" ht="12.75">
      <c r="E871" s="494"/>
    </row>
    <row r="872" ht="12.75">
      <c r="E872" s="494"/>
    </row>
    <row r="873" ht="12.75">
      <c r="E873" s="494"/>
    </row>
    <row r="874" ht="12.75">
      <c r="E874" s="494"/>
    </row>
    <row r="875" ht="12.75">
      <c r="E875" s="494"/>
    </row>
    <row r="876" ht="12.75">
      <c r="E876" s="494"/>
    </row>
    <row r="877" ht="12.75">
      <c r="E877" s="494"/>
    </row>
    <row r="878" ht="12.75">
      <c r="E878" s="494"/>
    </row>
    <row r="879" ht="12.75">
      <c r="E879" s="494"/>
    </row>
    <row r="880" ht="12.75">
      <c r="E880" s="494"/>
    </row>
    <row r="881" ht="12.75">
      <c r="E881" s="494"/>
    </row>
    <row r="882" ht="12.75">
      <c r="E882" s="494"/>
    </row>
    <row r="883" ht="12.75">
      <c r="E883" s="494"/>
    </row>
    <row r="884" ht="12.75">
      <c r="E884" s="494"/>
    </row>
    <row r="885" ht="12.75">
      <c r="E885" s="494"/>
    </row>
    <row r="886" ht="12.75">
      <c r="E886" s="494"/>
    </row>
    <row r="887" ht="12.75">
      <c r="E887" s="494"/>
    </row>
    <row r="888" ht="12.75">
      <c r="E888" s="494"/>
    </row>
    <row r="889" ht="12.75">
      <c r="E889" s="494"/>
    </row>
    <row r="890" ht="12.75">
      <c r="E890" s="494"/>
    </row>
    <row r="891" ht="12.75">
      <c r="E891" s="494"/>
    </row>
    <row r="892" ht="12.75">
      <c r="E892" s="494"/>
    </row>
    <row r="893" ht="12.75">
      <c r="E893" s="494"/>
    </row>
    <row r="894" ht="12.75">
      <c r="E894" s="494"/>
    </row>
    <row r="895" ht="12.75">
      <c r="E895" s="494"/>
    </row>
    <row r="896" ht="12.75">
      <c r="E896" s="494"/>
    </row>
    <row r="897" ht="12.75">
      <c r="E897" s="494"/>
    </row>
    <row r="898" ht="12.75">
      <c r="E898" s="494"/>
    </row>
    <row r="899" ht="12.75">
      <c r="E899" s="494"/>
    </row>
    <row r="900" ht="12.75">
      <c r="E900" s="494"/>
    </row>
    <row r="901" ht="12.75">
      <c r="E901" s="494"/>
    </row>
    <row r="902" ht="12.75">
      <c r="E902" s="494"/>
    </row>
    <row r="903" ht="12.75">
      <c r="E903" s="494"/>
    </row>
    <row r="904" ht="12.75">
      <c r="E904" s="494"/>
    </row>
    <row r="905" ht="12.75">
      <c r="E905" s="494"/>
    </row>
    <row r="906" ht="12.75">
      <c r="E906" s="494"/>
    </row>
    <row r="907" ht="12.75">
      <c r="E907" s="494"/>
    </row>
    <row r="908" ht="12.75">
      <c r="E908" s="494"/>
    </row>
    <row r="909" ht="12.75">
      <c r="E909" s="494"/>
    </row>
    <row r="910" ht="12.75">
      <c r="E910" s="494"/>
    </row>
    <row r="911" ht="12.75">
      <c r="E911" s="494"/>
    </row>
    <row r="912" ht="12.75">
      <c r="E912" s="494"/>
    </row>
    <row r="913" ht="12.75">
      <c r="E913" s="494"/>
    </row>
    <row r="914" ht="12.75">
      <c r="E914" s="494"/>
    </row>
    <row r="915" ht="12.75">
      <c r="E915" s="494"/>
    </row>
    <row r="916" ht="12.75">
      <c r="E916" s="494"/>
    </row>
    <row r="917" ht="12.75">
      <c r="E917" s="494"/>
    </row>
    <row r="918" ht="12.75">
      <c r="E918" s="494"/>
    </row>
    <row r="919" ht="12.75">
      <c r="E919" s="494"/>
    </row>
    <row r="920" ht="12.75">
      <c r="E920" s="494"/>
    </row>
    <row r="921" ht="12.75">
      <c r="E921" s="494"/>
    </row>
    <row r="922" ht="12.75">
      <c r="E922" s="494"/>
    </row>
    <row r="923" ht="12.75">
      <c r="E923" s="494"/>
    </row>
    <row r="924" ht="12.75">
      <c r="E924" s="494"/>
    </row>
    <row r="925" ht="12.75">
      <c r="E925" s="494"/>
    </row>
    <row r="926" ht="12.75">
      <c r="E926" s="494"/>
    </row>
    <row r="927" ht="12.75">
      <c r="E927" s="494"/>
    </row>
    <row r="928" ht="12.75">
      <c r="E928" s="494"/>
    </row>
    <row r="929" ht="12.75">
      <c r="E929" s="494"/>
    </row>
    <row r="930" ht="12.75">
      <c r="E930" s="494"/>
    </row>
    <row r="931" ht="12.75">
      <c r="E931" s="494"/>
    </row>
    <row r="932" ht="12.75">
      <c r="E932" s="494"/>
    </row>
    <row r="933" ht="12.75">
      <c r="E933" s="494"/>
    </row>
    <row r="934" ht="12.75">
      <c r="E934" s="494"/>
    </row>
    <row r="935" ht="12.75">
      <c r="E935" s="494"/>
    </row>
    <row r="936" ht="12.75">
      <c r="E936" s="494"/>
    </row>
    <row r="937" ht="12.75">
      <c r="E937" s="494"/>
    </row>
    <row r="938" ht="12.75">
      <c r="E938" s="494"/>
    </row>
    <row r="939" ht="12.75">
      <c r="E939" s="494"/>
    </row>
    <row r="940" ht="12.75">
      <c r="E940" s="494"/>
    </row>
    <row r="941" ht="12.75">
      <c r="E941" s="494"/>
    </row>
    <row r="942" ht="12.75">
      <c r="E942" s="494"/>
    </row>
    <row r="943" ht="12.75">
      <c r="E943" s="494"/>
    </row>
    <row r="944" ht="12.75">
      <c r="E944" s="494"/>
    </row>
    <row r="945" ht="12.75">
      <c r="E945" s="494"/>
    </row>
    <row r="946" ht="12.75">
      <c r="E946" s="494"/>
    </row>
    <row r="947" ht="12.75">
      <c r="E947" s="494"/>
    </row>
    <row r="948" ht="12.75">
      <c r="E948" s="494"/>
    </row>
    <row r="949" ht="12.75">
      <c r="E949" s="494"/>
    </row>
    <row r="950" ht="12.75">
      <c r="E950" s="494"/>
    </row>
    <row r="951" ht="12.75">
      <c r="E951" s="494"/>
    </row>
    <row r="952" ht="12.75">
      <c r="E952" s="494"/>
    </row>
    <row r="953" ht="12.75">
      <c r="E953" s="494"/>
    </row>
    <row r="954" ht="12.75">
      <c r="E954" s="494"/>
    </row>
    <row r="955" ht="12.75">
      <c r="E955" s="494"/>
    </row>
    <row r="956" ht="12.75">
      <c r="E956" s="494"/>
    </row>
    <row r="957" ht="12.75">
      <c r="E957" s="494"/>
    </row>
    <row r="958" ht="12.75">
      <c r="E958" s="494"/>
    </row>
    <row r="959" ht="12.75">
      <c r="E959" s="494"/>
    </row>
    <row r="960" ht="12.75">
      <c r="E960" s="494"/>
    </row>
    <row r="961" ht="12.75">
      <c r="E961" s="494"/>
    </row>
    <row r="962" ht="12.75">
      <c r="E962" s="494"/>
    </row>
    <row r="963" ht="12.75">
      <c r="E963" s="494"/>
    </row>
    <row r="964" ht="12.75">
      <c r="E964" s="494"/>
    </row>
    <row r="965" ht="12.75">
      <c r="E965" s="494"/>
    </row>
    <row r="966" ht="12.75">
      <c r="E966" s="494"/>
    </row>
    <row r="967" ht="12.75">
      <c r="E967" s="494"/>
    </row>
    <row r="968" ht="12.75">
      <c r="E968" s="494"/>
    </row>
    <row r="969" ht="12.75">
      <c r="E969" s="494"/>
    </row>
    <row r="970" ht="12.75">
      <c r="E970" s="494"/>
    </row>
    <row r="971" ht="12.75">
      <c r="E971" s="494"/>
    </row>
    <row r="972" ht="12.75">
      <c r="E972" s="494"/>
    </row>
    <row r="973" ht="12.75">
      <c r="E973" s="494"/>
    </row>
    <row r="974" ht="12.75">
      <c r="E974" s="494"/>
    </row>
    <row r="975" ht="12.75">
      <c r="E975" s="494"/>
    </row>
    <row r="976" ht="12.75">
      <c r="E976" s="494"/>
    </row>
    <row r="977" ht="12.75">
      <c r="E977" s="494"/>
    </row>
    <row r="978" ht="12.75">
      <c r="E978" s="494"/>
    </row>
    <row r="979" ht="12.75">
      <c r="E979" s="494"/>
    </row>
    <row r="980" ht="12.75">
      <c r="E980" s="494"/>
    </row>
    <row r="981" ht="12.75">
      <c r="E981" s="494"/>
    </row>
    <row r="982" ht="12.75">
      <c r="E982" s="494"/>
    </row>
    <row r="983" ht="12.75">
      <c r="E983" s="494"/>
    </row>
    <row r="984" ht="12.75">
      <c r="E984" s="494"/>
    </row>
    <row r="985" ht="12.75">
      <c r="E985" s="494"/>
    </row>
    <row r="986" ht="12.75">
      <c r="E986" s="494"/>
    </row>
    <row r="987" ht="12.75">
      <c r="E987" s="494"/>
    </row>
    <row r="988" ht="12.75">
      <c r="E988" s="494"/>
    </row>
    <row r="989" ht="12.75">
      <c r="E989" s="494"/>
    </row>
    <row r="990" ht="12.75">
      <c r="E990" s="494"/>
    </row>
    <row r="991" ht="12.75">
      <c r="E991" s="494"/>
    </row>
    <row r="992" ht="12.75">
      <c r="E992" s="494"/>
    </row>
    <row r="993" ht="12.75">
      <c r="E993" s="494"/>
    </row>
    <row r="994" ht="12.75">
      <c r="E994" s="494"/>
    </row>
    <row r="995" ht="12.75">
      <c r="E995" s="494"/>
    </row>
    <row r="996" ht="12.75">
      <c r="E996" s="494"/>
    </row>
    <row r="997" ht="12.75">
      <c r="E997" s="494"/>
    </row>
    <row r="998" ht="12.75">
      <c r="E998" s="494"/>
    </row>
    <row r="999" ht="12.75">
      <c r="E999" s="494"/>
    </row>
    <row r="1000" ht="12.75">
      <c r="E1000" s="494"/>
    </row>
    <row r="1001" ht="12.75">
      <c r="E1001" s="494"/>
    </row>
    <row r="1002" ht="12.75">
      <c r="E1002" s="494"/>
    </row>
    <row r="1003" ht="12.75">
      <c r="E1003" s="494"/>
    </row>
    <row r="1004" ht="12.75">
      <c r="E1004" s="494"/>
    </row>
    <row r="1005" ht="12.75">
      <c r="E1005" s="494"/>
    </row>
    <row r="1006" ht="12.75">
      <c r="E1006" s="494"/>
    </row>
    <row r="1007" ht="12.75">
      <c r="E1007" s="494"/>
    </row>
    <row r="1008" ht="12.75">
      <c r="E1008" s="494"/>
    </row>
    <row r="1009" ht="12.75">
      <c r="E1009" s="494"/>
    </row>
    <row r="1010" ht="12.75">
      <c r="E1010" s="494"/>
    </row>
    <row r="1011" ht="12.75">
      <c r="E1011" s="494"/>
    </row>
    <row r="1012" ht="12.75">
      <c r="E1012" s="494"/>
    </row>
    <row r="1013" ht="12.75">
      <c r="E1013" s="494"/>
    </row>
    <row r="1014" ht="12.75">
      <c r="E1014" s="494"/>
    </row>
    <row r="1015" ht="12.75">
      <c r="E1015" s="494"/>
    </row>
    <row r="1016" ht="12.75">
      <c r="E1016" s="494"/>
    </row>
    <row r="1017" ht="12.75">
      <c r="E1017" s="494"/>
    </row>
    <row r="1018" ht="12.75">
      <c r="E1018" s="494"/>
    </row>
    <row r="1019" ht="12.75">
      <c r="E1019" s="494"/>
    </row>
    <row r="1020" ht="12.75">
      <c r="E1020" s="494"/>
    </row>
    <row r="1021" ht="12.75">
      <c r="E1021" s="494"/>
    </row>
    <row r="1022" ht="12.75">
      <c r="E1022" s="494"/>
    </row>
    <row r="1023" ht="12.75">
      <c r="E1023" s="494"/>
    </row>
    <row r="1024" ht="12.75">
      <c r="E1024" s="494"/>
    </row>
    <row r="1025" ht="12.75">
      <c r="E1025" s="494"/>
    </row>
    <row r="1026" ht="12.75">
      <c r="E1026" s="494"/>
    </row>
    <row r="1027" ht="12.75">
      <c r="E1027" s="494"/>
    </row>
    <row r="1028" ht="12.75">
      <c r="E1028" s="494"/>
    </row>
    <row r="1029" ht="12.75">
      <c r="E1029" s="494"/>
    </row>
    <row r="1030" ht="12.75">
      <c r="E1030" s="494"/>
    </row>
    <row r="1031" ht="12.75">
      <c r="E1031" s="494"/>
    </row>
    <row r="1032" ht="12.75">
      <c r="E1032" s="494"/>
    </row>
    <row r="1033" ht="12.75">
      <c r="E1033" s="494"/>
    </row>
    <row r="1034" ht="12.75">
      <c r="E1034" s="494"/>
    </row>
    <row r="1035" ht="12.75">
      <c r="E1035" s="494"/>
    </row>
    <row r="1036" ht="12.75">
      <c r="E1036" s="494"/>
    </row>
    <row r="1037" ht="12.75">
      <c r="E1037" s="494"/>
    </row>
    <row r="1038" ht="12.75">
      <c r="E1038" s="494"/>
    </row>
    <row r="1039" ht="12.75">
      <c r="E1039" s="494"/>
    </row>
    <row r="1040" ht="12.75">
      <c r="E1040" s="494"/>
    </row>
    <row r="1041" ht="12.75">
      <c r="E1041" s="494"/>
    </row>
    <row r="1042" ht="12.75">
      <c r="E1042" s="494"/>
    </row>
    <row r="1043" ht="12.75">
      <c r="E1043" s="494"/>
    </row>
    <row r="1044" ht="12.75">
      <c r="E1044" s="494"/>
    </row>
    <row r="1045" ht="12.75">
      <c r="E1045" s="494"/>
    </row>
    <row r="1046" ht="12.75">
      <c r="E1046" s="494"/>
    </row>
    <row r="1047" ht="12.75">
      <c r="E1047" s="494"/>
    </row>
    <row r="1048" ht="12.75">
      <c r="E1048" s="494"/>
    </row>
    <row r="1049" ht="12.75">
      <c r="E1049" s="494"/>
    </row>
    <row r="1050" ht="12.75">
      <c r="E1050" s="494"/>
    </row>
    <row r="1051" ht="12.75">
      <c r="E1051" s="494"/>
    </row>
    <row r="1052" ht="12.75">
      <c r="E1052" s="494"/>
    </row>
    <row r="1053" ht="12.75">
      <c r="E1053" s="494"/>
    </row>
    <row r="1054" ht="12.75">
      <c r="E1054" s="494"/>
    </row>
    <row r="1055" ht="12.75">
      <c r="E1055" s="494"/>
    </row>
    <row r="1056" ht="12.75">
      <c r="E1056" s="494"/>
    </row>
    <row r="1057" ht="12.75">
      <c r="E1057" s="494"/>
    </row>
    <row r="1058" ht="12.75">
      <c r="E1058" s="494"/>
    </row>
    <row r="1059" ht="12.75">
      <c r="E1059" s="494"/>
    </row>
    <row r="1060" ht="12.75">
      <c r="E1060" s="494"/>
    </row>
    <row r="1061" ht="12.75">
      <c r="E1061" s="494"/>
    </row>
    <row r="1062" ht="12.75">
      <c r="E1062" s="494"/>
    </row>
    <row r="1063" ht="12.75">
      <c r="E1063" s="494"/>
    </row>
    <row r="1064" ht="12.75">
      <c r="E1064" s="494"/>
    </row>
    <row r="1065" ht="12.75">
      <c r="E1065" s="494"/>
    </row>
    <row r="1066" ht="12.75">
      <c r="E1066" s="494"/>
    </row>
    <row r="1067" ht="12.75">
      <c r="E1067" s="494"/>
    </row>
    <row r="1068" ht="12.75">
      <c r="E1068" s="494"/>
    </row>
    <row r="1069" ht="12.75">
      <c r="E1069" s="494"/>
    </row>
    <row r="1070" ht="12.75">
      <c r="E1070" s="494"/>
    </row>
    <row r="1071" ht="12.75">
      <c r="E1071" s="494"/>
    </row>
    <row r="1072" ht="12.75">
      <c r="E1072" s="494"/>
    </row>
    <row r="1073" ht="12.75">
      <c r="E1073" s="494"/>
    </row>
    <row r="1074" ht="12.75">
      <c r="E1074" s="494"/>
    </row>
    <row r="1075" ht="12.75">
      <c r="E1075" s="494"/>
    </row>
    <row r="1076" ht="12.75">
      <c r="E1076" s="494"/>
    </row>
    <row r="1077" ht="12.75">
      <c r="E1077" s="494"/>
    </row>
    <row r="1078" ht="12.75">
      <c r="E1078" s="494"/>
    </row>
    <row r="1079" ht="12.75">
      <c r="E1079" s="494"/>
    </row>
    <row r="1080" ht="12.75">
      <c r="E1080" s="494"/>
    </row>
    <row r="1081" ht="12.75">
      <c r="E1081" s="494"/>
    </row>
    <row r="1082" ht="12.75">
      <c r="E1082" s="494"/>
    </row>
    <row r="1083" ht="12.75">
      <c r="E1083" s="494"/>
    </row>
    <row r="1084" ht="12.75">
      <c r="E1084" s="494"/>
    </row>
    <row r="1085" ht="12.75">
      <c r="E1085" s="494"/>
    </row>
    <row r="1086" ht="12.75">
      <c r="E1086" s="494"/>
    </row>
    <row r="1087" ht="12.75">
      <c r="E1087" s="494"/>
    </row>
    <row r="1088" ht="12.75">
      <c r="E1088" s="494"/>
    </row>
    <row r="1089" ht="12.75">
      <c r="E1089" s="494"/>
    </row>
    <row r="1090" ht="12.75">
      <c r="E1090" s="494"/>
    </row>
    <row r="1091" ht="12.75">
      <c r="E1091" s="494"/>
    </row>
    <row r="1092" ht="12.75">
      <c r="E1092" s="494"/>
    </row>
    <row r="1093" ht="12.75">
      <c r="E1093" s="494"/>
    </row>
    <row r="1094" ht="12.75">
      <c r="E1094" s="494"/>
    </row>
    <row r="1095" ht="12.75">
      <c r="E1095" s="494"/>
    </row>
    <row r="1096" ht="12.75">
      <c r="E1096" s="494"/>
    </row>
    <row r="1097" ht="12.75">
      <c r="E1097" s="494"/>
    </row>
    <row r="1098" ht="12.75">
      <c r="E1098" s="494"/>
    </row>
    <row r="1099" ht="12.75">
      <c r="E1099" s="494"/>
    </row>
    <row r="1100" ht="12.75">
      <c r="E1100" s="494"/>
    </row>
    <row r="1101" ht="12.75">
      <c r="E1101" s="494"/>
    </row>
    <row r="1102" ht="12.75">
      <c r="E1102" s="494"/>
    </row>
    <row r="1103" ht="12.75">
      <c r="E1103" s="494"/>
    </row>
    <row r="1104" ht="12.75">
      <c r="E1104" s="494"/>
    </row>
    <row r="1105" ht="12.75">
      <c r="E1105" s="494"/>
    </row>
    <row r="1106" ht="12.75">
      <c r="E1106" s="494"/>
    </row>
    <row r="1107" ht="12.75">
      <c r="E1107" s="494"/>
    </row>
    <row r="1108" ht="12.75">
      <c r="E1108" s="494"/>
    </row>
    <row r="1109" ht="12.75">
      <c r="E1109" s="494"/>
    </row>
    <row r="1110" ht="12.75">
      <c r="E1110" s="494"/>
    </row>
    <row r="1111" ht="12.75">
      <c r="E1111" s="494"/>
    </row>
    <row r="1112" ht="12.75">
      <c r="E1112" s="494"/>
    </row>
    <row r="1113" ht="12.75">
      <c r="E1113" s="494"/>
    </row>
    <row r="1114" ht="12.75">
      <c r="E1114" s="494"/>
    </row>
    <row r="1115" ht="12.75">
      <c r="E1115" s="494"/>
    </row>
    <row r="1116" ht="12.75">
      <c r="E1116" s="494"/>
    </row>
    <row r="1117" ht="12.75">
      <c r="E1117" s="494"/>
    </row>
    <row r="1118" ht="12.75">
      <c r="E1118" s="494"/>
    </row>
    <row r="1119" ht="12.75">
      <c r="E1119" s="494"/>
    </row>
    <row r="1120" ht="12.75">
      <c r="E1120" s="494"/>
    </row>
    <row r="1121" ht="12.75">
      <c r="E1121" s="494"/>
    </row>
    <row r="1122" ht="12.75">
      <c r="E1122" s="494"/>
    </row>
    <row r="1123" ht="12.75">
      <c r="E1123" s="494"/>
    </row>
    <row r="1124" ht="12.75">
      <c r="E1124" s="494"/>
    </row>
    <row r="1125" ht="12.75">
      <c r="E1125" s="494"/>
    </row>
    <row r="1126" ht="12.75">
      <c r="E1126" s="494"/>
    </row>
    <row r="1127" ht="12.75">
      <c r="E1127" s="494"/>
    </row>
    <row r="1128" ht="12.75">
      <c r="E1128" s="494"/>
    </row>
    <row r="1129" ht="12.75">
      <c r="E1129" s="494"/>
    </row>
    <row r="1130" ht="12.75">
      <c r="E1130" s="494"/>
    </row>
    <row r="1131" ht="12.75">
      <c r="E1131" s="494"/>
    </row>
    <row r="1132" ht="12.75">
      <c r="E1132" s="494"/>
    </row>
    <row r="1133" ht="12.75">
      <c r="E1133" s="494"/>
    </row>
    <row r="1134" ht="12.75">
      <c r="E1134" s="494"/>
    </row>
    <row r="1135" ht="12.75">
      <c r="E1135" s="494"/>
    </row>
    <row r="1136" ht="12.75">
      <c r="E1136" s="494"/>
    </row>
    <row r="1137" ht="12.75">
      <c r="E1137" s="494"/>
    </row>
    <row r="1138" ht="12.75">
      <c r="E1138" s="494"/>
    </row>
    <row r="1139" ht="12.75">
      <c r="E1139" s="494"/>
    </row>
    <row r="1140" ht="12.75">
      <c r="E1140" s="494"/>
    </row>
    <row r="1141" ht="12.75">
      <c r="E1141" s="494"/>
    </row>
    <row r="1142" ht="12.75">
      <c r="E1142" s="494"/>
    </row>
    <row r="1143" ht="12.75">
      <c r="E1143" s="494"/>
    </row>
    <row r="1144" ht="12.75">
      <c r="E1144" s="494"/>
    </row>
    <row r="1145" ht="12.75">
      <c r="E1145" s="494"/>
    </row>
    <row r="1146" ht="12.75">
      <c r="E1146" s="494"/>
    </row>
    <row r="1147" ht="12.75">
      <c r="E1147" s="494"/>
    </row>
    <row r="1148" ht="12.75">
      <c r="E1148" s="494"/>
    </row>
    <row r="1149" ht="12.75">
      <c r="E1149" s="494"/>
    </row>
    <row r="1150" ht="12.75">
      <c r="E1150" s="494"/>
    </row>
    <row r="1151" ht="12.75">
      <c r="E1151" s="494"/>
    </row>
    <row r="1152" ht="12.75">
      <c r="E1152" s="494"/>
    </row>
    <row r="1153" ht="12.75">
      <c r="E1153" s="494"/>
    </row>
    <row r="1154" ht="12.75">
      <c r="E1154" s="494"/>
    </row>
    <row r="1155" ht="12.75">
      <c r="E1155" s="494"/>
    </row>
    <row r="1156" ht="12.75">
      <c r="E1156" s="494"/>
    </row>
    <row r="1157" ht="12.75">
      <c r="E1157" s="494"/>
    </row>
    <row r="1158" ht="12.75">
      <c r="E1158" s="494"/>
    </row>
    <row r="1159" ht="12.75">
      <c r="E1159" s="494"/>
    </row>
    <row r="1160" ht="12.75">
      <c r="E1160" s="494"/>
    </row>
    <row r="1161" ht="12.75">
      <c r="E1161" s="494"/>
    </row>
    <row r="1162" ht="12.75">
      <c r="E1162" s="494"/>
    </row>
    <row r="1163" ht="12.75">
      <c r="E1163" s="494"/>
    </row>
    <row r="1164" ht="12.75">
      <c r="E1164" s="494"/>
    </row>
    <row r="1165" ht="12.75">
      <c r="E1165" s="494"/>
    </row>
    <row r="1166" ht="12.75">
      <c r="E1166" s="494"/>
    </row>
    <row r="1167" ht="12.75">
      <c r="E1167" s="494"/>
    </row>
    <row r="1168" ht="12.75">
      <c r="E1168" s="494"/>
    </row>
    <row r="1169" ht="12.75">
      <c r="E1169" s="494"/>
    </row>
    <row r="1170" ht="12.75">
      <c r="E1170" s="494"/>
    </row>
    <row r="1171" ht="12.75">
      <c r="E1171" s="494"/>
    </row>
    <row r="1172" ht="12.75">
      <c r="E1172" s="494"/>
    </row>
    <row r="1173" ht="12.75">
      <c r="E1173" s="494"/>
    </row>
    <row r="1174" ht="12.75">
      <c r="E1174" s="494"/>
    </row>
    <row r="1175" ht="12.75">
      <c r="E1175" s="494"/>
    </row>
    <row r="1176" ht="12.75">
      <c r="E1176" s="494"/>
    </row>
    <row r="1177" ht="12.75">
      <c r="E1177" s="494"/>
    </row>
    <row r="1178" ht="12.75">
      <c r="E1178" s="494"/>
    </row>
    <row r="1179" ht="12.75">
      <c r="E1179" s="494"/>
    </row>
    <row r="1180" ht="12.75">
      <c r="E1180" s="494"/>
    </row>
    <row r="1181" ht="12.75">
      <c r="E1181" s="494"/>
    </row>
    <row r="1182" ht="12.75">
      <c r="E1182" s="494"/>
    </row>
    <row r="1183" ht="12.75">
      <c r="E1183" s="494"/>
    </row>
    <row r="1184" ht="12.75">
      <c r="E1184" s="494"/>
    </row>
    <row r="1185" ht="12.75">
      <c r="E1185" s="494"/>
    </row>
    <row r="1186" ht="12.75">
      <c r="E1186" s="494"/>
    </row>
    <row r="1187" ht="12.75">
      <c r="E1187" s="494"/>
    </row>
    <row r="1188" ht="12.75">
      <c r="E1188" s="494"/>
    </row>
    <row r="1189" ht="12.75">
      <c r="E1189" s="494"/>
    </row>
    <row r="1190" ht="12.75">
      <c r="E1190" s="494"/>
    </row>
    <row r="1191" ht="12.75">
      <c r="E1191" s="494"/>
    </row>
    <row r="1192" ht="12.75">
      <c r="E1192" s="494"/>
    </row>
    <row r="1193" ht="12.75">
      <c r="E1193" s="494"/>
    </row>
    <row r="1194" ht="12.75">
      <c r="E1194" s="494"/>
    </row>
    <row r="1195" ht="12.75">
      <c r="E1195" s="494"/>
    </row>
    <row r="1196" ht="12.75">
      <c r="E1196" s="494"/>
    </row>
    <row r="1197" ht="12.75">
      <c r="E1197" s="494"/>
    </row>
    <row r="1198" ht="12.75">
      <c r="E1198" s="494"/>
    </row>
    <row r="1199" ht="12.75">
      <c r="E1199" s="494"/>
    </row>
    <row r="1200" ht="12.75">
      <c r="E1200" s="494"/>
    </row>
    <row r="1201" ht="12.75">
      <c r="E1201" s="494"/>
    </row>
    <row r="1202" ht="12.75">
      <c r="E1202" s="494"/>
    </row>
    <row r="1203" ht="12.75">
      <c r="E1203" s="494"/>
    </row>
    <row r="1204" ht="12.75">
      <c r="E1204" s="494"/>
    </row>
    <row r="1205" ht="12.75">
      <c r="E1205" s="494"/>
    </row>
    <row r="1206" ht="12.75">
      <c r="E1206" s="494"/>
    </row>
    <row r="1207" ht="12.75">
      <c r="E1207" s="494"/>
    </row>
    <row r="1208" ht="12.75">
      <c r="E1208" s="494"/>
    </row>
    <row r="1209" ht="12.75">
      <c r="E1209" s="494"/>
    </row>
    <row r="1210" ht="12.75">
      <c r="E1210" s="494"/>
    </row>
    <row r="1211" ht="12.75">
      <c r="E1211" s="494"/>
    </row>
    <row r="1212" ht="12.75">
      <c r="E1212" s="494"/>
    </row>
    <row r="1213" ht="12.75">
      <c r="E1213" s="494"/>
    </row>
    <row r="1214" ht="12.75">
      <c r="E1214" s="494"/>
    </row>
    <row r="1215" ht="12.75">
      <c r="E1215" s="494"/>
    </row>
    <row r="1216" ht="12.75">
      <c r="E1216" s="494"/>
    </row>
    <row r="1217" ht="12.75">
      <c r="E1217" s="494"/>
    </row>
    <row r="1218" ht="12.75">
      <c r="E1218" s="494"/>
    </row>
    <row r="1219" ht="12.75">
      <c r="E1219" s="494"/>
    </row>
    <row r="1220" ht="12.75">
      <c r="E1220" s="494"/>
    </row>
    <row r="1221" ht="12.75">
      <c r="E1221" s="494"/>
    </row>
    <row r="1222" ht="12.75">
      <c r="E1222" s="494"/>
    </row>
    <row r="1223" ht="12.75">
      <c r="E1223" s="494"/>
    </row>
    <row r="1224" ht="12.75">
      <c r="E1224" s="494"/>
    </row>
    <row r="1225" ht="12.75">
      <c r="E1225" s="494"/>
    </row>
    <row r="1226" ht="12.75">
      <c r="E1226" s="494"/>
    </row>
    <row r="1227" ht="12.75">
      <c r="E1227" s="494"/>
    </row>
    <row r="1228" ht="12.75">
      <c r="E1228" s="494"/>
    </row>
    <row r="1229" ht="12.75">
      <c r="E1229" s="494"/>
    </row>
    <row r="1230" ht="12.75">
      <c r="E1230" s="494"/>
    </row>
    <row r="1231" ht="12.75">
      <c r="E1231" s="494"/>
    </row>
    <row r="1232" ht="12.75">
      <c r="E1232" s="494"/>
    </row>
    <row r="1233" ht="12.75">
      <c r="E1233" s="494"/>
    </row>
    <row r="1234" ht="12.75">
      <c r="E1234" s="494"/>
    </row>
    <row r="1235" ht="12.75">
      <c r="E1235" s="494"/>
    </row>
    <row r="1236" ht="12.75">
      <c r="E1236" s="494"/>
    </row>
    <row r="1237" ht="12.75">
      <c r="E1237" s="494"/>
    </row>
    <row r="1238" ht="12.75">
      <c r="E1238" s="494"/>
    </row>
    <row r="1239" ht="12.75">
      <c r="E1239" s="494"/>
    </row>
    <row r="1240" ht="12.75">
      <c r="E1240" s="494"/>
    </row>
    <row r="1241" ht="12.75">
      <c r="E1241" s="494"/>
    </row>
    <row r="1242" ht="12.75">
      <c r="E1242" s="494"/>
    </row>
    <row r="1243" ht="12.75">
      <c r="E1243" s="494"/>
    </row>
    <row r="1244" ht="12.75">
      <c r="E1244" s="494"/>
    </row>
    <row r="1245" ht="12.75">
      <c r="E1245" s="494"/>
    </row>
    <row r="1246" ht="12.75">
      <c r="E1246" s="494"/>
    </row>
    <row r="1247" ht="12.75">
      <c r="E1247" s="494"/>
    </row>
    <row r="1248" ht="12.75">
      <c r="E1248" s="494"/>
    </row>
    <row r="1249" ht="12.75">
      <c r="E1249" s="494"/>
    </row>
    <row r="1250" ht="12.75">
      <c r="E1250" s="494"/>
    </row>
    <row r="1251" ht="12.75">
      <c r="E1251" s="494"/>
    </row>
    <row r="1252" ht="12.75">
      <c r="E1252" s="494"/>
    </row>
    <row r="1253" ht="12.75">
      <c r="E1253" s="494"/>
    </row>
    <row r="1254" ht="12.75">
      <c r="E1254" s="494"/>
    </row>
    <row r="1255" ht="12.75">
      <c r="E1255" s="494"/>
    </row>
    <row r="1256" ht="12.75">
      <c r="E1256" s="494"/>
    </row>
    <row r="1257" ht="12.75">
      <c r="E1257" s="494"/>
    </row>
    <row r="1258" ht="12.75">
      <c r="E1258" s="494"/>
    </row>
    <row r="1259" ht="12.75">
      <c r="E1259" s="494"/>
    </row>
    <row r="1260" ht="12.75">
      <c r="E1260" s="494"/>
    </row>
    <row r="1261" ht="12.75">
      <c r="E1261" s="494"/>
    </row>
    <row r="1262" ht="12.75">
      <c r="E1262" s="494"/>
    </row>
    <row r="1263" ht="12.75">
      <c r="E1263" s="494"/>
    </row>
    <row r="1264" ht="12.75">
      <c r="E1264" s="494"/>
    </row>
    <row r="1265" ht="12.75">
      <c r="E1265" s="494"/>
    </row>
    <row r="1266" ht="12.75">
      <c r="E1266" s="494"/>
    </row>
    <row r="1267" ht="12.75">
      <c r="E1267" s="494"/>
    </row>
    <row r="1268" ht="12.75">
      <c r="E1268" s="494"/>
    </row>
    <row r="1269" ht="12.75">
      <c r="E1269" s="494"/>
    </row>
    <row r="1270" ht="12.75">
      <c r="E1270" s="494"/>
    </row>
    <row r="1271" ht="12.75">
      <c r="E1271" s="494"/>
    </row>
    <row r="1272" ht="12.75">
      <c r="E1272" s="494"/>
    </row>
    <row r="1273" ht="12.75">
      <c r="E1273" s="494"/>
    </row>
    <row r="1274" ht="12.75">
      <c r="E1274" s="494"/>
    </row>
    <row r="1275" ht="12.75">
      <c r="E1275" s="494"/>
    </row>
    <row r="1276" ht="12.75">
      <c r="E1276" s="494"/>
    </row>
    <row r="1277" ht="12.75">
      <c r="E1277" s="494"/>
    </row>
    <row r="1278" ht="12.75">
      <c r="E1278" s="494"/>
    </row>
    <row r="1279" ht="12.75">
      <c r="E1279" s="494"/>
    </row>
    <row r="1280" ht="12.75">
      <c r="E1280" s="494"/>
    </row>
    <row r="1281" ht="12.75">
      <c r="E1281" s="494"/>
    </row>
    <row r="1282" ht="12.75">
      <c r="E1282" s="494"/>
    </row>
    <row r="1283" ht="12.75">
      <c r="E1283" s="494"/>
    </row>
    <row r="1284" ht="12.75">
      <c r="E1284" s="494"/>
    </row>
    <row r="1285" ht="12.75">
      <c r="E1285" s="494"/>
    </row>
    <row r="1286" ht="12.75">
      <c r="E1286" s="494"/>
    </row>
    <row r="1287" ht="12.75">
      <c r="E1287" s="494"/>
    </row>
    <row r="1288" ht="12.75">
      <c r="E1288" s="494"/>
    </row>
    <row r="1289" ht="12.75">
      <c r="E1289" s="494"/>
    </row>
    <row r="1290" ht="12.75">
      <c r="E1290" s="494"/>
    </row>
    <row r="1291" ht="12.75">
      <c r="E1291" s="494"/>
    </row>
    <row r="1292" ht="12.75">
      <c r="E1292" s="494"/>
    </row>
    <row r="1293" ht="12.75">
      <c r="E1293" s="494"/>
    </row>
    <row r="1294" ht="12.75">
      <c r="E1294" s="494"/>
    </row>
    <row r="1295" ht="12.75">
      <c r="E1295" s="494"/>
    </row>
    <row r="1296" ht="12.75">
      <c r="E1296" s="494"/>
    </row>
    <row r="1297" ht="12.75">
      <c r="E1297" s="494"/>
    </row>
    <row r="1298" ht="12.75">
      <c r="E1298" s="494"/>
    </row>
    <row r="1299" ht="12.75">
      <c r="E1299" s="494"/>
    </row>
    <row r="1300" ht="12.75">
      <c r="E1300" s="494"/>
    </row>
    <row r="1301" ht="12.75">
      <c r="E1301" s="494"/>
    </row>
    <row r="1302" ht="12.75">
      <c r="E1302" s="494"/>
    </row>
    <row r="1303" ht="12.75">
      <c r="E1303" s="494"/>
    </row>
    <row r="1304" ht="12.75">
      <c r="E1304" s="494"/>
    </row>
    <row r="1305" ht="12.75">
      <c r="E1305" s="494"/>
    </row>
    <row r="1306" ht="12.75">
      <c r="E1306" s="494"/>
    </row>
    <row r="1307" ht="12.75">
      <c r="E1307" s="494"/>
    </row>
    <row r="1308" ht="12.75">
      <c r="E1308" s="494"/>
    </row>
    <row r="1309" ht="12.75">
      <c r="E1309" s="494"/>
    </row>
    <row r="1310" ht="12.75">
      <c r="E1310" s="494"/>
    </row>
    <row r="1311" ht="12.75">
      <c r="E1311" s="494"/>
    </row>
    <row r="1312" ht="12.75">
      <c r="E1312" s="494"/>
    </row>
    <row r="1313" ht="12.75">
      <c r="E1313" s="494"/>
    </row>
    <row r="1314" ht="12.75">
      <c r="E1314" s="494"/>
    </row>
    <row r="1315" ht="12.75">
      <c r="E1315" s="494"/>
    </row>
    <row r="1316" ht="12.75">
      <c r="E1316" s="494"/>
    </row>
    <row r="1317" ht="12.75">
      <c r="E1317" s="494"/>
    </row>
    <row r="1318" ht="12.75">
      <c r="E1318" s="494"/>
    </row>
    <row r="1319" ht="12.75">
      <c r="E1319" s="494"/>
    </row>
    <row r="1320" ht="12.75">
      <c r="E1320" s="494"/>
    </row>
    <row r="1321" ht="12.75">
      <c r="E1321" s="494"/>
    </row>
    <row r="1322" ht="12.75">
      <c r="E1322" s="494"/>
    </row>
    <row r="1323" ht="12.75">
      <c r="E1323" s="494"/>
    </row>
    <row r="1324" ht="12.75">
      <c r="E1324" s="494"/>
    </row>
    <row r="1325" ht="12.75">
      <c r="E1325" s="494"/>
    </row>
    <row r="1326" ht="12.75">
      <c r="E1326" s="494"/>
    </row>
    <row r="1327" ht="12.75">
      <c r="E1327" s="494"/>
    </row>
    <row r="1328" ht="12.75">
      <c r="E1328" s="494"/>
    </row>
    <row r="1329" ht="12.75">
      <c r="E1329" s="494"/>
    </row>
    <row r="1330" ht="12.75">
      <c r="E1330" s="494"/>
    </row>
    <row r="1331" ht="12.75">
      <c r="E1331" s="494"/>
    </row>
    <row r="1332" ht="12.75">
      <c r="E1332" s="494"/>
    </row>
    <row r="1333" ht="12.75">
      <c r="E1333" s="494"/>
    </row>
    <row r="1334" ht="12.75">
      <c r="E1334" s="494"/>
    </row>
    <row r="1335" ht="12.75">
      <c r="E1335" s="494"/>
    </row>
    <row r="1336" ht="12.75">
      <c r="E1336" s="494"/>
    </row>
    <row r="1337" ht="12.75">
      <c r="E1337" s="494"/>
    </row>
    <row r="1338" ht="12.75">
      <c r="E1338" s="494"/>
    </row>
    <row r="1339" ht="12.75">
      <c r="E1339" s="494"/>
    </row>
    <row r="1340" ht="12.75">
      <c r="E1340" s="494"/>
    </row>
    <row r="1341" ht="12.75">
      <c r="E1341" s="494"/>
    </row>
    <row r="1342" ht="12.75">
      <c r="E1342" s="494"/>
    </row>
    <row r="1343" ht="12.75">
      <c r="E1343" s="494"/>
    </row>
    <row r="1344" ht="12.75">
      <c r="E1344" s="494"/>
    </row>
    <row r="1345" ht="12.75">
      <c r="E1345" s="494"/>
    </row>
    <row r="1346" ht="12.75">
      <c r="E1346" s="494"/>
    </row>
    <row r="1347" ht="12.75">
      <c r="E1347" s="494"/>
    </row>
    <row r="1348" ht="12.75">
      <c r="E1348" s="494"/>
    </row>
    <row r="1349" ht="12.75">
      <c r="E1349" s="494"/>
    </row>
    <row r="1350" ht="12.75">
      <c r="E1350" s="494"/>
    </row>
    <row r="1351" ht="12.75">
      <c r="E1351" s="494"/>
    </row>
    <row r="1352" ht="12.75">
      <c r="E1352" s="494"/>
    </row>
    <row r="1353" ht="12.75">
      <c r="E1353" s="494"/>
    </row>
    <row r="1354" ht="12.75">
      <c r="E1354" s="494"/>
    </row>
    <row r="1355" ht="12.75">
      <c r="E1355" s="494"/>
    </row>
    <row r="1356" ht="12.75">
      <c r="E1356" s="494"/>
    </row>
    <row r="1357" ht="12.75">
      <c r="E1357" s="494"/>
    </row>
    <row r="1358" ht="12.75">
      <c r="E1358" s="494"/>
    </row>
    <row r="1359" ht="12.75">
      <c r="E1359" s="494"/>
    </row>
    <row r="1360" ht="12.75">
      <c r="E1360" s="494"/>
    </row>
    <row r="1361" ht="12.75">
      <c r="E1361" s="494"/>
    </row>
    <row r="1362" ht="12.75">
      <c r="E1362" s="494"/>
    </row>
    <row r="1363" ht="12.75">
      <c r="E1363" s="494"/>
    </row>
    <row r="1364" ht="12.75">
      <c r="E1364" s="494"/>
    </row>
    <row r="1365" ht="12.75">
      <c r="E1365" s="494"/>
    </row>
    <row r="1366" ht="12.75">
      <c r="E1366" s="494"/>
    </row>
    <row r="1367" ht="12.75">
      <c r="E1367" s="494"/>
    </row>
    <row r="1368" ht="12.75">
      <c r="E1368" s="494"/>
    </row>
    <row r="1369" ht="12.75">
      <c r="E1369" s="494"/>
    </row>
    <row r="1370" ht="12.75">
      <c r="E1370" s="494"/>
    </row>
    <row r="1371" ht="12.75">
      <c r="E1371" s="494"/>
    </row>
    <row r="1372" ht="12.75">
      <c r="E1372" s="494"/>
    </row>
    <row r="1373" ht="12.75">
      <c r="E1373" s="494"/>
    </row>
    <row r="1374" ht="12.75">
      <c r="E1374" s="494"/>
    </row>
    <row r="1375" ht="12.75">
      <c r="E1375" s="494"/>
    </row>
    <row r="1376" ht="12.75">
      <c r="E1376" s="494"/>
    </row>
    <row r="1377" ht="12.75">
      <c r="E1377" s="494"/>
    </row>
    <row r="1378" ht="12.75">
      <c r="E1378" s="494"/>
    </row>
    <row r="1379" ht="12.75">
      <c r="E1379" s="494"/>
    </row>
    <row r="1380" ht="12.75">
      <c r="E1380" s="494"/>
    </row>
    <row r="1381" ht="12.75">
      <c r="E1381" s="494"/>
    </row>
    <row r="1382" ht="12.75">
      <c r="E1382" s="494"/>
    </row>
    <row r="1383" ht="12.75">
      <c r="E1383" s="494"/>
    </row>
    <row r="1384" ht="12.75">
      <c r="E1384" s="494"/>
    </row>
    <row r="1385" ht="12.75">
      <c r="E1385" s="494"/>
    </row>
    <row r="1386" ht="12.75">
      <c r="E1386" s="494"/>
    </row>
    <row r="1387" ht="12.75">
      <c r="E1387" s="494"/>
    </row>
    <row r="1388" ht="12.75">
      <c r="E1388" s="494"/>
    </row>
    <row r="1389" ht="12.75">
      <c r="E1389" s="494"/>
    </row>
    <row r="1390" ht="12.75">
      <c r="E1390" s="494"/>
    </row>
    <row r="1391" ht="12.75">
      <c r="E1391" s="494"/>
    </row>
    <row r="1392" ht="12.75">
      <c r="E1392" s="494"/>
    </row>
    <row r="1393" ht="12.75">
      <c r="E1393" s="494"/>
    </row>
    <row r="1394" ht="12.75">
      <c r="E1394" s="494"/>
    </row>
    <row r="1395" ht="12.75">
      <c r="E1395" s="494"/>
    </row>
    <row r="1396" ht="12.75">
      <c r="E1396" s="494"/>
    </row>
    <row r="1397" ht="12.75">
      <c r="E1397" s="494"/>
    </row>
    <row r="1398" ht="12.75">
      <c r="E1398" s="494"/>
    </row>
    <row r="1399" ht="12.75">
      <c r="E1399" s="494"/>
    </row>
    <row r="1400" ht="12.75">
      <c r="E1400" s="494"/>
    </row>
    <row r="1401" ht="12.75">
      <c r="E1401" s="494"/>
    </row>
    <row r="1402" ht="12.75">
      <c r="E1402" s="494"/>
    </row>
    <row r="1403" ht="12.75">
      <c r="E1403" s="494"/>
    </row>
    <row r="1404" ht="12.75">
      <c r="E1404" s="494"/>
    </row>
    <row r="1405" ht="12.75">
      <c r="E1405" s="494"/>
    </row>
    <row r="1406" ht="12.75">
      <c r="E1406" s="494"/>
    </row>
    <row r="1407" ht="12.75">
      <c r="E1407" s="494"/>
    </row>
    <row r="1408" ht="12.75">
      <c r="E1408" s="494"/>
    </row>
    <row r="1409" ht="12.75">
      <c r="E1409" s="494"/>
    </row>
    <row r="1410" ht="12.75">
      <c r="E1410" s="494"/>
    </row>
    <row r="1411" ht="12.75">
      <c r="E1411" s="494"/>
    </row>
    <row r="1412" ht="12.75">
      <c r="E1412" s="494"/>
    </row>
    <row r="1413" ht="12.75">
      <c r="E1413" s="494"/>
    </row>
    <row r="1414" ht="12.75">
      <c r="E1414" s="494"/>
    </row>
    <row r="1415" ht="12.75">
      <c r="E1415" s="494"/>
    </row>
    <row r="1416" ht="12.75">
      <c r="E1416" s="494"/>
    </row>
    <row r="1417" ht="12.75">
      <c r="E1417" s="494"/>
    </row>
    <row r="1418" ht="12.75">
      <c r="E1418" s="494"/>
    </row>
    <row r="1419" ht="12.75">
      <c r="E1419" s="494"/>
    </row>
    <row r="1420" ht="12.75">
      <c r="E1420" s="494"/>
    </row>
    <row r="1421" ht="12.75">
      <c r="E1421" s="494"/>
    </row>
    <row r="1422" ht="12.75">
      <c r="E1422" s="494"/>
    </row>
    <row r="1423" ht="12.75">
      <c r="E1423" s="494"/>
    </row>
    <row r="1424" ht="12.75">
      <c r="E1424" s="494"/>
    </row>
    <row r="1425" ht="12.75">
      <c r="E1425" s="494"/>
    </row>
    <row r="1426" ht="12.75">
      <c r="E1426" s="494"/>
    </row>
    <row r="1427" ht="12.75">
      <c r="E1427" s="494"/>
    </row>
    <row r="1428" ht="12.75">
      <c r="E1428" s="494"/>
    </row>
    <row r="1429" ht="12.75">
      <c r="E1429" s="494"/>
    </row>
    <row r="1430" ht="12.75">
      <c r="E1430" s="494"/>
    </row>
    <row r="1431" ht="12.75">
      <c r="E1431" s="494"/>
    </row>
    <row r="1432" ht="12.75">
      <c r="E1432" s="494"/>
    </row>
    <row r="1433" ht="12.75">
      <c r="E1433" s="494"/>
    </row>
    <row r="1434" ht="12.75">
      <c r="E1434" s="494"/>
    </row>
    <row r="1435" ht="12.75">
      <c r="E1435" s="494"/>
    </row>
    <row r="1436" ht="12.75">
      <c r="E1436" s="494"/>
    </row>
    <row r="1437" ht="12.75">
      <c r="E1437" s="494"/>
    </row>
    <row r="1438" ht="12.75">
      <c r="E1438" s="494"/>
    </row>
    <row r="1439" ht="12.75">
      <c r="E1439" s="494"/>
    </row>
    <row r="1440" ht="12.75">
      <c r="E1440" s="494"/>
    </row>
    <row r="1441" ht="12.75">
      <c r="E1441" s="494"/>
    </row>
    <row r="1442" ht="12.75">
      <c r="E1442" s="494"/>
    </row>
    <row r="1443" ht="12.75">
      <c r="E1443" s="494"/>
    </row>
    <row r="1444" ht="12.75">
      <c r="E1444" s="494"/>
    </row>
    <row r="1445" ht="12.75">
      <c r="E1445" s="494"/>
    </row>
    <row r="1446" ht="12.75">
      <c r="E1446" s="494"/>
    </row>
    <row r="1447" ht="12.75">
      <c r="E1447" s="494"/>
    </row>
    <row r="1448" ht="12.75">
      <c r="E1448" s="494"/>
    </row>
    <row r="1449" ht="12.75">
      <c r="E1449" s="494"/>
    </row>
    <row r="1450" ht="12.75">
      <c r="E1450" s="494"/>
    </row>
    <row r="1451" ht="12.75">
      <c r="E1451" s="494"/>
    </row>
    <row r="1452" ht="12.75">
      <c r="E1452" s="494"/>
    </row>
    <row r="1453" ht="12.75">
      <c r="E1453" s="494"/>
    </row>
    <row r="1454" ht="12.75">
      <c r="E1454" s="494"/>
    </row>
    <row r="1455" ht="12.75">
      <c r="E1455" s="494"/>
    </row>
    <row r="1456" ht="12.75">
      <c r="E1456" s="494"/>
    </row>
    <row r="1457" ht="12.75">
      <c r="E1457" s="494"/>
    </row>
    <row r="1458" ht="12.75">
      <c r="E1458" s="494"/>
    </row>
    <row r="1459" ht="12.75">
      <c r="E1459" s="494"/>
    </row>
    <row r="1460" ht="12.75">
      <c r="E1460" s="494"/>
    </row>
    <row r="1461" ht="12.75">
      <c r="E1461" s="494"/>
    </row>
    <row r="1462" ht="12.75">
      <c r="E1462" s="494"/>
    </row>
    <row r="1463" ht="12.75">
      <c r="E1463" s="494"/>
    </row>
    <row r="1464" ht="12.75">
      <c r="E1464" s="494"/>
    </row>
    <row r="1465" ht="12.75">
      <c r="E1465" s="494"/>
    </row>
    <row r="1466" ht="12.75">
      <c r="E1466" s="494"/>
    </row>
    <row r="1467" ht="12.75">
      <c r="E1467" s="494"/>
    </row>
    <row r="1468" ht="12.75">
      <c r="E1468" s="494"/>
    </row>
    <row r="1469" ht="12.75">
      <c r="E1469" s="494"/>
    </row>
    <row r="1470" ht="12.75">
      <c r="E1470" s="494"/>
    </row>
    <row r="1471" ht="12.75">
      <c r="E1471" s="494"/>
    </row>
    <row r="1472" ht="12.75">
      <c r="E1472" s="494"/>
    </row>
    <row r="1473" ht="12.75">
      <c r="E1473" s="494"/>
    </row>
    <row r="1474" ht="12.75">
      <c r="E1474" s="494"/>
    </row>
    <row r="1475" ht="12.75">
      <c r="E1475" s="494"/>
    </row>
    <row r="1476" ht="12.75">
      <c r="E1476" s="494"/>
    </row>
    <row r="1477" ht="12.75">
      <c r="E1477" s="494"/>
    </row>
    <row r="1478" ht="12.75">
      <c r="E1478" s="494"/>
    </row>
    <row r="1479" ht="12.75">
      <c r="E1479" s="494"/>
    </row>
    <row r="1480" ht="12.75">
      <c r="E1480" s="494"/>
    </row>
    <row r="1481" ht="12.75">
      <c r="E1481" s="494"/>
    </row>
    <row r="1482" ht="12.75">
      <c r="E1482" s="494"/>
    </row>
    <row r="1483" ht="12.75">
      <c r="E1483" s="494"/>
    </row>
    <row r="1484" ht="12.75">
      <c r="E1484" s="494"/>
    </row>
    <row r="1485" ht="12.75">
      <c r="E1485" s="494"/>
    </row>
    <row r="1486" ht="12.75">
      <c r="E1486" s="494"/>
    </row>
    <row r="1487" ht="12.75">
      <c r="E1487" s="494"/>
    </row>
    <row r="1488" ht="12.75">
      <c r="E1488" s="494"/>
    </row>
    <row r="1489" ht="12.75">
      <c r="E1489" s="494"/>
    </row>
    <row r="1490" ht="12.75">
      <c r="E1490" s="494"/>
    </row>
    <row r="1491" ht="12.75">
      <c r="E1491" s="494"/>
    </row>
    <row r="1492" ht="12.75">
      <c r="E1492" s="494"/>
    </row>
    <row r="1493" ht="12.75">
      <c r="E1493" s="494"/>
    </row>
    <row r="1494" ht="12.75">
      <c r="E1494" s="494"/>
    </row>
    <row r="1495" ht="12.75">
      <c r="E1495" s="494"/>
    </row>
    <row r="1496" ht="12.75">
      <c r="E1496" s="494"/>
    </row>
    <row r="1497" ht="12.75">
      <c r="E1497" s="494"/>
    </row>
    <row r="1498" ht="12.75">
      <c r="E1498" s="494"/>
    </row>
    <row r="1499" ht="12.75">
      <c r="E1499" s="494"/>
    </row>
    <row r="1500" ht="12.75">
      <c r="E1500" s="494"/>
    </row>
    <row r="1501" ht="12.75">
      <c r="E1501" s="494"/>
    </row>
    <row r="1502" ht="12.75">
      <c r="E1502" s="494"/>
    </row>
    <row r="1503" ht="12.75">
      <c r="E1503" s="494"/>
    </row>
    <row r="1504" ht="12.75">
      <c r="E1504" s="494"/>
    </row>
    <row r="1505" ht="12.75">
      <c r="E1505" s="494"/>
    </row>
    <row r="1506" ht="12.75">
      <c r="E1506" s="494"/>
    </row>
    <row r="1507" ht="12.75">
      <c r="E1507" s="494"/>
    </row>
    <row r="1508" ht="12.75">
      <c r="E1508" s="494"/>
    </row>
    <row r="1509" ht="12.75">
      <c r="E1509" s="494"/>
    </row>
    <row r="1510" ht="12.75">
      <c r="E1510" s="494"/>
    </row>
    <row r="1511" ht="12.75">
      <c r="E1511" s="494"/>
    </row>
    <row r="1512" ht="12.75">
      <c r="E1512" s="494"/>
    </row>
    <row r="1513" ht="12.75">
      <c r="E1513" s="494"/>
    </row>
    <row r="1514" ht="12.75">
      <c r="E1514" s="494"/>
    </row>
    <row r="1515" ht="12.75">
      <c r="E1515" s="494"/>
    </row>
    <row r="1516" ht="12.75">
      <c r="E1516" s="494"/>
    </row>
    <row r="1517" ht="12.75">
      <c r="E1517" s="494"/>
    </row>
    <row r="1518" ht="12.75">
      <c r="E1518" s="494"/>
    </row>
    <row r="1519" ht="12.75">
      <c r="E1519" s="494"/>
    </row>
    <row r="1520" ht="12.75">
      <c r="E1520" s="494"/>
    </row>
    <row r="1521" ht="12.75">
      <c r="E1521" s="494"/>
    </row>
    <row r="1522" ht="12.75">
      <c r="E1522" s="494"/>
    </row>
    <row r="1523" ht="12.75">
      <c r="E1523" s="494"/>
    </row>
    <row r="1524" ht="12.75">
      <c r="E1524" s="494"/>
    </row>
    <row r="1525" ht="12.75">
      <c r="E1525" s="494"/>
    </row>
    <row r="1526" ht="12.75">
      <c r="E1526" s="494"/>
    </row>
    <row r="1527" ht="12.75">
      <c r="E1527" s="494"/>
    </row>
    <row r="1528" ht="12.75">
      <c r="E1528" s="494"/>
    </row>
    <row r="1529" ht="12.75">
      <c r="E1529" s="494"/>
    </row>
    <row r="1530" ht="12.75">
      <c r="E1530" s="494"/>
    </row>
    <row r="1531" ht="12.75">
      <c r="E1531" s="494"/>
    </row>
    <row r="1532" ht="12.75">
      <c r="E1532" s="494"/>
    </row>
    <row r="1533" ht="12.75">
      <c r="E1533" s="494"/>
    </row>
    <row r="1534" ht="12.75">
      <c r="E1534" s="494"/>
    </row>
    <row r="1535" ht="12.75">
      <c r="E1535" s="494"/>
    </row>
    <row r="1536" ht="12.75">
      <c r="E1536" s="494"/>
    </row>
    <row r="1537" ht="12.75">
      <c r="E1537" s="494"/>
    </row>
    <row r="1538" ht="12.75">
      <c r="E1538" s="494"/>
    </row>
    <row r="1539" ht="12.75">
      <c r="E1539" s="494"/>
    </row>
    <row r="1540" ht="12.75">
      <c r="E1540" s="494"/>
    </row>
    <row r="1541" ht="12.75">
      <c r="E1541" s="494"/>
    </row>
    <row r="1542" ht="12.75">
      <c r="E1542" s="494"/>
    </row>
    <row r="1543" ht="12.75">
      <c r="E1543" s="494"/>
    </row>
    <row r="1544" ht="12.75">
      <c r="E1544" s="494"/>
    </row>
    <row r="1545" ht="12.75">
      <c r="E1545" s="494"/>
    </row>
    <row r="1546" ht="12.75">
      <c r="E1546" s="494"/>
    </row>
    <row r="1547" ht="12.75">
      <c r="E1547" s="494"/>
    </row>
    <row r="1548" ht="12.75">
      <c r="E1548" s="494"/>
    </row>
    <row r="1549" ht="12.75">
      <c r="E1549" s="494"/>
    </row>
    <row r="1550" ht="12.75">
      <c r="E1550" s="494"/>
    </row>
    <row r="1551" ht="12.75">
      <c r="E1551" s="494"/>
    </row>
    <row r="1552" ht="12.75">
      <c r="E1552" s="494"/>
    </row>
    <row r="1553" ht="12.75">
      <c r="E1553" s="494"/>
    </row>
    <row r="1554" ht="12.75">
      <c r="E1554" s="494"/>
    </row>
    <row r="1555" ht="12.75">
      <c r="E1555" s="494"/>
    </row>
    <row r="1556" ht="12.75">
      <c r="E1556" s="494"/>
    </row>
    <row r="1557" ht="12.75">
      <c r="E1557" s="494"/>
    </row>
    <row r="1558" ht="12.75">
      <c r="E1558" s="494"/>
    </row>
    <row r="1559" ht="12.75">
      <c r="E1559" s="494"/>
    </row>
    <row r="1560" ht="12.75">
      <c r="E1560" s="494"/>
    </row>
    <row r="1561" ht="12.75">
      <c r="E1561" s="494"/>
    </row>
    <row r="1562" ht="12.75">
      <c r="E1562" s="494"/>
    </row>
    <row r="1563" ht="12.75">
      <c r="E1563" s="494"/>
    </row>
    <row r="1564" ht="12.75">
      <c r="E1564" s="494"/>
    </row>
    <row r="1565" ht="12.75">
      <c r="E1565" s="494"/>
    </row>
    <row r="1566" ht="12.75">
      <c r="E1566" s="494"/>
    </row>
    <row r="1567" ht="12.75">
      <c r="E1567" s="494"/>
    </row>
    <row r="1568" ht="12.75">
      <c r="E1568" s="494"/>
    </row>
    <row r="1569" ht="12.75">
      <c r="E1569" s="494"/>
    </row>
    <row r="1570" ht="12.75">
      <c r="E1570" s="494"/>
    </row>
    <row r="1571" ht="12.75">
      <c r="E1571" s="494"/>
    </row>
    <row r="1572" ht="12.75">
      <c r="E1572" s="494"/>
    </row>
    <row r="1573" ht="12.75">
      <c r="E1573" s="494"/>
    </row>
    <row r="1574" ht="12.75">
      <c r="E1574" s="494"/>
    </row>
    <row r="1575" ht="12.75">
      <c r="E1575" s="494"/>
    </row>
    <row r="1576" ht="12.75">
      <c r="E1576" s="494"/>
    </row>
    <row r="1577" ht="12.75">
      <c r="E1577" s="494"/>
    </row>
    <row r="1578" ht="12.75">
      <c r="E1578" s="494"/>
    </row>
    <row r="1579" ht="12.75">
      <c r="E1579" s="494"/>
    </row>
    <row r="1580" ht="12.75">
      <c r="E1580" s="494"/>
    </row>
    <row r="1581" ht="12.75">
      <c r="E1581" s="494"/>
    </row>
    <row r="1582" ht="12.75">
      <c r="E1582" s="494"/>
    </row>
    <row r="1583" ht="12.75">
      <c r="E1583" s="494"/>
    </row>
    <row r="1584" ht="12.75">
      <c r="E1584" s="494"/>
    </row>
    <row r="1585" ht="12.75">
      <c r="E1585" s="494"/>
    </row>
    <row r="1586" ht="12.75">
      <c r="E1586" s="494"/>
    </row>
    <row r="1587" ht="12.75">
      <c r="E1587" s="494"/>
    </row>
    <row r="1588" ht="12.75">
      <c r="E1588" s="494"/>
    </row>
    <row r="1589" ht="12.75">
      <c r="E1589" s="494"/>
    </row>
    <row r="1590" ht="12.75">
      <c r="E1590" s="494"/>
    </row>
    <row r="1591" ht="12.75">
      <c r="E1591" s="494"/>
    </row>
    <row r="1592" ht="12.75">
      <c r="E1592" s="494"/>
    </row>
    <row r="1593" ht="12.75">
      <c r="E1593" s="494"/>
    </row>
    <row r="1594" ht="12.75">
      <c r="E1594" s="494"/>
    </row>
    <row r="1595" ht="12.75">
      <c r="E1595" s="494"/>
    </row>
    <row r="1596" ht="12.75">
      <c r="E1596" s="494"/>
    </row>
    <row r="1597" ht="12.75">
      <c r="E1597" s="494"/>
    </row>
    <row r="1598" ht="12.75">
      <c r="E1598" s="494"/>
    </row>
    <row r="1599" ht="12.75">
      <c r="E1599" s="494"/>
    </row>
    <row r="1600" ht="12.75">
      <c r="E1600" s="494"/>
    </row>
    <row r="1601" ht="12.75">
      <c r="E1601" s="494"/>
    </row>
    <row r="1602" ht="12.75">
      <c r="E1602" s="494"/>
    </row>
    <row r="1603" ht="12.75">
      <c r="E1603" s="494"/>
    </row>
    <row r="1604" ht="12.75">
      <c r="E1604" s="494"/>
    </row>
    <row r="1605" ht="12.75">
      <c r="E1605" s="494"/>
    </row>
    <row r="1606" ht="12.75">
      <c r="E1606" s="494"/>
    </row>
    <row r="1607" ht="12.75">
      <c r="E1607" s="494"/>
    </row>
    <row r="1608" ht="12.75">
      <c r="E1608" s="494"/>
    </row>
    <row r="1609" ht="12.75">
      <c r="E1609" s="494"/>
    </row>
    <row r="1610" ht="12.75">
      <c r="E1610" s="494"/>
    </row>
    <row r="1611" ht="12.75">
      <c r="E1611" s="494"/>
    </row>
    <row r="1612" ht="12.75">
      <c r="E1612" s="494"/>
    </row>
    <row r="1613" ht="12.75">
      <c r="E1613" s="494"/>
    </row>
    <row r="1614" ht="12.75">
      <c r="E1614" s="494"/>
    </row>
    <row r="1615" ht="12.75">
      <c r="E1615" s="494"/>
    </row>
    <row r="1616" ht="12.75">
      <c r="E1616" s="494"/>
    </row>
    <row r="1617" ht="12.75">
      <c r="E1617" s="494"/>
    </row>
    <row r="1618" ht="12.75">
      <c r="E1618" s="494"/>
    </row>
    <row r="1619" ht="12.75">
      <c r="E1619" s="494"/>
    </row>
    <row r="1620" ht="12.75">
      <c r="E1620" s="494"/>
    </row>
    <row r="1621" ht="12.75">
      <c r="E1621" s="494"/>
    </row>
    <row r="1622" ht="12.75">
      <c r="E1622" s="494"/>
    </row>
    <row r="1623" ht="12.75">
      <c r="E1623" s="494"/>
    </row>
    <row r="1624" ht="12.75">
      <c r="E1624" s="494"/>
    </row>
    <row r="1625" ht="12.75">
      <c r="E1625" s="494"/>
    </row>
    <row r="1626" ht="12.75">
      <c r="E1626" s="494"/>
    </row>
    <row r="1627" ht="12.75">
      <c r="E1627" s="494"/>
    </row>
    <row r="1628" ht="12.75">
      <c r="E1628" s="494"/>
    </row>
    <row r="1629" ht="12.75">
      <c r="E1629" s="494"/>
    </row>
    <row r="1630" ht="12.75">
      <c r="E1630" s="494"/>
    </row>
    <row r="1631" ht="12.75">
      <c r="E1631" s="494"/>
    </row>
    <row r="1632" ht="12.75">
      <c r="E1632" s="494"/>
    </row>
    <row r="1633" ht="12.75">
      <c r="E1633" s="494"/>
    </row>
    <row r="1634" ht="12.75">
      <c r="E1634" s="494"/>
    </row>
    <row r="1635" ht="12.75">
      <c r="E1635" s="494"/>
    </row>
    <row r="1636" ht="12.75">
      <c r="E1636" s="494"/>
    </row>
    <row r="1637" ht="12.75">
      <c r="E1637" s="494"/>
    </row>
    <row r="1638" ht="12.75">
      <c r="E1638" s="494"/>
    </row>
    <row r="1639" ht="12.75">
      <c r="E1639" s="494"/>
    </row>
    <row r="1640" ht="12.75">
      <c r="E1640" s="494"/>
    </row>
    <row r="1641" ht="12.75">
      <c r="E1641" s="494"/>
    </row>
    <row r="1642" ht="12.75">
      <c r="E1642" s="494"/>
    </row>
    <row r="1643" ht="12.75">
      <c r="E1643" s="494"/>
    </row>
    <row r="1644" ht="12.75">
      <c r="E1644" s="494"/>
    </row>
    <row r="1645" ht="12.75">
      <c r="E1645" s="494"/>
    </row>
    <row r="1646" ht="12.75">
      <c r="E1646" s="494"/>
    </row>
    <row r="1647" ht="12.75">
      <c r="E1647" s="494"/>
    </row>
    <row r="1648" ht="12.75">
      <c r="E1648" s="494"/>
    </row>
    <row r="1649" ht="12.75">
      <c r="E1649" s="494"/>
    </row>
    <row r="1650" ht="12.75">
      <c r="E1650" s="494"/>
    </row>
    <row r="1651" ht="12.75">
      <c r="E1651" s="494"/>
    </row>
    <row r="1652" ht="12.75">
      <c r="E1652" s="494"/>
    </row>
    <row r="1653" ht="12.75">
      <c r="E1653" s="494"/>
    </row>
    <row r="1654" ht="12.75">
      <c r="E1654" s="494"/>
    </row>
    <row r="1655" ht="12.75">
      <c r="E1655" s="494"/>
    </row>
    <row r="1656" ht="12.75">
      <c r="E1656" s="494"/>
    </row>
    <row r="1657" ht="12.75">
      <c r="E1657" s="494"/>
    </row>
    <row r="1658" ht="12.75">
      <c r="E1658" s="494"/>
    </row>
    <row r="1659" ht="12.75">
      <c r="E1659" s="494"/>
    </row>
    <row r="1660" ht="12.75">
      <c r="E1660" s="494"/>
    </row>
    <row r="1661" ht="12.75">
      <c r="E1661" s="494"/>
    </row>
    <row r="1662" ht="12.75">
      <c r="E1662" s="494"/>
    </row>
    <row r="1663" ht="12.75">
      <c r="E1663" s="494"/>
    </row>
    <row r="1664" ht="12.75">
      <c r="E1664" s="494"/>
    </row>
    <row r="1665" ht="12.75">
      <c r="E1665" s="494"/>
    </row>
    <row r="1666" ht="12.75">
      <c r="E1666" s="494"/>
    </row>
    <row r="1667" ht="12.75">
      <c r="E1667" s="494"/>
    </row>
    <row r="1668" ht="12.75">
      <c r="E1668" s="494"/>
    </row>
    <row r="1669" ht="12.75">
      <c r="E1669" s="494"/>
    </row>
    <row r="1670" ht="12.75">
      <c r="E1670" s="494"/>
    </row>
    <row r="1671" ht="12.75">
      <c r="E1671" s="494"/>
    </row>
    <row r="1672" ht="12.75">
      <c r="E1672" s="494"/>
    </row>
    <row r="1673" ht="12.75">
      <c r="E1673" s="494"/>
    </row>
    <row r="1674" ht="12.75">
      <c r="E1674" s="494"/>
    </row>
    <row r="1675" ht="12.75">
      <c r="E1675" s="494"/>
    </row>
    <row r="1676" ht="12.75">
      <c r="E1676" s="494"/>
    </row>
    <row r="1677" ht="12.75">
      <c r="E1677" s="494"/>
    </row>
    <row r="1678" ht="12.75">
      <c r="E1678" s="494"/>
    </row>
    <row r="1679" ht="12.75">
      <c r="E1679" s="494"/>
    </row>
    <row r="1680" ht="12.75">
      <c r="E1680" s="494"/>
    </row>
    <row r="1681" ht="12.75">
      <c r="E1681" s="494"/>
    </row>
    <row r="1682" ht="12.75">
      <c r="E1682" s="494"/>
    </row>
    <row r="1683" ht="12.75">
      <c r="E1683" s="494"/>
    </row>
    <row r="1684" ht="12.75">
      <c r="E1684" s="494"/>
    </row>
    <row r="1685" ht="12.75">
      <c r="E1685" s="494"/>
    </row>
    <row r="1686" ht="12.75">
      <c r="E1686" s="494"/>
    </row>
    <row r="1687" ht="12.75">
      <c r="E1687" s="494"/>
    </row>
    <row r="1688" ht="12.75">
      <c r="E1688" s="494"/>
    </row>
    <row r="1689" ht="12.75">
      <c r="E1689" s="494"/>
    </row>
    <row r="1690" ht="12.75">
      <c r="E1690" s="494"/>
    </row>
    <row r="1691" ht="12.75">
      <c r="E1691" s="494"/>
    </row>
    <row r="1692" ht="12.75">
      <c r="E1692" s="494"/>
    </row>
    <row r="1693" ht="12.75">
      <c r="E1693" s="494"/>
    </row>
    <row r="1694" ht="12.75">
      <c r="E1694" s="494"/>
    </row>
    <row r="1695" ht="12.75">
      <c r="E1695" s="494"/>
    </row>
    <row r="1696" ht="12.75">
      <c r="E1696" s="494"/>
    </row>
    <row r="1697" ht="12.75">
      <c r="E1697" s="494"/>
    </row>
    <row r="1698" ht="12.75">
      <c r="E1698" s="494"/>
    </row>
    <row r="1699" ht="12.75">
      <c r="E1699" s="494"/>
    </row>
    <row r="1700" ht="12.75">
      <c r="E1700" s="494"/>
    </row>
    <row r="1701" ht="12.75">
      <c r="E1701" s="494"/>
    </row>
    <row r="1702" ht="12.75">
      <c r="E1702" s="494"/>
    </row>
    <row r="1703" ht="12.75">
      <c r="E1703" s="494"/>
    </row>
    <row r="1704" ht="12.75">
      <c r="E1704" s="494"/>
    </row>
    <row r="1705" ht="12.75">
      <c r="E1705" s="494"/>
    </row>
    <row r="1706" ht="12.75">
      <c r="E1706" s="494"/>
    </row>
    <row r="1707" ht="12.75">
      <c r="E1707" s="494"/>
    </row>
    <row r="1708" ht="12.75">
      <c r="E1708" s="494"/>
    </row>
    <row r="1709" ht="12.75">
      <c r="E1709" s="494"/>
    </row>
    <row r="1710" ht="12.75">
      <c r="E1710" s="494"/>
    </row>
    <row r="1711" ht="12.75">
      <c r="E1711" s="494"/>
    </row>
    <row r="1712" ht="12.75">
      <c r="E1712" s="494"/>
    </row>
    <row r="1713" ht="12.75">
      <c r="E1713" s="494"/>
    </row>
    <row r="1714" ht="12.75">
      <c r="E1714" s="494"/>
    </row>
    <row r="1715" ht="12.75">
      <c r="E1715" s="494"/>
    </row>
    <row r="1716" ht="12.75">
      <c r="E1716" s="494"/>
    </row>
    <row r="1717" ht="12.75">
      <c r="E1717" s="494"/>
    </row>
    <row r="1718" ht="12.75">
      <c r="E1718" s="494"/>
    </row>
    <row r="1719" ht="12.75">
      <c r="E1719" s="494"/>
    </row>
    <row r="1720" ht="12.75">
      <c r="E1720" s="494"/>
    </row>
    <row r="1721" ht="12.75">
      <c r="E1721" s="494"/>
    </row>
    <row r="1722" ht="12.75">
      <c r="E1722" s="494"/>
    </row>
    <row r="1723" ht="12.75">
      <c r="E1723" s="494"/>
    </row>
    <row r="1724" ht="12.75">
      <c r="E1724" s="494"/>
    </row>
    <row r="1725" ht="12.75">
      <c r="E1725" s="494"/>
    </row>
    <row r="1726" ht="12.75">
      <c r="E1726" s="494"/>
    </row>
    <row r="1727" ht="12.75">
      <c r="E1727" s="494"/>
    </row>
  </sheetData>
  <mergeCells count="26">
    <mergeCell ref="A54:C54"/>
    <mergeCell ref="B51:C51"/>
    <mergeCell ref="A133:B133"/>
    <mergeCell ref="B73:C73"/>
    <mergeCell ref="A78:C78"/>
    <mergeCell ref="B118:C118"/>
    <mergeCell ref="A153:C153"/>
    <mergeCell ref="A110:C110"/>
    <mergeCell ref="A2:G2"/>
    <mergeCell ref="A76:C76"/>
    <mergeCell ref="A74:C74"/>
    <mergeCell ref="A146:C146"/>
    <mergeCell ref="A12:C12"/>
    <mergeCell ref="A62:G62"/>
    <mergeCell ref="A71:G71"/>
    <mergeCell ref="A58:C58"/>
    <mergeCell ref="B178:C178"/>
    <mergeCell ref="A214:B214"/>
    <mergeCell ref="A148:C148"/>
    <mergeCell ref="A205:C205"/>
    <mergeCell ref="A208:C208"/>
    <mergeCell ref="A196:C196"/>
    <mergeCell ref="A199:C199"/>
    <mergeCell ref="A203:C203"/>
    <mergeCell ref="A212:B212"/>
    <mergeCell ref="A151:C151"/>
  </mergeCells>
  <printOptions/>
  <pageMargins left="0.7" right="0.3" top="0.64" bottom="0.76" header="0.23" footer="0.5"/>
  <pageSetup horizontalDpi="300" verticalDpi="300" orientation="portrait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110">
      <selection activeCell="D118" sqref="D118"/>
    </sheetView>
  </sheetViews>
  <sheetFormatPr defaultColWidth="9.140625" defaultRowHeight="12"/>
  <cols>
    <col min="1" max="1" width="6.140625" style="685" customWidth="1"/>
    <col min="2" max="2" width="10.28125" style="685" customWidth="1"/>
    <col min="3" max="3" width="61.421875" style="461" customWidth="1"/>
    <col min="4" max="4" width="16.421875" style="686" customWidth="1"/>
    <col min="5" max="16384" width="10.7109375" style="461" customWidth="1"/>
  </cols>
  <sheetData>
    <row r="1" ht="17.25" customHeight="1">
      <c r="D1" s="1" t="s">
        <v>861</v>
      </c>
    </row>
    <row r="2" ht="11.25" customHeight="1"/>
    <row r="3" spans="1:4" ht="17.25" customHeight="1">
      <c r="A3" s="969" t="s">
        <v>807</v>
      </c>
      <c r="B3" s="969"/>
      <c r="C3" s="969"/>
      <c r="D3" s="969"/>
    </row>
    <row r="4" spans="1:3" ht="12.75" customHeight="1">
      <c r="A4" s="687"/>
      <c r="B4" s="687"/>
      <c r="C4" s="686"/>
    </row>
    <row r="5" spans="1:4" s="692" customFormat="1" ht="24" customHeight="1">
      <c r="A5" s="688" t="s">
        <v>808</v>
      </c>
      <c r="B5" s="689" t="s">
        <v>809</v>
      </c>
      <c r="C5" s="690" t="s">
        <v>810</v>
      </c>
      <c r="D5" s="691" t="s">
        <v>811</v>
      </c>
    </row>
    <row r="6" spans="1:4" s="698" customFormat="1" ht="27" customHeight="1">
      <c r="A6" s="693">
        <v>801</v>
      </c>
      <c r="B6" s="694">
        <v>80101</v>
      </c>
      <c r="C6" s="695" t="s">
        <v>812</v>
      </c>
      <c r="D6" s="696">
        <v>1507703</v>
      </c>
    </row>
    <row r="7" spans="1:4" s="698" customFormat="1" ht="27" customHeight="1">
      <c r="A7" s="693"/>
      <c r="B7" s="694">
        <v>80103</v>
      </c>
      <c r="C7" s="695" t="s">
        <v>813</v>
      </c>
      <c r="D7" s="696">
        <v>42658</v>
      </c>
    </row>
    <row r="8" spans="1:4" s="698" customFormat="1" ht="24">
      <c r="A8" s="693"/>
      <c r="B8" s="694">
        <v>80104</v>
      </c>
      <c r="C8" s="695" t="s">
        <v>814</v>
      </c>
      <c r="D8" s="696">
        <v>1073192</v>
      </c>
    </row>
    <row r="9" spans="1:4" s="698" customFormat="1" ht="16.5" customHeight="1">
      <c r="A9" s="693"/>
      <c r="B9" s="694">
        <v>80104</v>
      </c>
      <c r="C9" s="695" t="s">
        <v>815</v>
      </c>
      <c r="D9" s="696">
        <v>20689809</v>
      </c>
    </row>
    <row r="10" spans="1:4" s="698" customFormat="1" ht="24">
      <c r="A10" s="699"/>
      <c r="B10" s="700">
        <v>80110</v>
      </c>
      <c r="C10" s="701" t="s">
        <v>816</v>
      </c>
      <c r="D10" s="702">
        <v>2020339</v>
      </c>
    </row>
    <row r="11" spans="1:4" s="698" customFormat="1" ht="24">
      <c r="A11" s="699"/>
      <c r="B11" s="700">
        <v>80120</v>
      </c>
      <c r="C11" s="701" t="s">
        <v>817</v>
      </c>
      <c r="D11" s="702">
        <v>2357004</v>
      </c>
    </row>
    <row r="12" spans="1:4" s="698" customFormat="1" ht="24">
      <c r="A12" s="699"/>
      <c r="B12" s="700">
        <v>80123</v>
      </c>
      <c r="C12" s="701" t="s">
        <v>818</v>
      </c>
      <c r="D12" s="702">
        <v>135453</v>
      </c>
    </row>
    <row r="13" spans="1:4" s="698" customFormat="1" ht="24">
      <c r="A13" s="699"/>
      <c r="B13" s="700">
        <v>80130</v>
      </c>
      <c r="C13" s="701" t="s">
        <v>819</v>
      </c>
      <c r="D13" s="702">
        <v>1225136</v>
      </c>
    </row>
    <row r="14" spans="1:4" s="698" customFormat="1" ht="12" hidden="1">
      <c r="A14" s="693">
        <v>851</v>
      </c>
      <c r="B14" s="694">
        <v>85141</v>
      </c>
      <c r="C14" s="695" t="s">
        <v>820</v>
      </c>
      <c r="D14" s="696"/>
    </row>
    <row r="15" spans="1:4" s="698" customFormat="1" ht="14.25" customHeight="1">
      <c r="A15" s="693">
        <v>851</v>
      </c>
      <c r="B15" s="694">
        <v>85153</v>
      </c>
      <c r="C15" s="695" t="s">
        <v>821</v>
      </c>
      <c r="D15" s="696">
        <v>29500</v>
      </c>
    </row>
    <row r="16" spans="1:4" s="698" customFormat="1" ht="14.25" customHeight="1">
      <c r="A16" s="693"/>
      <c r="B16" s="694">
        <v>85154</v>
      </c>
      <c r="C16" s="695" t="s">
        <v>821</v>
      </c>
      <c r="D16" s="696">
        <v>742700</v>
      </c>
    </row>
    <row r="17" spans="1:4" s="698" customFormat="1" ht="14.25" customHeight="1">
      <c r="A17" s="693"/>
      <c r="B17" s="694">
        <v>85154</v>
      </c>
      <c r="C17" s="695" t="s">
        <v>822</v>
      </c>
      <c r="D17" s="696">
        <v>40000</v>
      </c>
    </row>
    <row r="18" spans="1:4" s="698" customFormat="1" ht="24">
      <c r="A18" s="693">
        <v>854</v>
      </c>
      <c r="B18" s="694">
        <v>85419</v>
      </c>
      <c r="C18" s="695" t="s">
        <v>823</v>
      </c>
      <c r="D18" s="696">
        <v>774154</v>
      </c>
    </row>
    <row r="19" spans="1:4" s="698" customFormat="1" ht="13.5" customHeight="1">
      <c r="A19" s="699">
        <v>921</v>
      </c>
      <c r="B19" s="700">
        <v>92106</v>
      </c>
      <c r="C19" s="703" t="s">
        <v>824</v>
      </c>
      <c r="D19" s="702">
        <v>3809300</v>
      </c>
    </row>
    <row r="20" spans="1:4" s="698" customFormat="1" ht="13.5" customHeight="1">
      <c r="A20" s="699"/>
      <c r="B20" s="700">
        <v>92109</v>
      </c>
      <c r="C20" s="703" t="s">
        <v>825</v>
      </c>
      <c r="D20" s="702">
        <v>1918532</v>
      </c>
    </row>
    <row r="21" spans="1:4" s="698" customFormat="1" ht="13.5" customHeight="1">
      <c r="A21" s="699"/>
      <c r="B21" s="700">
        <v>92116</v>
      </c>
      <c r="C21" s="703" t="s">
        <v>826</v>
      </c>
      <c r="D21" s="702">
        <v>4536785</v>
      </c>
    </row>
    <row r="22" spans="1:4" s="698" customFormat="1" ht="13.5" customHeight="1">
      <c r="A22" s="693"/>
      <c r="B22" s="694">
        <v>92118</v>
      </c>
      <c r="C22" s="704" t="s">
        <v>827</v>
      </c>
      <c r="D22" s="702">
        <v>1080878</v>
      </c>
    </row>
    <row r="23" spans="1:4" s="708" customFormat="1" ht="16.5" customHeight="1">
      <c r="A23" s="705"/>
      <c r="B23" s="705"/>
      <c r="C23" s="706" t="s">
        <v>667</v>
      </c>
      <c r="D23" s="707">
        <v>41983143</v>
      </c>
    </row>
    <row r="24" spans="1:3" ht="11.25" customHeight="1">
      <c r="A24" s="687"/>
      <c r="B24" s="687"/>
      <c r="C24" s="686"/>
    </row>
    <row r="25" spans="1:4" ht="35.25" customHeight="1">
      <c r="A25" s="970" t="s">
        <v>828</v>
      </c>
      <c r="B25" s="970"/>
      <c r="C25" s="970"/>
      <c r="D25" s="970"/>
    </row>
    <row r="26" spans="1:3" ht="12.75" customHeight="1">
      <c r="A26" s="687"/>
      <c r="B26" s="687"/>
      <c r="C26" s="686"/>
    </row>
    <row r="27" spans="1:4" s="692" customFormat="1" ht="27.75" customHeight="1">
      <c r="A27" s="688" t="s">
        <v>808</v>
      </c>
      <c r="B27" s="689" t="s">
        <v>809</v>
      </c>
      <c r="C27" s="690" t="s">
        <v>810</v>
      </c>
      <c r="D27" s="691" t="s">
        <v>811</v>
      </c>
    </row>
    <row r="28" spans="1:4" s="698" customFormat="1" ht="13.5" customHeight="1">
      <c r="A28" s="693">
        <v>700</v>
      </c>
      <c r="B28" s="694">
        <v>70001</v>
      </c>
      <c r="C28" s="703" t="s">
        <v>615</v>
      </c>
      <c r="D28" s="702">
        <v>5123507</v>
      </c>
    </row>
    <row r="29" spans="1:4" s="698" customFormat="1" ht="14.25" customHeight="1">
      <c r="A29" s="693"/>
      <c r="B29" s="694"/>
      <c r="C29" s="703" t="s">
        <v>616</v>
      </c>
      <c r="D29" s="702">
        <v>5336305</v>
      </c>
    </row>
    <row r="30" spans="1:4" s="698" customFormat="1" ht="15" customHeight="1">
      <c r="A30" s="693">
        <v>801</v>
      </c>
      <c r="B30" s="694">
        <v>80197</v>
      </c>
      <c r="C30" s="703" t="s">
        <v>829</v>
      </c>
      <c r="D30" s="702">
        <v>471484</v>
      </c>
    </row>
    <row r="31" spans="1:4" s="698" customFormat="1" ht="13.5" customHeight="1">
      <c r="A31" s="693"/>
      <c r="B31" s="694"/>
      <c r="C31" s="703" t="s">
        <v>671</v>
      </c>
      <c r="D31" s="702">
        <v>452112</v>
      </c>
    </row>
    <row r="32" spans="1:4" ht="17.25" customHeight="1">
      <c r="A32" s="705"/>
      <c r="B32" s="705"/>
      <c r="C32" s="706" t="s">
        <v>667</v>
      </c>
      <c r="D32" s="707">
        <v>11383408</v>
      </c>
    </row>
    <row r="33" spans="1:3" ht="14.25" customHeight="1">
      <c r="A33" s="687"/>
      <c r="B33" s="687"/>
      <c r="C33" s="686"/>
    </row>
    <row r="34" spans="1:4" ht="33.75" customHeight="1">
      <c r="A34" s="970" t="s">
        <v>830</v>
      </c>
      <c r="B34" s="970"/>
      <c r="C34" s="970"/>
      <c r="D34" s="970"/>
    </row>
    <row r="35" spans="1:4" ht="9.75" customHeight="1">
      <c r="A35" s="709"/>
      <c r="B35" s="709"/>
      <c r="C35" s="710"/>
      <c r="D35" s="710"/>
    </row>
    <row r="36" spans="1:4" s="692" customFormat="1" ht="27.75" customHeight="1">
      <c r="A36" s="688" t="s">
        <v>808</v>
      </c>
      <c r="B36" s="689" t="s">
        <v>809</v>
      </c>
      <c r="C36" s="690" t="s">
        <v>810</v>
      </c>
      <c r="D36" s="691" t="s">
        <v>811</v>
      </c>
    </row>
    <row r="37" spans="1:4" s="692" customFormat="1" ht="12" hidden="1">
      <c r="A37" s="693">
        <v>700</v>
      </c>
      <c r="B37" s="694">
        <v>70001</v>
      </c>
      <c r="C37" s="703" t="s">
        <v>615</v>
      </c>
      <c r="D37" s="711"/>
    </row>
    <row r="38" spans="1:4" s="698" customFormat="1" ht="11.25" customHeight="1" hidden="1">
      <c r="A38" s="699">
        <v>801</v>
      </c>
      <c r="B38" s="712">
        <v>80104</v>
      </c>
      <c r="C38" s="713" t="s">
        <v>831</v>
      </c>
      <c r="D38" s="714"/>
    </row>
    <row r="39" spans="1:4" s="698" customFormat="1" ht="11.25" customHeight="1">
      <c r="A39" s="699">
        <v>801</v>
      </c>
      <c r="B39" s="712">
        <v>80104</v>
      </c>
      <c r="C39" s="713" t="s">
        <v>832</v>
      </c>
      <c r="D39" s="715">
        <v>12573</v>
      </c>
    </row>
    <row r="40" spans="1:4" s="698" customFormat="1" ht="11.25" customHeight="1">
      <c r="A40" s="699"/>
      <c r="B40" s="712"/>
      <c r="C40" s="713" t="s">
        <v>833</v>
      </c>
      <c r="D40" s="715">
        <v>6520</v>
      </c>
    </row>
    <row r="41" spans="1:4" s="698" customFormat="1" ht="11.25" customHeight="1">
      <c r="A41" s="699"/>
      <c r="B41" s="712"/>
      <c r="C41" s="713" t="s">
        <v>834</v>
      </c>
      <c r="D41" s="715">
        <v>5234</v>
      </c>
    </row>
    <row r="42" spans="1:4" s="698" customFormat="1" ht="11.25" customHeight="1" hidden="1">
      <c r="A42" s="699"/>
      <c r="B42" s="712"/>
      <c r="C42" s="713" t="s">
        <v>837</v>
      </c>
      <c r="D42" s="715"/>
    </row>
    <row r="43" spans="1:4" s="698" customFormat="1" ht="11.25" customHeight="1">
      <c r="A43" s="716"/>
      <c r="B43" s="717"/>
      <c r="C43" s="713" t="s">
        <v>838</v>
      </c>
      <c r="D43" s="715">
        <v>4920</v>
      </c>
    </row>
    <row r="44" spans="1:4" s="698" customFormat="1" ht="11.25" customHeight="1">
      <c r="A44" s="716"/>
      <c r="B44" s="717"/>
      <c r="C44" s="713" t="s">
        <v>839</v>
      </c>
      <c r="D44" s="715">
        <v>15000</v>
      </c>
    </row>
    <row r="45" spans="1:4" s="698" customFormat="1" ht="11.25" customHeight="1">
      <c r="A45" s="699"/>
      <c r="B45" s="712"/>
      <c r="C45" s="713" t="s">
        <v>840</v>
      </c>
      <c r="D45" s="715">
        <v>6480</v>
      </c>
    </row>
    <row r="46" spans="1:4" s="698" customFormat="1" ht="16.5" customHeight="1">
      <c r="A46" s="699"/>
      <c r="B46" s="712"/>
      <c r="C46" s="713" t="s">
        <v>841</v>
      </c>
      <c r="D46" s="715">
        <v>25000</v>
      </c>
    </row>
    <row r="47" spans="1:4" s="698" customFormat="1" ht="16.5" customHeight="1">
      <c r="A47" s="699"/>
      <c r="B47" s="712"/>
      <c r="C47" s="713" t="s">
        <v>842</v>
      </c>
      <c r="D47" s="715">
        <v>6344</v>
      </c>
    </row>
    <row r="48" spans="1:4" s="698" customFormat="1" ht="12" customHeight="1" hidden="1">
      <c r="A48" s="699">
        <v>851</v>
      </c>
      <c r="B48" s="712">
        <v>85141</v>
      </c>
      <c r="C48" s="701" t="s">
        <v>843</v>
      </c>
      <c r="D48" s="715"/>
    </row>
    <row r="49" spans="1:4" s="698" customFormat="1" ht="12" hidden="1">
      <c r="A49" s="699"/>
      <c r="B49" s="712">
        <v>90017</v>
      </c>
      <c r="C49" s="703" t="s">
        <v>662</v>
      </c>
      <c r="D49" s="702"/>
    </row>
    <row r="50" spans="1:4" s="698" customFormat="1" ht="14.25" customHeight="1">
      <c r="A50" s="699">
        <v>921</v>
      </c>
      <c r="B50" s="712">
        <v>92106</v>
      </c>
      <c r="C50" s="703" t="s">
        <v>824</v>
      </c>
      <c r="D50" s="702">
        <v>100000</v>
      </c>
    </row>
    <row r="51" spans="1:4" s="698" customFormat="1" ht="14.25" customHeight="1">
      <c r="A51" s="699"/>
      <c r="B51" s="712">
        <v>92118</v>
      </c>
      <c r="C51" s="703" t="s">
        <v>844</v>
      </c>
      <c r="D51" s="702">
        <v>18850</v>
      </c>
    </row>
    <row r="52" spans="1:4" s="722" customFormat="1" ht="12" hidden="1">
      <c r="A52" s="718"/>
      <c r="B52" s="719">
        <v>92118</v>
      </c>
      <c r="C52" s="720" t="s">
        <v>845</v>
      </c>
      <c r="D52" s="721"/>
    </row>
    <row r="53" spans="1:4" s="722" customFormat="1" ht="14.25" customHeight="1">
      <c r="A53" s="723">
        <v>926</v>
      </c>
      <c r="B53" s="724">
        <v>92601</v>
      </c>
      <c r="C53" s="725" t="s">
        <v>666</v>
      </c>
      <c r="D53" s="726">
        <v>17158399</v>
      </c>
    </row>
    <row r="54" spans="1:4" ht="19.5" customHeight="1">
      <c r="A54" s="705"/>
      <c r="B54" s="705"/>
      <c r="C54" s="706" t="s">
        <v>667</v>
      </c>
      <c r="D54" s="707">
        <v>17359320</v>
      </c>
    </row>
    <row r="55" spans="1:3" ht="10.5" customHeight="1">
      <c r="A55" s="687"/>
      <c r="B55" s="687"/>
      <c r="C55" s="686"/>
    </row>
    <row r="56" spans="1:4" ht="28.5" customHeight="1">
      <c r="A56" s="970" t="s">
        <v>846</v>
      </c>
      <c r="B56" s="970"/>
      <c r="C56" s="970"/>
      <c r="D56" s="970"/>
    </row>
    <row r="57" spans="1:3" ht="6" customHeight="1">
      <c r="A57" s="687"/>
      <c r="B57" s="687"/>
      <c r="C57" s="686"/>
    </row>
    <row r="58" spans="1:4" s="692" customFormat="1" ht="24" customHeight="1">
      <c r="A58" s="688" t="s">
        <v>808</v>
      </c>
      <c r="B58" s="689" t="s">
        <v>809</v>
      </c>
      <c r="C58" s="690" t="s">
        <v>810</v>
      </c>
      <c r="D58" s="691" t="s">
        <v>811</v>
      </c>
    </row>
    <row r="59" spans="1:4" s="698" customFormat="1" ht="11.25" customHeight="1">
      <c r="A59" s="699">
        <v>801</v>
      </c>
      <c r="B59" s="712">
        <v>80104</v>
      </c>
      <c r="C59" s="713" t="s">
        <v>847</v>
      </c>
      <c r="D59" s="714">
        <v>143420</v>
      </c>
    </row>
    <row r="60" spans="1:4" s="698" customFormat="1" ht="12" customHeight="1" hidden="1">
      <c r="A60" s="699"/>
      <c r="B60" s="712"/>
      <c r="C60" s="713"/>
      <c r="D60" s="715"/>
    </row>
    <row r="61" spans="1:4" s="698" customFormat="1" ht="12" customHeight="1" hidden="1">
      <c r="A61" s="693"/>
      <c r="B61" s="694"/>
      <c r="C61" s="713"/>
      <c r="D61" s="714"/>
    </row>
    <row r="62" spans="1:4" s="698" customFormat="1" ht="12" customHeight="1" hidden="1">
      <c r="A62" s="693"/>
      <c r="B62" s="694"/>
      <c r="C62" s="713"/>
      <c r="D62" s="714"/>
    </row>
    <row r="63" spans="1:4" s="698" customFormat="1" ht="12" customHeight="1" hidden="1">
      <c r="A63" s="693"/>
      <c r="B63" s="694"/>
      <c r="C63" s="713"/>
      <c r="D63" s="714"/>
    </row>
    <row r="64" spans="1:4" s="698" customFormat="1" ht="12">
      <c r="A64" s="693">
        <v>852</v>
      </c>
      <c r="B64" s="694">
        <v>85201</v>
      </c>
      <c r="C64" s="703" t="s">
        <v>848</v>
      </c>
      <c r="D64" s="696">
        <v>85908</v>
      </c>
    </row>
    <row r="65" spans="1:4" s="698" customFormat="1" ht="12">
      <c r="A65" s="693"/>
      <c r="B65" s="694">
        <v>85204</v>
      </c>
      <c r="C65" s="704" t="s">
        <v>849</v>
      </c>
      <c r="D65" s="696">
        <v>215000</v>
      </c>
    </row>
    <row r="66" spans="1:4" s="698" customFormat="1" ht="12" hidden="1">
      <c r="A66" s="699">
        <v>921</v>
      </c>
      <c r="B66" s="700">
        <v>92106</v>
      </c>
      <c r="C66" s="703" t="s">
        <v>850</v>
      </c>
      <c r="D66" s="702"/>
    </row>
    <row r="67" spans="1:4" s="698" customFormat="1" ht="12" customHeight="1" hidden="1">
      <c r="A67" s="699"/>
      <c r="B67" s="700"/>
      <c r="C67" s="703"/>
      <c r="D67" s="702"/>
    </row>
    <row r="68" spans="1:4" s="698" customFormat="1" ht="12" hidden="1">
      <c r="A68" s="699"/>
      <c r="B68" s="700"/>
      <c r="C68" s="704"/>
      <c r="D68" s="702"/>
    </row>
    <row r="69" spans="1:4" s="697" customFormat="1" ht="12" hidden="1">
      <c r="A69" s="727"/>
      <c r="B69" s="700"/>
      <c r="C69" s="704"/>
      <c r="D69" s="702"/>
    </row>
    <row r="70" spans="1:4" s="708" customFormat="1" ht="13.5" customHeight="1">
      <c r="A70" s="705"/>
      <c r="B70" s="705"/>
      <c r="C70" s="706" t="s">
        <v>667</v>
      </c>
      <c r="D70" s="707">
        <v>444328</v>
      </c>
    </row>
    <row r="71" spans="1:4" s="708" customFormat="1" ht="13.5" customHeight="1">
      <c r="A71" s="728"/>
      <c r="B71" s="728"/>
      <c r="C71" s="729"/>
      <c r="D71" s="730"/>
    </row>
    <row r="72" spans="1:4" ht="27.75" customHeight="1">
      <c r="A72" s="970" t="s">
        <v>851</v>
      </c>
      <c r="B72" s="970"/>
      <c r="C72" s="970"/>
      <c r="D72" s="970"/>
    </row>
    <row r="73" spans="1:3" ht="10.5" customHeight="1">
      <c r="A73" s="687"/>
      <c r="B73" s="687"/>
      <c r="C73" s="686"/>
    </row>
    <row r="74" spans="1:4" ht="22.5" customHeight="1">
      <c r="A74" s="688" t="s">
        <v>808</v>
      </c>
      <c r="B74" s="689" t="s">
        <v>809</v>
      </c>
      <c r="C74" s="690" t="s">
        <v>810</v>
      </c>
      <c r="D74" s="691" t="s">
        <v>811</v>
      </c>
    </row>
    <row r="75" spans="1:4" s="708" customFormat="1" ht="24">
      <c r="A75" s="731">
        <v>710</v>
      </c>
      <c r="B75" s="732">
        <v>71095</v>
      </c>
      <c r="C75" s="733" t="s">
        <v>852</v>
      </c>
      <c r="D75" s="711">
        <v>70000</v>
      </c>
    </row>
    <row r="76" spans="1:4" s="708" customFormat="1" ht="24">
      <c r="A76" s="734"/>
      <c r="B76" s="735"/>
      <c r="C76" s="736" t="s">
        <v>550</v>
      </c>
      <c r="D76" s="702">
        <v>140000</v>
      </c>
    </row>
    <row r="77" spans="1:4" s="708" customFormat="1" ht="24" hidden="1">
      <c r="A77" s="737">
        <v>801</v>
      </c>
      <c r="B77" s="738">
        <v>80195</v>
      </c>
      <c r="C77" s="736" t="s">
        <v>852</v>
      </c>
      <c r="D77" s="696"/>
    </row>
    <row r="78" spans="1:4" s="708" customFormat="1" ht="31.5" customHeight="1">
      <c r="A78" s="737">
        <v>801</v>
      </c>
      <c r="B78" s="738">
        <v>80195</v>
      </c>
      <c r="C78" s="736" t="s">
        <v>550</v>
      </c>
      <c r="D78" s="702">
        <v>125000</v>
      </c>
    </row>
    <row r="79" spans="1:4" s="708" customFormat="1" ht="24">
      <c r="A79" s="739">
        <v>851</v>
      </c>
      <c r="B79" s="740">
        <v>85154</v>
      </c>
      <c r="C79" s="736" t="s">
        <v>550</v>
      </c>
      <c r="D79" s="702">
        <v>2427689</v>
      </c>
    </row>
    <row r="80" spans="1:4" s="708" customFormat="1" ht="40.5" customHeight="1">
      <c r="A80" s="739"/>
      <c r="B80" s="740"/>
      <c r="C80" s="736" t="s">
        <v>853</v>
      </c>
      <c r="D80" s="702">
        <v>56965</v>
      </c>
    </row>
    <row r="81" spans="1:4" s="708" customFormat="1" ht="28.5" customHeight="1">
      <c r="A81" s="739"/>
      <c r="B81" s="740">
        <v>85195</v>
      </c>
      <c r="C81" s="736" t="s">
        <v>550</v>
      </c>
      <c r="D81" s="702">
        <v>401770</v>
      </c>
    </row>
    <row r="82" spans="1:4" s="708" customFormat="1" ht="36">
      <c r="A82" s="739"/>
      <c r="B82" s="740"/>
      <c r="C82" s="736" t="s">
        <v>853</v>
      </c>
      <c r="D82" s="702">
        <v>19998</v>
      </c>
    </row>
    <row r="83" spans="1:4" s="708" customFormat="1" ht="24" hidden="1">
      <c r="A83" s="739">
        <v>852</v>
      </c>
      <c r="B83" s="740">
        <v>85201</v>
      </c>
      <c r="C83" s="736" t="s">
        <v>852</v>
      </c>
      <c r="D83" s="702">
        <v>0</v>
      </c>
    </row>
    <row r="84" spans="1:4" s="708" customFormat="1" ht="28.5" customHeight="1">
      <c r="A84" s="739">
        <v>852</v>
      </c>
      <c r="B84" s="740">
        <v>85203</v>
      </c>
      <c r="C84" s="736" t="s">
        <v>550</v>
      </c>
      <c r="D84" s="702">
        <v>773623</v>
      </c>
    </row>
    <row r="85" spans="1:4" s="708" customFormat="1" ht="12" customHeight="1" hidden="1">
      <c r="A85" s="739"/>
      <c r="B85" s="740"/>
      <c r="C85" s="736" t="s">
        <v>853</v>
      </c>
      <c r="D85" s="702">
        <v>0</v>
      </c>
    </row>
    <row r="86" spans="1:4" s="708" customFormat="1" ht="24">
      <c r="A86" s="739"/>
      <c r="B86" s="740">
        <v>85214</v>
      </c>
      <c r="C86" s="736" t="s">
        <v>852</v>
      </c>
      <c r="D86" s="702">
        <v>130000</v>
      </c>
    </row>
    <row r="87" spans="1:4" s="708" customFormat="1" ht="29.25" customHeight="1">
      <c r="A87" s="739"/>
      <c r="B87" s="740"/>
      <c r="C87" s="736" t="s">
        <v>550</v>
      </c>
      <c r="D87" s="702">
        <f>332900-50000</f>
        <v>282900</v>
      </c>
    </row>
    <row r="88" spans="1:4" s="708" customFormat="1" ht="24">
      <c r="A88" s="739"/>
      <c r="B88" s="740">
        <v>85220</v>
      </c>
      <c r="C88" s="736" t="s">
        <v>550</v>
      </c>
      <c r="D88" s="702">
        <f>314100+50000</f>
        <v>364100</v>
      </c>
    </row>
    <row r="89" spans="1:4" s="708" customFormat="1" ht="24">
      <c r="A89" s="739"/>
      <c r="B89" s="740">
        <v>85228</v>
      </c>
      <c r="C89" s="736" t="s">
        <v>852</v>
      </c>
      <c r="D89" s="702">
        <v>1567000</v>
      </c>
    </row>
    <row r="90" spans="1:4" s="708" customFormat="1" ht="28.5" customHeight="1">
      <c r="A90" s="739"/>
      <c r="B90" s="740"/>
      <c r="C90" s="736" t="s">
        <v>550</v>
      </c>
      <c r="D90" s="702">
        <v>301830</v>
      </c>
    </row>
    <row r="91" spans="1:4" s="708" customFormat="1" ht="39" customHeight="1" hidden="1">
      <c r="A91" s="739"/>
      <c r="B91" s="740"/>
      <c r="C91" s="736" t="s">
        <v>853</v>
      </c>
      <c r="D91" s="702"/>
    </row>
    <row r="92" spans="1:4" s="708" customFormat="1" ht="30" customHeight="1">
      <c r="A92" s="739"/>
      <c r="B92" s="740">
        <v>85295</v>
      </c>
      <c r="C92" s="736" t="s">
        <v>550</v>
      </c>
      <c r="D92" s="702">
        <v>42000</v>
      </c>
    </row>
    <row r="93" spans="1:4" s="708" customFormat="1" ht="36">
      <c r="A93" s="737">
        <v>853</v>
      </c>
      <c r="B93" s="740">
        <v>85311</v>
      </c>
      <c r="C93" s="736" t="s">
        <v>854</v>
      </c>
      <c r="D93" s="702">
        <v>33824</v>
      </c>
    </row>
    <row r="94" spans="1:4" s="708" customFormat="1" ht="24">
      <c r="A94" s="737"/>
      <c r="B94" s="740"/>
      <c r="C94" s="736" t="s">
        <v>852</v>
      </c>
      <c r="D94" s="702">
        <v>40182</v>
      </c>
    </row>
    <row r="95" spans="1:4" s="708" customFormat="1" ht="24">
      <c r="A95" s="737"/>
      <c r="B95" s="740"/>
      <c r="C95" s="736" t="s">
        <v>550</v>
      </c>
      <c r="D95" s="702">
        <v>255693</v>
      </c>
    </row>
    <row r="96" spans="1:4" s="708" customFormat="1" ht="39" customHeight="1">
      <c r="A96" s="737"/>
      <c r="B96" s="740"/>
      <c r="C96" s="736" t="s">
        <v>853</v>
      </c>
      <c r="D96" s="702">
        <v>13225</v>
      </c>
    </row>
    <row r="97" spans="1:4" s="708" customFormat="1" ht="24">
      <c r="A97" s="741"/>
      <c r="B97" s="966">
        <v>85395</v>
      </c>
      <c r="C97" s="736" t="s">
        <v>852</v>
      </c>
      <c r="D97" s="702">
        <v>10920</v>
      </c>
    </row>
    <row r="98" spans="1:4" s="708" customFormat="1" ht="25.5" customHeight="1">
      <c r="A98" s="734"/>
      <c r="B98" s="967"/>
      <c r="C98" s="736" t="s">
        <v>550</v>
      </c>
      <c r="D98" s="702">
        <v>125242</v>
      </c>
    </row>
    <row r="99" spans="1:4" s="708" customFormat="1" ht="28.5" customHeight="1">
      <c r="A99" s="734"/>
      <c r="B99" s="967"/>
      <c r="C99" s="736" t="s">
        <v>855</v>
      </c>
      <c r="D99" s="702">
        <v>96817</v>
      </c>
    </row>
    <row r="100" spans="1:4" s="708" customFormat="1" ht="33.75" customHeight="1">
      <c r="A100" s="734"/>
      <c r="B100" s="968"/>
      <c r="C100" s="736" t="s">
        <v>853</v>
      </c>
      <c r="D100" s="702">
        <v>14950</v>
      </c>
    </row>
    <row r="101" spans="1:4" s="708" customFormat="1" ht="39" customHeight="1" hidden="1">
      <c r="A101" s="739">
        <v>854</v>
      </c>
      <c r="B101" s="740">
        <v>85401</v>
      </c>
      <c r="C101" s="736" t="s">
        <v>853</v>
      </c>
      <c r="D101" s="702">
        <v>0</v>
      </c>
    </row>
    <row r="102" spans="1:4" s="708" customFormat="1" ht="33" customHeight="1" hidden="1">
      <c r="A102" s="739"/>
      <c r="B102" s="740">
        <v>85412</v>
      </c>
      <c r="C102" s="736" t="s">
        <v>550</v>
      </c>
      <c r="D102" s="702">
        <v>0</v>
      </c>
    </row>
    <row r="103" spans="1:4" s="708" customFormat="1" ht="39" customHeight="1" hidden="1">
      <c r="A103" s="737">
        <v>854</v>
      </c>
      <c r="B103" s="740">
        <v>85401</v>
      </c>
      <c r="C103" s="736" t="s">
        <v>853</v>
      </c>
      <c r="D103" s="702">
        <v>0</v>
      </c>
    </row>
    <row r="104" spans="1:4" s="708" customFormat="1" ht="24" hidden="1">
      <c r="A104" s="737"/>
      <c r="B104" s="738">
        <v>85412</v>
      </c>
      <c r="C104" s="742" t="s">
        <v>550</v>
      </c>
      <c r="D104" s="743">
        <v>0</v>
      </c>
    </row>
    <row r="105" spans="1:4" s="692" customFormat="1" ht="27.75" customHeight="1">
      <c r="A105" s="688" t="s">
        <v>808</v>
      </c>
      <c r="B105" s="689" t="s">
        <v>809</v>
      </c>
      <c r="C105" s="690" t="s">
        <v>810</v>
      </c>
      <c r="D105" s="691" t="s">
        <v>811</v>
      </c>
    </row>
    <row r="106" spans="1:4" s="708" customFormat="1" ht="24">
      <c r="A106" s="737">
        <v>900</v>
      </c>
      <c r="B106" s="738">
        <v>90013</v>
      </c>
      <c r="C106" s="742" t="s">
        <v>856</v>
      </c>
      <c r="D106" s="743">
        <v>395652</v>
      </c>
    </row>
    <row r="107" spans="1:4" s="708" customFormat="1" ht="48">
      <c r="A107" s="739">
        <v>921</v>
      </c>
      <c r="B107" s="740">
        <v>92120</v>
      </c>
      <c r="C107" s="744" t="s">
        <v>857</v>
      </c>
      <c r="D107" s="702">
        <v>600000</v>
      </c>
    </row>
    <row r="108" spans="1:4" s="708" customFormat="1" ht="24">
      <c r="A108" s="737"/>
      <c r="B108" s="738">
        <v>92195</v>
      </c>
      <c r="C108" s="736" t="s">
        <v>852</v>
      </c>
      <c r="D108" s="743">
        <v>102920</v>
      </c>
    </row>
    <row r="109" spans="1:4" s="708" customFormat="1" ht="24">
      <c r="A109" s="737"/>
      <c r="B109" s="738"/>
      <c r="C109" s="742" t="s">
        <v>550</v>
      </c>
      <c r="D109" s="743">
        <v>315980</v>
      </c>
    </row>
    <row r="110" spans="1:4" s="708" customFormat="1" ht="36">
      <c r="A110" s="737"/>
      <c r="B110" s="738"/>
      <c r="C110" s="736" t="s">
        <v>853</v>
      </c>
      <c r="D110" s="743">
        <v>5000</v>
      </c>
    </row>
    <row r="111" spans="1:4" s="708" customFormat="1" ht="24" hidden="1">
      <c r="A111" s="745">
        <v>926</v>
      </c>
      <c r="B111" s="746">
        <v>92605</v>
      </c>
      <c r="C111" s="747" t="s">
        <v>550</v>
      </c>
      <c r="D111" s="726">
        <v>0</v>
      </c>
    </row>
    <row r="112" spans="1:4" s="751" customFormat="1" ht="12">
      <c r="A112" s="748"/>
      <c r="B112" s="748"/>
      <c r="C112" s="749" t="s">
        <v>667</v>
      </c>
      <c r="D112" s="750">
        <v>8713280</v>
      </c>
    </row>
  </sheetData>
  <mergeCells count="6">
    <mergeCell ref="B97:B100"/>
    <mergeCell ref="A3:D3"/>
    <mergeCell ref="A25:D25"/>
    <mergeCell ref="A34:D34"/>
    <mergeCell ref="A72:D72"/>
    <mergeCell ref="A56:D56"/>
  </mergeCells>
  <printOptions/>
  <pageMargins left="0.98" right="0.63" top="0.58" bottom="0.57" header="0.21" footer="0.37"/>
  <pageSetup horizontalDpi="300" verticalDpi="3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5"/>
  <sheetViews>
    <sheetView showZeros="0" workbookViewId="0" topLeftCell="E1">
      <selection activeCell="L14" sqref="L14"/>
    </sheetView>
  </sheetViews>
  <sheetFormatPr defaultColWidth="9.140625" defaultRowHeight="12"/>
  <cols>
    <col min="1" max="1" width="20.8515625" style="0" customWidth="1"/>
    <col min="2" max="2" width="27.140625" style="0" customWidth="1"/>
    <col min="3" max="3" width="29.7109375" style="0" customWidth="1"/>
    <col min="4" max="4" width="8.28125" style="0" customWidth="1"/>
    <col min="6" max="6" width="8.7109375" style="0" customWidth="1"/>
    <col min="7" max="7" width="6.8515625" style="0" customWidth="1"/>
    <col min="8" max="8" width="7.8515625" style="0" customWidth="1"/>
    <col min="12" max="12" width="7.28125" style="0" customWidth="1"/>
    <col min="13" max="13" width="9.8515625" style="0" customWidth="1"/>
    <col min="14" max="15" width="8.140625" style="0" customWidth="1"/>
    <col min="16" max="17" width="8.28125" style="0" customWidth="1"/>
    <col min="20" max="20" width="9.00390625" style="0" customWidth="1"/>
    <col min="25" max="25" width="8.28125" style="0" customWidth="1"/>
    <col min="26" max="26" width="0" style="0" hidden="1" customWidth="1"/>
    <col min="27" max="27" width="8.7109375" style="0" customWidth="1"/>
  </cols>
  <sheetData>
    <row r="1" ht="11.25">
      <c r="O1" s="423" t="s">
        <v>462</v>
      </c>
    </row>
    <row r="2" ht="15.75">
      <c r="D2" s="424" t="s">
        <v>463</v>
      </c>
    </row>
    <row r="3" spans="1:27" ht="11.25" hidden="1">
      <c r="A3" s="425" t="s">
        <v>464</v>
      </c>
      <c r="B3" s="426"/>
      <c r="C3" s="426"/>
      <c r="D3" s="425" t="s">
        <v>465</v>
      </c>
      <c r="E3" s="427" t="s">
        <v>367</v>
      </c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8"/>
    </row>
    <row r="4" spans="1:27" ht="11.25" hidden="1">
      <c r="A4" s="429"/>
      <c r="B4" s="430"/>
      <c r="C4" s="430"/>
      <c r="D4" s="431" t="s">
        <v>466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2" t="s">
        <v>467</v>
      </c>
      <c r="AA4" s="433" t="s">
        <v>468</v>
      </c>
    </row>
    <row r="5" spans="1:27" s="436" customFormat="1" ht="45">
      <c r="A5" s="434" t="s">
        <v>469</v>
      </c>
      <c r="B5" s="434" t="s">
        <v>470</v>
      </c>
      <c r="C5" s="434" t="s">
        <v>471</v>
      </c>
      <c r="D5" s="435" t="s">
        <v>472</v>
      </c>
      <c r="E5" s="435" t="s">
        <v>473</v>
      </c>
      <c r="F5" s="435" t="s">
        <v>474</v>
      </c>
      <c r="G5" s="435" t="s">
        <v>475</v>
      </c>
      <c r="H5" s="435" t="s">
        <v>476</v>
      </c>
      <c r="I5" s="435" t="s">
        <v>477</v>
      </c>
      <c r="J5" s="435" t="s">
        <v>478</v>
      </c>
      <c r="K5" s="435" t="s">
        <v>479</v>
      </c>
      <c r="L5" s="435" t="s">
        <v>480</v>
      </c>
      <c r="M5" s="435" t="s">
        <v>481</v>
      </c>
      <c r="N5" s="435" t="s">
        <v>482</v>
      </c>
      <c r="O5" s="435" t="s">
        <v>483</v>
      </c>
      <c r="P5" s="435" t="s">
        <v>484</v>
      </c>
      <c r="Q5" s="435" t="s">
        <v>485</v>
      </c>
      <c r="R5" s="435" t="s">
        <v>486</v>
      </c>
      <c r="S5" s="435" t="s">
        <v>487</v>
      </c>
      <c r="T5" s="435" t="s">
        <v>488</v>
      </c>
      <c r="U5" s="435" t="s">
        <v>489</v>
      </c>
      <c r="V5" s="435" t="s">
        <v>490</v>
      </c>
      <c r="W5" s="435" t="s">
        <v>491</v>
      </c>
      <c r="X5" s="435" t="s">
        <v>492</v>
      </c>
      <c r="Y5" s="435" t="s">
        <v>493</v>
      </c>
      <c r="Z5" s="435"/>
      <c r="AA5" s="435"/>
    </row>
    <row r="6" spans="1:27" ht="22.5">
      <c r="A6" s="437" t="s">
        <v>494</v>
      </c>
      <c r="B6" s="437" t="s">
        <v>495</v>
      </c>
      <c r="C6" s="438" t="s">
        <v>496</v>
      </c>
      <c r="D6" s="439"/>
      <c r="E6" s="439"/>
      <c r="F6" s="439"/>
      <c r="G6" s="439"/>
      <c r="H6" s="439"/>
      <c r="I6" s="439">
        <v>22860</v>
      </c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>
        <v>13000</v>
      </c>
      <c r="Z6" s="440">
        <v>35860</v>
      </c>
      <c r="AA6" s="441">
        <v>35860</v>
      </c>
    </row>
    <row r="7" spans="1:27" ht="11.25">
      <c r="A7" s="442"/>
      <c r="B7" s="443" t="s">
        <v>497</v>
      </c>
      <c r="C7" s="444"/>
      <c r="D7" s="445"/>
      <c r="E7" s="445"/>
      <c r="F7" s="445"/>
      <c r="G7" s="445"/>
      <c r="H7" s="445"/>
      <c r="I7" s="445">
        <v>22860</v>
      </c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>
        <v>13000</v>
      </c>
      <c r="Z7" s="446">
        <v>35860</v>
      </c>
      <c r="AA7" s="447">
        <v>35860</v>
      </c>
    </row>
    <row r="8" spans="1:27" ht="11.25">
      <c r="A8" s="442"/>
      <c r="B8" s="437" t="s">
        <v>498</v>
      </c>
      <c r="C8" s="438" t="s">
        <v>496</v>
      </c>
      <c r="D8" s="448">
        <v>40766</v>
      </c>
      <c r="E8" s="448"/>
      <c r="F8" s="448"/>
      <c r="G8" s="448"/>
      <c r="H8" s="448">
        <v>25000</v>
      </c>
      <c r="I8" s="448">
        <v>2000</v>
      </c>
      <c r="J8" s="448">
        <v>6500</v>
      </c>
      <c r="K8" s="448">
        <v>7440</v>
      </c>
      <c r="L8" s="448"/>
      <c r="M8" s="448">
        <v>32242</v>
      </c>
      <c r="N8" s="448"/>
      <c r="O8" s="448">
        <v>14000</v>
      </c>
      <c r="P8" s="448">
        <v>32509</v>
      </c>
      <c r="Q8" s="448">
        <v>14920</v>
      </c>
      <c r="R8" s="448">
        <v>11730</v>
      </c>
      <c r="S8" s="448"/>
      <c r="T8" s="448">
        <v>13000</v>
      </c>
      <c r="U8" s="448"/>
      <c r="V8" s="448"/>
      <c r="W8" s="448"/>
      <c r="X8" s="448">
        <v>2000</v>
      </c>
      <c r="Y8" s="448">
        <v>12000</v>
      </c>
      <c r="Z8" s="449">
        <v>214107</v>
      </c>
      <c r="AA8" s="450">
        <v>214107</v>
      </c>
    </row>
    <row r="9" spans="1:27" ht="22.5">
      <c r="A9" s="442"/>
      <c r="B9" s="442"/>
      <c r="C9" s="438" t="s">
        <v>499</v>
      </c>
      <c r="D9" s="448"/>
      <c r="E9" s="448"/>
      <c r="F9" s="448"/>
      <c r="G9" s="448"/>
      <c r="H9" s="448"/>
      <c r="I9" s="448"/>
      <c r="J9" s="448"/>
      <c r="K9" s="448"/>
      <c r="L9" s="448">
        <v>18000</v>
      </c>
      <c r="M9" s="448"/>
      <c r="N9" s="448"/>
      <c r="O9" s="448">
        <v>32000</v>
      </c>
      <c r="P9" s="448">
        <v>51048</v>
      </c>
      <c r="Q9" s="448"/>
      <c r="R9" s="448">
        <v>40000</v>
      </c>
      <c r="S9" s="448">
        <v>15000</v>
      </c>
      <c r="T9" s="448"/>
      <c r="U9" s="448"/>
      <c r="V9" s="448"/>
      <c r="W9" s="448">
        <v>42000</v>
      </c>
      <c r="X9" s="448"/>
      <c r="Y9" s="448"/>
      <c r="Z9" s="440">
        <v>198048</v>
      </c>
      <c r="AA9" s="441">
        <v>198048</v>
      </c>
    </row>
    <row r="10" spans="1:27" ht="11.25">
      <c r="A10" s="442"/>
      <c r="B10" s="443" t="s">
        <v>500</v>
      </c>
      <c r="C10" s="444"/>
      <c r="D10" s="445">
        <v>40766</v>
      </c>
      <c r="E10" s="445"/>
      <c r="F10" s="445"/>
      <c r="G10" s="445"/>
      <c r="H10" s="445">
        <v>25000</v>
      </c>
      <c r="I10" s="445">
        <v>2000</v>
      </c>
      <c r="J10" s="445">
        <v>6500</v>
      </c>
      <c r="K10" s="445">
        <v>7440</v>
      </c>
      <c r="L10" s="445">
        <v>18000</v>
      </c>
      <c r="M10" s="445">
        <v>32242</v>
      </c>
      <c r="N10" s="445"/>
      <c r="O10" s="445">
        <v>46000</v>
      </c>
      <c r="P10" s="445">
        <v>83557</v>
      </c>
      <c r="Q10" s="445">
        <v>14920</v>
      </c>
      <c r="R10" s="445">
        <v>51730</v>
      </c>
      <c r="S10" s="445">
        <v>15000</v>
      </c>
      <c r="T10" s="445">
        <v>13000</v>
      </c>
      <c r="U10" s="445"/>
      <c r="V10" s="445"/>
      <c r="W10" s="445">
        <v>42000</v>
      </c>
      <c r="X10" s="445">
        <v>2000</v>
      </c>
      <c r="Y10" s="445">
        <v>12000</v>
      </c>
      <c r="Z10" s="446">
        <v>412155</v>
      </c>
      <c r="AA10" s="447">
        <v>412155</v>
      </c>
    </row>
    <row r="11" spans="1:27" ht="11.25">
      <c r="A11" s="451" t="s">
        <v>501</v>
      </c>
      <c r="B11" s="452"/>
      <c r="C11" s="452"/>
      <c r="D11" s="453">
        <v>40766</v>
      </c>
      <c r="E11" s="453"/>
      <c r="F11" s="453"/>
      <c r="G11" s="453"/>
      <c r="H11" s="453">
        <v>25000</v>
      </c>
      <c r="I11" s="453">
        <v>24860</v>
      </c>
      <c r="J11" s="453">
        <v>6500</v>
      </c>
      <c r="K11" s="453">
        <v>7440</v>
      </c>
      <c r="L11" s="453">
        <v>18000</v>
      </c>
      <c r="M11" s="453">
        <v>32242</v>
      </c>
      <c r="N11" s="453"/>
      <c r="O11" s="453">
        <v>46000</v>
      </c>
      <c r="P11" s="453">
        <v>83557</v>
      </c>
      <c r="Q11" s="453">
        <v>14920</v>
      </c>
      <c r="R11" s="453">
        <v>51730</v>
      </c>
      <c r="S11" s="453">
        <v>15000</v>
      </c>
      <c r="T11" s="453">
        <v>13000</v>
      </c>
      <c r="U11" s="453"/>
      <c r="V11" s="453"/>
      <c r="W11" s="453">
        <v>42000</v>
      </c>
      <c r="X11" s="453">
        <v>2000</v>
      </c>
      <c r="Y11" s="453">
        <v>25000</v>
      </c>
      <c r="Z11" s="454">
        <v>448015</v>
      </c>
      <c r="AA11" s="455">
        <v>448015</v>
      </c>
    </row>
    <row r="12" spans="1:27" ht="22.5">
      <c r="A12" s="437" t="s">
        <v>502</v>
      </c>
      <c r="B12" s="437" t="s">
        <v>503</v>
      </c>
      <c r="C12" s="438" t="s">
        <v>496</v>
      </c>
      <c r="D12" s="448"/>
      <c r="E12" s="448"/>
      <c r="F12" s="448"/>
      <c r="G12" s="448"/>
      <c r="H12" s="448">
        <v>6700</v>
      </c>
      <c r="I12" s="448"/>
      <c r="J12" s="448"/>
      <c r="K12" s="448"/>
      <c r="L12" s="448"/>
      <c r="M12" s="448"/>
      <c r="N12" s="448"/>
      <c r="O12" s="448"/>
      <c r="P12" s="448"/>
      <c r="Q12" s="448"/>
      <c r="R12" s="448">
        <v>1000</v>
      </c>
      <c r="S12" s="448"/>
      <c r="T12" s="448"/>
      <c r="U12" s="448"/>
      <c r="V12" s="448"/>
      <c r="W12" s="448"/>
      <c r="X12" s="448"/>
      <c r="Y12" s="448"/>
      <c r="Z12" s="449">
        <v>7700</v>
      </c>
      <c r="AA12" s="450">
        <v>7700</v>
      </c>
    </row>
    <row r="13" spans="1:27" ht="11.25">
      <c r="A13" s="442"/>
      <c r="B13" s="443" t="s">
        <v>504</v>
      </c>
      <c r="C13" s="444"/>
      <c r="D13" s="445"/>
      <c r="E13" s="445"/>
      <c r="F13" s="445"/>
      <c r="G13" s="445"/>
      <c r="H13" s="445">
        <v>6700</v>
      </c>
      <c r="I13" s="445"/>
      <c r="J13" s="445"/>
      <c r="K13" s="445"/>
      <c r="L13" s="445"/>
      <c r="M13" s="445"/>
      <c r="N13" s="445"/>
      <c r="O13" s="445"/>
      <c r="P13" s="445"/>
      <c r="Q13" s="445"/>
      <c r="R13" s="445">
        <v>1000</v>
      </c>
      <c r="S13" s="445"/>
      <c r="T13" s="445"/>
      <c r="U13" s="445"/>
      <c r="V13" s="445"/>
      <c r="W13" s="445"/>
      <c r="X13" s="445"/>
      <c r="Y13" s="445"/>
      <c r="Z13" s="446">
        <v>7700</v>
      </c>
      <c r="AA13" s="447">
        <v>7700</v>
      </c>
    </row>
    <row r="14" spans="1:27" ht="11.25">
      <c r="A14" s="451" t="s">
        <v>505</v>
      </c>
      <c r="B14" s="452"/>
      <c r="C14" s="452"/>
      <c r="D14" s="453"/>
      <c r="E14" s="453"/>
      <c r="F14" s="453"/>
      <c r="G14" s="453"/>
      <c r="H14" s="453">
        <v>6700</v>
      </c>
      <c r="I14" s="453"/>
      <c r="J14" s="453"/>
      <c r="K14" s="453"/>
      <c r="L14" s="453"/>
      <c r="M14" s="453"/>
      <c r="N14" s="453"/>
      <c r="O14" s="453"/>
      <c r="P14" s="453"/>
      <c r="Q14" s="453"/>
      <c r="R14" s="453">
        <v>1000</v>
      </c>
      <c r="S14" s="453"/>
      <c r="T14" s="453"/>
      <c r="U14" s="453"/>
      <c r="V14" s="453"/>
      <c r="W14" s="453"/>
      <c r="X14" s="453"/>
      <c r="Y14" s="453"/>
      <c r="Z14" s="454">
        <v>7700</v>
      </c>
      <c r="AA14" s="455">
        <v>7700</v>
      </c>
    </row>
    <row r="15" spans="1:27" ht="22.5">
      <c r="A15" s="437" t="s">
        <v>506</v>
      </c>
      <c r="B15" s="437" t="s">
        <v>507</v>
      </c>
      <c r="C15" s="438" t="s">
        <v>508</v>
      </c>
      <c r="D15" s="448"/>
      <c r="E15" s="448"/>
      <c r="F15" s="448"/>
      <c r="G15" s="448"/>
      <c r="H15" s="448"/>
      <c r="I15" s="448">
        <v>1000</v>
      </c>
      <c r="J15" s="448"/>
      <c r="K15" s="448">
        <v>1000</v>
      </c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>
        <v>2000</v>
      </c>
      <c r="X15" s="448"/>
      <c r="Y15" s="448">
        <v>4000</v>
      </c>
      <c r="Z15" s="449">
        <v>8000</v>
      </c>
      <c r="AA15" s="450">
        <v>8000</v>
      </c>
    </row>
    <row r="16" spans="1:27" ht="11.25">
      <c r="A16" s="442"/>
      <c r="B16" s="442"/>
      <c r="C16" s="438" t="s">
        <v>496</v>
      </c>
      <c r="D16" s="448"/>
      <c r="E16" s="448"/>
      <c r="F16" s="448"/>
      <c r="G16" s="448"/>
      <c r="H16" s="448"/>
      <c r="I16" s="448"/>
      <c r="J16" s="448"/>
      <c r="K16" s="448">
        <v>800</v>
      </c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0">
        <v>800</v>
      </c>
      <c r="AA16" s="441">
        <v>800</v>
      </c>
    </row>
    <row r="17" spans="1:27" ht="11.25">
      <c r="A17" s="442"/>
      <c r="B17" s="443" t="s">
        <v>509</v>
      </c>
      <c r="C17" s="444"/>
      <c r="D17" s="445"/>
      <c r="E17" s="445"/>
      <c r="F17" s="445"/>
      <c r="G17" s="445"/>
      <c r="H17" s="445"/>
      <c r="I17" s="445">
        <v>1000</v>
      </c>
      <c r="J17" s="445"/>
      <c r="K17" s="445">
        <v>1800</v>
      </c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>
        <v>2000</v>
      </c>
      <c r="X17" s="445"/>
      <c r="Y17" s="445">
        <v>4000</v>
      </c>
      <c r="Z17" s="446">
        <v>8800</v>
      </c>
      <c r="AA17" s="447">
        <v>8800</v>
      </c>
    </row>
    <row r="18" spans="1:27" ht="11.25">
      <c r="A18" s="451" t="s">
        <v>510</v>
      </c>
      <c r="B18" s="452"/>
      <c r="C18" s="452"/>
      <c r="D18" s="453"/>
      <c r="E18" s="453"/>
      <c r="F18" s="453"/>
      <c r="G18" s="453"/>
      <c r="H18" s="453"/>
      <c r="I18" s="453">
        <v>1000</v>
      </c>
      <c r="J18" s="453"/>
      <c r="K18" s="453">
        <v>1800</v>
      </c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>
        <v>2000</v>
      </c>
      <c r="X18" s="453"/>
      <c r="Y18" s="453">
        <v>4000</v>
      </c>
      <c r="Z18" s="454">
        <v>8800</v>
      </c>
      <c r="AA18" s="455">
        <v>8800</v>
      </c>
    </row>
    <row r="19" spans="1:27" ht="22.5">
      <c r="A19" s="437" t="s">
        <v>511</v>
      </c>
      <c r="B19" s="437" t="s">
        <v>512</v>
      </c>
      <c r="C19" s="438" t="s">
        <v>508</v>
      </c>
      <c r="D19" s="448"/>
      <c r="E19" s="448"/>
      <c r="F19" s="448">
        <v>500</v>
      </c>
      <c r="G19" s="448">
        <v>536</v>
      </c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>
        <v>422</v>
      </c>
      <c r="T19" s="448"/>
      <c r="U19" s="448"/>
      <c r="V19" s="448"/>
      <c r="W19" s="448"/>
      <c r="X19" s="448"/>
      <c r="Y19" s="448"/>
      <c r="Z19" s="449">
        <v>1458</v>
      </c>
      <c r="AA19" s="450">
        <v>1458</v>
      </c>
    </row>
    <row r="20" spans="1:27" ht="11.25">
      <c r="A20" s="442"/>
      <c r="B20" s="442"/>
      <c r="C20" s="438" t="s">
        <v>496</v>
      </c>
      <c r="D20" s="448"/>
      <c r="E20" s="448"/>
      <c r="F20" s="448">
        <v>1500</v>
      </c>
      <c r="G20" s="448"/>
      <c r="H20" s="448"/>
      <c r="I20" s="448">
        <v>1000</v>
      </c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0">
        <v>2500</v>
      </c>
      <c r="AA20" s="441">
        <v>2500</v>
      </c>
    </row>
    <row r="21" spans="1:27" ht="11.25">
      <c r="A21" s="442"/>
      <c r="B21" s="443" t="s">
        <v>513</v>
      </c>
      <c r="C21" s="444"/>
      <c r="D21" s="445"/>
      <c r="E21" s="445"/>
      <c r="F21" s="445">
        <v>2000</v>
      </c>
      <c r="G21" s="445">
        <v>536</v>
      </c>
      <c r="H21" s="445"/>
      <c r="I21" s="445">
        <v>1000</v>
      </c>
      <c r="J21" s="445"/>
      <c r="K21" s="445"/>
      <c r="L21" s="445"/>
      <c r="M21" s="445"/>
      <c r="N21" s="445"/>
      <c r="O21" s="445"/>
      <c r="P21" s="445"/>
      <c r="Q21" s="445"/>
      <c r="R21" s="445"/>
      <c r="S21" s="445">
        <v>422</v>
      </c>
      <c r="T21" s="445"/>
      <c r="U21" s="445"/>
      <c r="V21" s="445"/>
      <c r="W21" s="445"/>
      <c r="X21" s="445"/>
      <c r="Y21" s="445"/>
      <c r="Z21" s="446">
        <v>3958</v>
      </c>
      <c r="AA21" s="447">
        <v>3958</v>
      </c>
    </row>
    <row r="22" spans="1:27" ht="11.25">
      <c r="A22" s="451" t="s">
        <v>514</v>
      </c>
      <c r="B22" s="452"/>
      <c r="C22" s="452"/>
      <c r="D22" s="453"/>
      <c r="E22" s="453"/>
      <c r="F22" s="453">
        <v>2000</v>
      </c>
      <c r="G22" s="453">
        <v>536</v>
      </c>
      <c r="H22" s="453"/>
      <c r="I22" s="453">
        <v>1000</v>
      </c>
      <c r="J22" s="453"/>
      <c r="K22" s="453"/>
      <c r="L22" s="453"/>
      <c r="M22" s="453"/>
      <c r="N22" s="453"/>
      <c r="O22" s="453"/>
      <c r="P22" s="453"/>
      <c r="Q22" s="453"/>
      <c r="R22" s="453"/>
      <c r="S22" s="453">
        <v>422</v>
      </c>
      <c r="T22" s="453"/>
      <c r="U22" s="453"/>
      <c r="V22" s="453"/>
      <c r="W22" s="453"/>
      <c r="X22" s="453"/>
      <c r="Y22" s="453"/>
      <c r="Z22" s="454">
        <v>3958</v>
      </c>
      <c r="AA22" s="455">
        <v>3958</v>
      </c>
    </row>
    <row r="23" spans="1:27" ht="33.75">
      <c r="A23" s="437" t="s">
        <v>515</v>
      </c>
      <c r="B23" s="437" t="s">
        <v>516</v>
      </c>
      <c r="C23" s="438" t="s">
        <v>517</v>
      </c>
      <c r="D23" s="448"/>
      <c r="E23" s="448"/>
      <c r="F23" s="448">
        <v>4000</v>
      </c>
      <c r="G23" s="448"/>
      <c r="H23" s="448">
        <v>2500</v>
      </c>
      <c r="I23" s="448">
        <v>5000</v>
      </c>
      <c r="J23" s="448">
        <v>2800</v>
      </c>
      <c r="K23" s="448">
        <v>2500</v>
      </c>
      <c r="L23" s="448"/>
      <c r="M23" s="448"/>
      <c r="N23" s="448"/>
      <c r="O23" s="448">
        <v>2500</v>
      </c>
      <c r="P23" s="448"/>
      <c r="Q23" s="448"/>
      <c r="R23" s="448"/>
      <c r="S23" s="448"/>
      <c r="T23" s="448"/>
      <c r="U23" s="448">
        <v>5000</v>
      </c>
      <c r="V23" s="448"/>
      <c r="W23" s="448"/>
      <c r="X23" s="448">
        <v>2500</v>
      </c>
      <c r="Y23" s="448"/>
      <c r="Z23" s="449">
        <v>26800</v>
      </c>
      <c r="AA23" s="450">
        <v>26800</v>
      </c>
    </row>
    <row r="24" spans="1:27" ht="11.25">
      <c r="A24" s="442"/>
      <c r="B24" s="443" t="s">
        <v>518</v>
      </c>
      <c r="C24" s="444"/>
      <c r="D24" s="445"/>
      <c r="E24" s="445"/>
      <c r="F24" s="445">
        <v>4000</v>
      </c>
      <c r="G24" s="445"/>
      <c r="H24" s="445">
        <v>2500</v>
      </c>
      <c r="I24" s="445">
        <v>5000</v>
      </c>
      <c r="J24" s="445">
        <v>2800</v>
      </c>
      <c r="K24" s="445">
        <v>2500</v>
      </c>
      <c r="L24" s="445"/>
      <c r="M24" s="445"/>
      <c r="N24" s="445"/>
      <c r="O24" s="445">
        <v>2500</v>
      </c>
      <c r="P24" s="445"/>
      <c r="Q24" s="445"/>
      <c r="R24" s="445"/>
      <c r="S24" s="445"/>
      <c r="T24" s="445"/>
      <c r="U24" s="445">
        <v>5000</v>
      </c>
      <c r="V24" s="445"/>
      <c r="W24" s="445"/>
      <c r="X24" s="445">
        <v>2500</v>
      </c>
      <c r="Y24" s="445"/>
      <c r="Z24" s="446">
        <v>26800</v>
      </c>
      <c r="AA24" s="447">
        <v>26800</v>
      </c>
    </row>
    <row r="25" spans="1:27" ht="12" customHeight="1">
      <c r="A25" s="442"/>
      <c r="B25" s="437" t="s">
        <v>519</v>
      </c>
      <c r="C25" s="438" t="s">
        <v>520</v>
      </c>
      <c r="D25" s="448"/>
      <c r="E25" s="448">
        <v>1000</v>
      </c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9">
        <v>1000</v>
      </c>
      <c r="AA25" s="450">
        <v>1000</v>
      </c>
    </row>
    <row r="26" spans="1:27" ht="11.25">
      <c r="A26" s="442"/>
      <c r="B26" s="443" t="s">
        <v>521</v>
      </c>
      <c r="C26" s="444"/>
      <c r="D26" s="445"/>
      <c r="E26" s="445">
        <v>1000</v>
      </c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6">
        <v>1000</v>
      </c>
      <c r="AA26" s="447">
        <v>1000</v>
      </c>
    </row>
    <row r="27" spans="1:27" ht="11.25">
      <c r="A27" s="442"/>
      <c r="B27" s="437" t="s">
        <v>522</v>
      </c>
      <c r="C27" s="438" t="s">
        <v>508</v>
      </c>
      <c r="D27" s="448"/>
      <c r="E27" s="448"/>
      <c r="F27" s="448"/>
      <c r="G27" s="448">
        <v>1400</v>
      </c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9">
        <v>1400</v>
      </c>
      <c r="AA27" s="450">
        <v>1400</v>
      </c>
    </row>
    <row r="28" spans="1:27" ht="23.25" customHeight="1">
      <c r="A28" s="442"/>
      <c r="B28" s="442"/>
      <c r="C28" s="438" t="s">
        <v>523</v>
      </c>
      <c r="D28" s="448"/>
      <c r="E28" s="448"/>
      <c r="F28" s="448">
        <v>10000</v>
      </c>
      <c r="G28" s="448"/>
      <c r="H28" s="448"/>
      <c r="I28" s="448">
        <v>24000</v>
      </c>
      <c r="J28" s="448"/>
      <c r="K28" s="448"/>
      <c r="L28" s="448"/>
      <c r="M28" s="448"/>
      <c r="N28" s="448"/>
      <c r="O28" s="448"/>
      <c r="P28" s="448"/>
      <c r="Q28" s="448">
        <v>10885</v>
      </c>
      <c r="R28" s="448"/>
      <c r="S28" s="448"/>
      <c r="T28" s="448"/>
      <c r="U28" s="448"/>
      <c r="V28" s="448"/>
      <c r="W28" s="448"/>
      <c r="X28" s="448"/>
      <c r="Y28" s="448"/>
      <c r="Z28" s="440">
        <v>44885</v>
      </c>
      <c r="AA28" s="441">
        <v>44885</v>
      </c>
    </row>
    <row r="29" spans="1:27" ht="11.25">
      <c r="A29" s="442"/>
      <c r="B29" s="443" t="s">
        <v>524</v>
      </c>
      <c r="C29" s="444"/>
      <c r="D29" s="445"/>
      <c r="E29" s="445"/>
      <c r="F29" s="445">
        <v>10000</v>
      </c>
      <c r="G29" s="445">
        <v>1400</v>
      </c>
      <c r="H29" s="445"/>
      <c r="I29" s="445">
        <v>24000</v>
      </c>
      <c r="J29" s="445"/>
      <c r="K29" s="445"/>
      <c r="L29" s="445"/>
      <c r="M29" s="445"/>
      <c r="N29" s="445"/>
      <c r="O29" s="445"/>
      <c r="P29" s="445"/>
      <c r="Q29" s="445">
        <v>10885</v>
      </c>
      <c r="R29" s="445"/>
      <c r="S29" s="445"/>
      <c r="T29" s="445"/>
      <c r="U29" s="445"/>
      <c r="V29" s="445"/>
      <c r="W29" s="445"/>
      <c r="X29" s="445"/>
      <c r="Y29" s="445"/>
      <c r="Z29" s="446">
        <v>46285</v>
      </c>
      <c r="AA29" s="447">
        <v>46285</v>
      </c>
    </row>
    <row r="30" spans="1:27" ht="11.25">
      <c r="A30" s="451" t="s">
        <v>525</v>
      </c>
      <c r="B30" s="452"/>
      <c r="C30" s="452"/>
      <c r="D30" s="453"/>
      <c r="E30" s="453">
        <v>1000</v>
      </c>
      <c r="F30" s="453">
        <v>14000</v>
      </c>
      <c r="G30" s="453">
        <v>1400</v>
      </c>
      <c r="H30" s="453">
        <v>2500</v>
      </c>
      <c r="I30" s="453">
        <v>29000</v>
      </c>
      <c r="J30" s="453">
        <v>2800</v>
      </c>
      <c r="K30" s="453">
        <v>2500</v>
      </c>
      <c r="L30" s="453"/>
      <c r="M30" s="453"/>
      <c r="N30" s="453"/>
      <c r="O30" s="453">
        <v>2500</v>
      </c>
      <c r="P30" s="453"/>
      <c r="Q30" s="453">
        <v>10885</v>
      </c>
      <c r="R30" s="453"/>
      <c r="S30" s="453"/>
      <c r="T30" s="453"/>
      <c r="U30" s="453">
        <v>5000</v>
      </c>
      <c r="V30" s="453"/>
      <c r="W30" s="453"/>
      <c r="X30" s="453">
        <v>2500</v>
      </c>
      <c r="Y30" s="453"/>
      <c r="Z30" s="454">
        <v>74085</v>
      </c>
      <c r="AA30" s="455">
        <v>74085</v>
      </c>
    </row>
    <row r="31" spans="1:27" ht="22.5">
      <c r="A31" s="437" t="s">
        <v>526</v>
      </c>
      <c r="B31" s="437" t="s">
        <v>527</v>
      </c>
      <c r="C31" s="438" t="s">
        <v>528</v>
      </c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>
        <v>299</v>
      </c>
      <c r="V31" s="448"/>
      <c r="W31" s="448"/>
      <c r="X31" s="448">
        <v>300</v>
      </c>
      <c r="Y31" s="448"/>
      <c r="Z31" s="449">
        <v>599</v>
      </c>
      <c r="AA31" s="450">
        <v>599</v>
      </c>
    </row>
    <row r="32" spans="1:27" ht="11.25">
      <c r="A32" s="442"/>
      <c r="B32" s="442"/>
      <c r="C32" s="438" t="s">
        <v>529</v>
      </c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>
        <v>41</v>
      </c>
      <c r="V32" s="448"/>
      <c r="W32" s="448"/>
      <c r="X32" s="448">
        <v>43</v>
      </c>
      <c r="Y32" s="448"/>
      <c r="Z32" s="440">
        <v>84</v>
      </c>
      <c r="AA32" s="441">
        <v>84</v>
      </c>
    </row>
    <row r="33" spans="1:27" ht="22.5">
      <c r="A33" s="442"/>
      <c r="B33" s="442"/>
      <c r="C33" s="438" t="s">
        <v>530</v>
      </c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>
        <v>1660</v>
      </c>
      <c r="V33" s="448"/>
      <c r="W33" s="448"/>
      <c r="X33" s="448">
        <v>1657</v>
      </c>
      <c r="Y33" s="448"/>
      <c r="Z33" s="440">
        <v>3317</v>
      </c>
      <c r="AA33" s="441">
        <v>3317</v>
      </c>
    </row>
    <row r="34" spans="1:27" ht="22.5">
      <c r="A34" s="442"/>
      <c r="B34" s="442"/>
      <c r="C34" s="438" t="s">
        <v>520</v>
      </c>
      <c r="D34" s="448"/>
      <c r="E34" s="448">
        <v>5500</v>
      </c>
      <c r="F34" s="448">
        <v>7500</v>
      </c>
      <c r="G34" s="448">
        <v>1050</v>
      </c>
      <c r="H34" s="448">
        <v>1000</v>
      </c>
      <c r="I34" s="448">
        <v>5000</v>
      </c>
      <c r="J34" s="448">
        <v>3000</v>
      </c>
      <c r="K34" s="448"/>
      <c r="L34" s="448">
        <v>500</v>
      </c>
      <c r="M34" s="448"/>
      <c r="N34" s="448"/>
      <c r="O34" s="448">
        <v>12400</v>
      </c>
      <c r="P34" s="448">
        <v>3000</v>
      </c>
      <c r="Q34" s="448">
        <v>5000</v>
      </c>
      <c r="R34" s="448">
        <v>1000</v>
      </c>
      <c r="S34" s="448"/>
      <c r="T34" s="448"/>
      <c r="U34" s="448"/>
      <c r="V34" s="448"/>
      <c r="W34" s="448"/>
      <c r="X34" s="448"/>
      <c r="Y34" s="448"/>
      <c r="Z34" s="440">
        <v>44950</v>
      </c>
      <c r="AA34" s="441">
        <v>44950</v>
      </c>
    </row>
    <row r="35" spans="1:27" ht="22.5">
      <c r="A35" s="442"/>
      <c r="B35" s="442"/>
      <c r="C35" s="438" t="s">
        <v>531</v>
      </c>
      <c r="D35" s="448">
        <v>500</v>
      </c>
      <c r="E35" s="448">
        <v>1000</v>
      </c>
      <c r="F35" s="448">
        <v>1500</v>
      </c>
      <c r="G35" s="448">
        <v>11000</v>
      </c>
      <c r="H35" s="448">
        <v>1000</v>
      </c>
      <c r="I35" s="448"/>
      <c r="J35" s="448"/>
      <c r="K35" s="448"/>
      <c r="L35" s="448">
        <v>750</v>
      </c>
      <c r="M35" s="448">
        <v>4000</v>
      </c>
      <c r="N35" s="448"/>
      <c r="O35" s="448"/>
      <c r="P35" s="448"/>
      <c r="Q35" s="448">
        <v>3000</v>
      </c>
      <c r="R35" s="448"/>
      <c r="S35" s="448">
        <v>1000</v>
      </c>
      <c r="T35" s="448">
        <v>2000</v>
      </c>
      <c r="U35" s="448"/>
      <c r="V35" s="448">
        <v>1000</v>
      </c>
      <c r="W35" s="448"/>
      <c r="X35" s="448"/>
      <c r="Y35" s="448">
        <v>6500</v>
      </c>
      <c r="Z35" s="440">
        <v>33250</v>
      </c>
      <c r="AA35" s="441">
        <v>33250</v>
      </c>
    </row>
    <row r="36" spans="1:27" ht="11.25">
      <c r="A36" s="442"/>
      <c r="B36" s="442"/>
      <c r="C36" s="438" t="s">
        <v>508</v>
      </c>
      <c r="D36" s="448"/>
      <c r="E36" s="448"/>
      <c r="F36" s="448"/>
      <c r="G36" s="448">
        <v>5000</v>
      </c>
      <c r="H36" s="448"/>
      <c r="I36" s="448"/>
      <c r="J36" s="448"/>
      <c r="K36" s="448"/>
      <c r="L36" s="448">
        <v>12000</v>
      </c>
      <c r="M36" s="448"/>
      <c r="N36" s="448"/>
      <c r="O36" s="448"/>
      <c r="P36" s="448">
        <v>3000</v>
      </c>
      <c r="Q36" s="448"/>
      <c r="R36" s="448"/>
      <c r="S36" s="448"/>
      <c r="T36" s="448"/>
      <c r="U36" s="448"/>
      <c r="V36" s="448"/>
      <c r="W36" s="448"/>
      <c r="X36" s="448">
        <v>3560</v>
      </c>
      <c r="Y36" s="448"/>
      <c r="Z36" s="440">
        <v>23560</v>
      </c>
      <c r="AA36" s="441">
        <v>23560</v>
      </c>
    </row>
    <row r="37" spans="1:27" ht="22.5">
      <c r="A37" s="442"/>
      <c r="B37" s="442"/>
      <c r="C37" s="438" t="s">
        <v>499</v>
      </c>
      <c r="D37" s="448"/>
      <c r="E37" s="448"/>
      <c r="F37" s="448">
        <v>30000</v>
      </c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0">
        <v>30000</v>
      </c>
      <c r="AA37" s="441">
        <v>30000</v>
      </c>
    </row>
    <row r="38" spans="1:27" ht="11.25">
      <c r="A38" s="442"/>
      <c r="B38" s="443" t="s">
        <v>532</v>
      </c>
      <c r="C38" s="444"/>
      <c r="D38" s="445">
        <v>500</v>
      </c>
      <c r="E38" s="445">
        <v>6500</v>
      </c>
      <c r="F38" s="445">
        <v>39000</v>
      </c>
      <c r="G38" s="445">
        <v>17050</v>
      </c>
      <c r="H38" s="445">
        <v>2000</v>
      </c>
      <c r="I38" s="445">
        <v>5000</v>
      </c>
      <c r="J38" s="445">
        <v>3000</v>
      </c>
      <c r="K38" s="445"/>
      <c r="L38" s="445">
        <v>13250</v>
      </c>
      <c r="M38" s="445">
        <v>4000</v>
      </c>
      <c r="N38" s="445"/>
      <c r="O38" s="445">
        <v>12400</v>
      </c>
      <c r="P38" s="445">
        <v>6000</v>
      </c>
      <c r="Q38" s="445">
        <v>8000</v>
      </c>
      <c r="R38" s="445">
        <v>1000</v>
      </c>
      <c r="S38" s="445">
        <v>1000</v>
      </c>
      <c r="T38" s="445">
        <v>2000</v>
      </c>
      <c r="U38" s="445">
        <v>2000</v>
      </c>
      <c r="V38" s="445">
        <v>1000</v>
      </c>
      <c r="W38" s="445"/>
      <c r="X38" s="445">
        <v>5560</v>
      </c>
      <c r="Y38" s="445">
        <v>6500</v>
      </c>
      <c r="Z38" s="446">
        <v>135760</v>
      </c>
      <c r="AA38" s="447">
        <v>135760</v>
      </c>
    </row>
    <row r="39" spans="1:27" ht="22.5">
      <c r="A39" s="442"/>
      <c r="B39" s="437" t="s">
        <v>533</v>
      </c>
      <c r="C39" s="438" t="s">
        <v>534</v>
      </c>
      <c r="D39" s="448"/>
      <c r="E39" s="448"/>
      <c r="F39" s="448">
        <v>6500</v>
      </c>
      <c r="G39" s="448">
        <v>5000</v>
      </c>
      <c r="H39" s="448">
        <v>2000</v>
      </c>
      <c r="I39" s="448"/>
      <c r="J39" s="448">
        <v>6000</v>
      </c>
      <c r="K39" s="448">
        <v>3000</v>
      </c>
      <c r="L39" s="448"/>
      <c r="M39" s="448"/>
      <c r="N39" s="448"/>
      <c r="O39" s="448"/>
      <c r="P39" s="448">
        <v>2000</v>
      </c>
      <c r="Q39" s="448"/>
      <c r="R39" s="448">
        <v>1000</v>
      </c>
      <c r="S39" s="448"/>
      <c r="T39" s="448"/>
      <c r="U39" s="448">
        <v>1000</v>
      </c>
      <c r="V39" s="448"/>
      <c r="W39" s="448">
        <v>2000</v>
      </c>
      <c r="X39" s="448"/>
      <c r="Y39" s="448"/>
      <c r="Z39" s="449">
        <v>28500</v>
      </c>
      <c r="AA39" s="450">
        <v>28500</v>
      </c>
    </row>
    <row r="40" spans="1:27" ht="11.25">
      <c r="A40" s="442"/>
      <c r="B40" s="443" t="s">
        <v>535</v>
      </c>
      <c r="C40" s="444"/>
      <c r="D40" s="445"/>
      <c r="E40" s="445"/>
      <c r="F40" s="445">
        <v>6500</v>
      </c>
      <c r="G40" s="445">
        <v>5000</v>
      </c>
      <c r="H40" s="445">
        <v>2000</v>
      </c>
      <c r="I40" s="445"/>
      <c r="J40" s="445">
        <v>6000</v>
      </c>
      <c r="K40" s="445">
        <v>3000</v>
      </c>
      <c r="L40" s="445"/>
      <c r="M40" s="445"/>
      <c r="N40" s="445"/>
      <c r="O40" s="445"/>
      <c r="P40" s="445">
        <v>2000</v>
      </c>
      <c r="Q40" s="445"/>
      <c r="R40" s="445">
        <v>1000</v>
      </c>
      <c r="S40" s="445"/>
      <c r="T40" s="445"/>
      <c r="U40" s="445">
        <v>1000</v>
      </c>
      <c r="V40" s="445"/>
      <c r="W40" s="445">
        <v>2000</v>
      </c>
      <c r="X40" s="445"/>
      <c r="Y40" s="445"/>
      <c r="Z40" s="446">
        <v>28500</v>
      </c>
      <c r="AA40" s="447">
        <v>28500</v>
      </c>
    </row>
    <row r="41" spans="1:27" ht="22.5">
      <c r="A41" s="442"/>
      <c r="B41" s="437" t="s">
        <v>536</v>
      </c>
      <c r="C41" s="438" t="s">
        <v>520</v>
      </c>
      <c r="D41" s="448"/>
      <c r="E41" s="448"/>
      <c r="F41" s="448"/>
      <c r="G41" s="448">
        <v>1000</v>
      </c>
      <c r="H41" s="448"/>
      <c r="I41" s="448">
        <v>1900</v>
      </c>
      <c r="J41" s="448">
        <v>7000</v>
      </c>
      <c r="K41" s="448">
        <v>2000</v>
      </c>
      <c r="L41" s="448"/>
      <c r="M41" s="448">
        <v>2500</v>
      </c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>
        <v>3500</v>
      </c>
      <c r="Z41" s="449">
        <v>17900</v>
      </c>
      <c r="AA41" s="450">
        <v>17900</v>
      </c>
    </row>
    <row r="42" spans="1:27" ht="22.5">
      <c r="A42" s="442"/>
      <c r="B42" s="442"/>
      <c r="C42" s="438" t="s">
        <v>531</v>
      </c>
      <c r="D42" s="448"/>
      <c r="E42" s="448"/>
      <c r="F42" s="448">
        <v>1000</v>
      </c>
      <c r="G42" s="448">
        <v>4000</v>
      </c>
      <c r="H42" s="448"/>
      <c r="I42" s="448">
        <v>2100</v>
      </c>
      <c r="J42" s="448"/>
      <c r="K42" s="448"/>
      <c r="L42" s="448">
        <v>750</v>
      </c>
      <c r="M42" s="448">
        <v>3000</v>
      </c>
      <c r="N42" s="448"/>
      <c r="O42" s="448">
        <v>2500</v>
      </c>
      <c r="P42" s="448"/>
      <c r="Q42" s="448"/>
      <c r="R42" s="448"/>
      <c r="S42" s="448"/>
      <c r="T42" s="448"/>
      <c r="U42" s="448">
        <v>2000</v>
      </c>
      <c r="V42" s="448"/>
      <c r="W42" s="448"/>
      <c r="X42" s="448">
        <v>3000</v>
      </c>
      <c r="Y42" s="448"/>
      <c r="Z42" s="440">
        <v>18350</v>
      </c>
      <c r="AA42" s="441">
        <v>18350</v>
      </c>
    </row>
    <row r="43" spans="1:27" ht="11.25">
      <c r="A43" s="442"/>
      <c r="B43" s="442"/>
      <c r="C43" s="438" t="s">
        <v>508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48">
        <v>2500</v>
      </c>
      <c r="N43" s="448"/>
      <c r="O43" s="448"/>
      <c r="P43" s="448"/>
      <c r="Q43" s="448"/>
      <c r="R43" s="448"/>
      <c r="S43" s="448"/>
      <c r="T43" s="448"/>
      <c r="U43" s="448">
        <v>4000</v>
      </c>
      <c r="V43" s="448"/>
      <c r="W43" s="448"/>
      <c r="X43" s="448"/>
      <c r="Y43" s="448"/>
      <c r="Z43" s="440">
        <v>6500</v>
      </c>
      <c r="AA43" s="441">
        <v>6500</v>
      </c>
    </row>
    <row r="44" spans="1:27" ht="11.25">
      <c r="A44" s="442"/>
      <c r="B44" s="442"/>
      <c r="C44" s="438" t="s">
        <v>496</v>
      </c>
      <c r="D44" s="448"/>
      <c r="E44" s="448"/>
      <c r="F44" s="448"/>
      <c r="G44" s="448"/>
      <c r="H44" s="448"/>
      <c r="I44" s="448">
        <v>2000</v>
      </c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0">
        <v>2000</v>
      </c>
      <c r="AA44" s="441">
        <v>2000</v>
      </c>
    </row>
    <row r="45" spans="1:27" ht="22.5" customHeight="1">
      <c r="A45" s="442"/>
      <c r="B45" s="442"/>
      <c r="C45" s="438" t="s">
        <v>523</v>
      </c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>
        <v>5000</v>
      </c>
      <c r="S45" s="448"/>
      <c r="T45" s="448"/>
      <c r="U45" s="448"/>
      <c r="V45" s="448"/>
      <c r="W45" s="448"/>
      <c r="X45" s="448"/>
      <c r="Y45" s="448"/>
      <c r="Z45" s="440">
        <v>5000</v>
      </c>
      <c r="AA45" s="441">
        <v>5000</v>
      </c>
    </row>
    <row r="46" spans="1:27" ht="11.25">
      <c r="A46" s="442"/>
      <c r="B46" s="443" t="s">
        <v>537</v>
      </c>
      <c r="C46" s="444"/>
      <c r="D46" s="445"/>
      <c r="E46" s="445"/>
      <c r="F46" s="445">
        <v>1000</v>
      </c>
      <c r="G46" s="445">
        <v>5000</v>
      </c>
      <c r="H46" s="445"/>
      <c r="I46" s="445">
        <v>6000</v>
      </c>
      <c r="J46" s="445">
        <v>7000</v>
      </c>
      <c r="K46" s="445">
        <v>2000</v>
      </c>
      <c r="L46" s="445">
        <v>750</v>
      </c>
      <c r="M46" s="445">
        <v>8000</v>
      </c>
      <c r="N46" s="445"/>
      <c r="O46" s="445">
        <v>2500</v>
      </c>
      <c r="P46" s="445"/>
      <c r="Q46" s="445"/>
      <c r="R46" s="445">
        <v>5000</v>
      </c>
      <c r="S46" s="445"/>
      <c r="T46" s="445"/>
      <c r="U46" s="445">
        <v>6000</v>
      </c>
      <c r="V46" s="445"/>
      <c r="W46" s="445"/>
      <c r="X46" s="445">
        <v>3000</v>
      </c>
      <c r="Y46" s="445">
        <v>3500</v>
      </c>
      <c r="Z46" s="446">
        <v>49750</v>
      </c>
      <c r="AA46" s="447">
        <v>49750</v>
      </c>
    </row>
    <row r="47" spans="1:27" ht="22.5">
      <c r="A47" s="442"/>
      <c r="B47" s="437" t="s">
        <v>538</v>
      </c>
      <c r="C47" s="438" t="s">
        <v>520</v>
      </c>
      <c r="D47" s="448"/>
      <c r="E47" s="448"/>
      <c r="F47" s="448">
        <v>1000</v>
      </c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9">
        <v>1000</v>
      </c>
      <c r="AA47" s="450">
        <v>1000</v>
      </c>
    </row>
    <row r="48" spans="1:27" ht="22.5">
      <c r="A48" s="442"/>
      <c r="B48" s="442"/>
      <c r="C48" s="438" t="s">
        <v>531</v>
      </c>
      <c r="D48" s="448"/>
      <c r="E48" s="448"/>
      <c r="F48" s="448">
        <v>1000</v>
      </c>
      <c r="G48" s="448"/>
      <c r="H48" s="448"/>
      <c r="I48" s="448"/>
      <c r="J48" s="448"/>
      <c r="K48" s="448"/>
      <c r="L48" s="448"/>
      <c r="M48" s="448">
        <v>4000</v>
      </c>
      <c r="N48" s="448"/>
      <c r="O48" s="448"/>
      <c r="P48" s="448">
        <v>5000</v>
      </c>
      <c r="Q48" s="448"/>
      <c r="R48" s="448"/>
      <c r="S48" s="448"/>
      <c r="T48" s="448"/>
      <c r="U48" s="448">
        <v>6000</v>
      </c>
      <c r="V48" s="448"/>
      <c r="W48" s="448"/>
      <c r="X48" s="448"/>
      <c r="Y48" s="448"/>
      <c r="Z48" s="440">
        <v>16000</v>
      </c>
      <c r="AA48" s="441">
        <v>16000</v>
      </c>
    </row>
    <row r="49" spans="1:27" ht="11.25">
      <c r="A49" s="442"/>
      <c r="B49" s="442"/>
      <c r="C49" s="438" t="s">
        <v>496</v>
      </c>
      <c r="D49" s="448"/>
      <c r="E49" s="448"/>
      <c r="F49" s="448">
        <v>2000</v>
      </c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0">
        <v>2000</v>
      </c>
      <c r="AA49" s="441">
        <v>2000</v>
      </c>
    </row>
    <row r="50" spans="1:27" ht="11.25">
      <c r="A50" s="442"/>
      <c r="B50" s="443" t="s">
        <v>539</v>
      </c>
      <c r="C50" s="444"/>
      <c r="D50" s="445"/>
      <c r="E50" s="445"/>
      <c r="F50" s="445">
        <v>4000</v>
      </c>
      <c r="G50" s="445"/>
      <c r="H50" s="445"/>
      <c r="I50" s="445"/>
      <c r="J50" s="445"/>
      <c r="K50" s="445"/>
      <c r="L50" s="445"/>
      <c r="M50" s="445">
        <v>4000</v>
      </c>
      <c r="N50" s="445"/>
      <c r="O50" s="445"/>
      <c r="P50" s="445">
        <v>5000</v>
      </c>
      <c r="Q50" s="445"/>
      <c r="R50" s="445"/>
      <c r="S50" s="445"/>
      <c r="T50" s="445"/>
      <c r="U50" s="445">
        <v>6000</v>
      </c>
      <c r="V50" s="445"/>
      <c r="W50" s="445"/>
      <c r="X50" s="445"/>
      <c r="Y50" s="445"/>
      <c r="Z50" s="446">
        <v>19000</v>
      </c>
      <c r="AA50" s="447">
        <v>19000</v>
      </c>
    </row>
    <row r="51" spans="1:27" ht="22.5">
      <c r="A51" s="442"/>
      <c r="B51" s="437" t="s">
        <v>540</v>
      </c>
      <c r="C51" s="438" t="s">
        <v>520</v>
      </c>
      <c r="D51" s="448"/>
      <c r="E51" s="448"/>
      <c r="F51" s="448"/>
      <c r="G51" s="448">
        <v>3000</v>
      </c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9">
        <v>3000</v>
      </c>
      <c r="AA51" s="450">
        <v>3000</v>
      </c>
    </row>
    <row r="52" spans="1:27" ht="22.5">
      <c r="A52" s="442"/>
      <c r="B52" s="442"/>
      <c r="C52" s="438" t="s">
        <v>531</v>
      </c>
      <c r="D52" s="448"/>
      <c r="E52" s="448"/>
      <c r="F52" s="448"/>
      <c r="G52" s="448"/>
      <c r="H52" s="448"/>
      <c r="I52" s="448"/>
      <c r="J52" s="448"/>
      <c r="K52" s="448"/>
      <c r="L52" s="448"/>
      <c r="M52" s="448">
        <v>4000</v>
      </c>
      <c r="N52" s="448"/>
      <c r="O52" s="448"/>
      <c r="P52" s="448"/>
      <c r="Q52" s="448">
        <v>2000</v>
      </c>
      <c r="R52" s="448"/>
      <c r="S52" s="448"/>
      <c r="T52" s="448"/>
      <c r="U52" s="448"/>
      <c r="V52" s="448"/>
      <c r="W52" s="448"/>
      <c r="X52" s="448"/>
      <c r="Y52" s="448"/>
      <c r="Z52" s="440">
        <v>6000</v>
      </c>
      <c r="AA52" s="441">
        <v>6000</v>
      </c>
    </row>
    <row r="53" spans="1:27" ht="11.25">
      <c r="A53" s="442"/>
      <c r="B53" s="442"/>
      <c r="C53" s="438" t="s">
        <v>508</v>
      </c>
      <c r="D53" s="448"/>
      <c r="E53" s="448"/>
      <c r="F53" s="448"/>
      <c r="G53" s="448"/>
      <c r="H53" s="448"/>
      <c r="I53" s="448"/>
      <c r="J53" s="448">
        <v>1000</v>
      </c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0">
        <v>1000</v>
      </c>
      <c r="AA53" s="441">
        <v>1000</v>
      </c>
    </row>
    <row r="54" spans="1:27" ht="11.25">
      <c r="A54" s="442"/>
      <c r="B54" s="442"/>
      <c r="C54" s="438" t="s">
        <v>496</v>
      </c>
      <c r="D54" s="448"/>
      <c r="E54" s="448"/>
      <c r="F54" s="448"/>
      <c r="G54" s="448"/>
      <c r="H54" s="448"/>
      <c r="I54" s="448"/>
      <c r="J54" s="448">
        <v>2000</v>
      </c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0">
        <v>2000</v>
      </c>
      <c r="AA54" s="441">
        <v>2000</v>
      </c>
    </row>
    <row r="55" spans="1:27" ht="11.25">
      <c r="A55" s="442"/>
      <c r="B55" s="443" t="s">
        <v>541</v>
      </c>
      <c r="C55" s="444"/>
      <c r="D55" s="445"/>
      <c r="E55" s="445"/>
      <c r="F55" s="445"/>
      <c r="G55" s="445">
        <v>3000</v>
      </c>
      <c r="H55" s="445"/>
      <c r="I55" s="445"/>
      <c r="J55" s="445">
        <v>3000</v>
      </c>
      <c r="K55" s="445"/>
      <c r="L55" s="445"/>
      <c r="M55" s="445">
        <v>4000</v>
      </c>
      <c r="N55" s="445"/>
      <c r="O55" s="445"/>
      <c r="P55" s="445"/>
      <c r="Q55" s="445">
        <v>2000</v>
      </c>
      <c r="R55" s="445"/>
      <c r="S55" s="445"/>
      <c r="T55" s="445"/>
      <c r="U55" s="445"/>
      <c r="V55" s="445"/>
      <c r="W55" s="445"/>
      <c r="X55" s="445"/>
      <c r="Y55" s="445"/>
      <c r="Z55" s="446">
        <v>12000</v>
      </c>
      <c r="AA55" s="447">
        <v>12000</v>
      </c>
    </row>
    <row r="56" spans="1:27" ht="22.5">
      <c r="A56" s="442"/>
      <c r="B56" s="437" t="s">
        <v>542</v>
      </c>
      <c r="C56" s="438" t="s">
        <v>528</v>
      </c>
      <c r="D56" s="448"/>
      <c r="E56" s="448"/>
      <c r="F56" s="448"/>
      <c r="G56" s="448"/>
      <c r="H56" s="448">
        <v>598</v>
      </c>
      <c r="I56" s="448"/>
      <c r="J56" s="448"/>
      <c r="K56" s="448"/>
      <c r="L56" s="448">
        <v>490</v>
      </c>
      <c r="M56" s="448"/>
      <c r="N56" s="448"/>
      <c r="O56" s="448"/>
      <c r="P56" s="448">
        <v>145</v>
      </c>
      <c r="Q56" s="448"/>
      <c r="R56" s="448"/>
      <c r="S56" s="448"/>
      <c r="T56" s="448"/>
      <c r="U56" s="448"/>
      <c r="V56" s="448"/>
      <c r="W56" s="448"/>
      <c r="X56" s="448">
        <v>300</v>
      </c>
      <c r="Y56" s="448">
        <v>1120</v>
      </c>
      <c r="Z56" s="449">
        <v>2653</v>
      </c>
      <c r="AA56" s="450">
        <v>2653</v>
      </c>
    </row>
    <row r="57" spans="1:27" ht="11.25">
      <c r="A57" s="442"/>
      <c r="B57" s="442"/>
      <c r="C57" s="438" t="s">
        <v>529</v>
      </c>
      <c r="D57" s="448"/>
      <c r="E57" s="448"/>
      <c r="F57" s="448"/>
      <c r="G57" s="448"/>
      <c r="H57" s="448">
        <v>82</v>
      </c>
      <c r="I57" s="448"/>
      <c r="J57" s="448"/>
      <c r="K57" s="448"/>
      <c r="L57" s="448">
        <v>60</v>
      </c>
      <c r="M57" s="448"/>
      <c r="N57" s="448"/>
      <c r="O57" s="448"/>
      <c r="P57" s="448">
        <v>20</v>
      </c>
      <c r="Q57" s="448"/>
      <c r="R57" s="448"/>
      <c r="S57" s="448"/>
      <c r="T57" s="448"/>
      <c r="U57" s="448"/>
      <c r="V57" s="448"/>
      <c r="W57" s="448"/>
      <c r="X57" s="448">
        <v>43</v>
      </c>
      <c r="Y57" s="448">
        <v>153</v>
      </c>
      <c r="Z57" s="440">
        <v>358</v>
      </c>
      <c r="AA57" s="441">
        <v>358</v>
      </c>
    </row>
    <row r="58" spans="1:27" ht="22.5">
      <c r="A58" s="442"/>
      <c r="B58" s="442"/>
      <c r="C58" s="438" t="s">
        <v>530</v>
      </c>
      <c r="D58" s="448"/>
      <c r="E58" s="448"/>
      <c r="F58" s="448"/>
      <c r="G58" s="448">
        <v>450</v>
      </c>
      <c r="H58" s="448">
        <v>3320</v>
      </c>
      <c r="I58" s="448"/>
      <c r="J58" s="448"/>
      <c r="K58" s="448"/>
      <c r="L58" s="448">
        <v>2700</v>
      </c>
      <c r="M58" s="448"/>
      <c r="N58" s="448"/>
      <c r="O58" s="448"/>
      <c r="P58" s="448">
        <v>835</v>
      </c>
      <c r="Q58" s="448"/>
      <c r="R58" s="448"/>
      <c r="S58" s="448"/>
      <c r="T58" s="448"/>
      <c r="U58" s="448"/>
      <c r="V58" s="448"/>
      <c r="W58" s="448"/>
      <c r="X58" s="448">
        <v>1657</v>
      </c>
      <c r="Y58" s="448">
        <v>6227</v>
      </c>
      <c r="Z58" s="440">
        <v>15189</v>
      </c>
      <c r="AA58" s="441">
        <v>15189</v>
      </c>
    </row>
    <row r="59" spans="1:27" ht="22.5">
      <c r="A59" s="442"/>
      <c r="B59" s="442"/>
      <c r="C59" s="438" t="s">
        <v>520</v>
      </c>
      <c r="D59" s="448"/>
      <c r="E59" s="448">
        <v>5124</v>
      </c>
      <c r="F59" s="448">
        <v>13092</v>
      </c>
      <c r="G59" s="448">
        <v>2550</v>
      </c>
      <c r="H59" s="448">
        <v>17500</v>
      </c>
      <c r="I59" s="448"/>
      <c r="J59" s="448"/>
      <c r="K59" s="448"/>
      <c r="L59" s="448"/>
      <c r="M59" s="448"/>
      <c r="N59" s="448"/>
      <c r="O59" s="448">
        <v>1700</v>
      </c>
      <c r="P59" s="448">
        <v>4000</v>
      </c>
      <c r="Q59" s="448">
        <v>1000</v>
      </c>
      <c r="R59" s="448"/>
      <c r="S59" s="448"/>
      <c r="T59" s="448">
        <v>500</v>
      </c>
      <c r="U59" s="448">
        <v>3500</v>
      </c>
      <c r="V59" s="448">
        <v>1000</v>
      </c>
      <c r="W59" s="448"/>
      <c r="X59" s="448">
        <v>500</v>
      </c>
      <c r="Y59" s="448">
        <v>5500</v>
      </c>
      <c r="Z59" s="440">
        <v>55966</v>
      </c>
      <c r="AA59" s="441">
        <v>55966</v>
      </c>
    </row>
    <row r="60" spans="1:27" ht="11.25">
      <c r="A60" s="442"/>
      <c r="B60" s="442"/>
      <c r="C60" s="438" t="s">
        <v>508</v>
      </c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>
        <v>1000</v>
      </c>
      <c r="T60" s="448"/>
      <c r="U60" s="448"/>
      <c r="V60" s="448"/>
      <c r="W60" s="448"/>
      <c r="X60" s="448"/>
      <c r="Y60" s="448"/>
      <c r="Z60" s="440">
        <v>1000</v>
      </c>
      <c r="AA60" s="441">
        <v>1000</v>
      </c>
    </row>
    <row r="61" spans="1:27" ht="11.25">
      <c r="A61" s="442"/>
      <c r="B61" s="442"/>
      <c r="C61" s="438" t="s">
        <v>496</v>
      </c>
      <c r="D61" s="448"/>
      <c r="E61" s="448">
        <v>1000</v>
      </c>
      <c r="F61" s="448">
        <v>35500</v>
      </c>
      <c r="G61" s="448">
        <v>1000</v>
      </c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>
        <v>2500</v>
      </c>
      <c r="T61" s="448"/>
      <c r="U61" s="448">
        <v>2000</v>
      </c>
      <c r="V61" s="448"/>
      <c r="W61" s="448"/>
      <c r="X61" s="448"/>
      <c r="Y61" s="448">
        <v>2500</v>
      </c>
      <c r="Z61" s="440">
        <v>44500</v>
      </c>
      <c r="AA61" s="441">
        <v>44500</v>
      </c>
    </row>
    <row r="62" spans="1:27" ht="11.25">
      <c r="A62" s="442"/>
      <c r="B62" s="442"/>
      <c r="C62" s="438" t="s">
        <v>543</v>
      </c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>
        <v>1440</v>
      </c>
      <c r="S62" s="448"/>
      <c r="T62" s="448"/>
      <c r="U62" s="448"/>
      <c r="V62" s="448"/>
      <c r="W62" s="448"/>
      <c r="X62" s="448"/>
      <c r="Y62" s="448"/>
      <c r="Z62" s="440">
        <v>1440</v>
      </c>
      <c r="AA62" s="441">
        <v>1440</v>
      </c>
    </row>
    <row r="63" spans="1:27" ht="11.25">
      <c r="A63" s="442"/>
      <c r="B63" s="443" t="s">
        <v>544</v>
      </c>
      <c r="C63" s="444"/>
      <c r="D63" s="445"/>
      <c r="E63" s="445">
        <v>6124</v>
      </c>
      <c r="F63" s="445">
        <v>48592</v>
      </c>
      <c r="G63" s="445">
        <v>4000</v>
      </c>
      <c r="H63" s="445">
        <v>21500</v>
      </c>
      <c r="I63" s="445"/>
      <c r="J63" s="445"/>
      <c r="K63" s="445"/>
      <c r="L63" s="445">
        <v>3250</v>
      </c>
      <c r="M63" s="445"/>
      <c r="N63" s="445"/>
      <c r="O63" s="445">
        <v>1700</v>
      </c>
      <c r="P63" s="445">
        <v>5000</v>
      </c>
      <c r="Q63" s="445">
        <v>1000</v>
      </c>
      <c r="R63" s="445">
        <v>1440</v>
      </c>
      <c r="S63" s="445">
        <v>3500</v>
      </c>
      <c r="T63" s="445">
        <v>500</v>
      </c>
      <c r="U63" s="445">
        <v>5500</v>
      </c>
      <c r="V63" s="445">
        <v>1000</v>
      </c>
      <c r="W63" s="445"/>
      <c r="X63" s="445">
        <v>2500</v>
      </c>
      <c r="Y63" s="445">
        <v>15500</v>
      </c>
      <c r="Z63" s="446">
        <v>121106</v>
      </c>
      <c r="AA63" s="447">
        <v>121106</v>
      </c>
    </row>
    <row r="64" spans="1:27" ht="11.25">
      <c r="A64" s="451" t="s">
        <v>545</v>
      </c>
      <c r="B64" s="452"/>
      <c r="C64" s="452"/>
      <c r="D64" s="453">
        <v>500</v>
      </c>
      <c r="E64" s="453">
        <v>12624</v>
      </c>
      <c r="F64" s="453">
        <v>99092</v>
      </c>
      <c r="G64" s="453">
        <v>34050</v>
      </c>
      <c r="H64" s="453">
        <v>25500</v>
      </c>
      <c r="I64" s="453">
        <v>11000</v>
      </c>
      <c r="J64" s="453">
        <v>19000</v>
      </c>
      <c r="K64" s="453">
        <v>5000</v>
      </c>
      <c r="L64" s="453">
        <v>17250</v>
      </c>
      <c r="M64" s="453">
        <v>20000</v>
      </c>
      <c r="N64" s="453"/>
      <c r="O64" s="453">
        <v>16600</v>
      </c>
      <c r="P64" s="453">
        <v>18000</v>
      </c>
      <c r="Q64" s="453">
        <v>11000</v>
      </c>
      <c r="R64" s="453">
        <v>8440</v>
      </c>
      <c r="S64" s="453">
        <v>4500</v>
      </c>
      <c r="T64" s="453">
        <v>2500</v>
      </c>
      <c r="U64" s="453">
        <v>20500</v>
      </c>
      <c r="V64" s="453">
        <v>2000</v>
      </c>
      <c r="W64" s="453">
        <v>2000</v>
      </c>
      <c r="X64" s="453">
        <v>11060</v>
      </c>
      <c r="Y64" s="453">
        <v>25500</v>
      </c>
      <c r="Z64" s="454">
        <v>366116</v>
      </c>
      <c r="AA64" s="455">
        <v>366116</v>
      </c>
    </row>
    <row r="65" spans="1:27" ht="22.5">
      <c r="A65" s="437" t="s">
        <v>546</v>
      </c>
      <c r="B65" s="437" t="s">
        <v>547</v>
      </c>
      <c r="C65" s="438" t="s">
        <v>496</v>
      </c>
      <c r="D65" s="448"/>
      <c r="E65" s="448"/>
      <c r="F65" s="448"/>
      <c r="G65" s="448"/>
      <c r="H65" s="448"/>
      <c r="I65" s="448"/>
      <c r="J65" s="448"/>
      <c r="K65" s="448"/>
      <c r="L65" s="448">
        <v>1000</v>
      </c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9">
        <v>1000</v>
      </c>
      <c r="AA65" s="450">
        <v>1000</v>
      </c>
    </row>
    <row r="66" spans="1:27" ht="11.25">
      <c r="A66" s="442"/>
      <c r="B66" s="443" t="s">
        <v>548</v>
      </c>
      <c r="C66" s="444"/>
      <c r="D66" s="445"/>
      <c r="E66" s="445"/>
      <c r="F66" s="445"/>
      <c r="G66" s="445"/>
      <c r="H66" s="445"/>
      <c r="I66" s="445"/>
      <c r="J66" s="445"/>
      <c r="K66" s="445"/>
      <c r="L66" s="445">
        <v>1000</v>
      </c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6">
        <v>1000</v>
      </c>
      <c r="AA66" s="447">
        <v>1000</v>
      </c>
    </row>
    <row r="67" spans="1:27" ht="45">
      <c r="A67" s="442"/>
      <c r="B67" s="437" t="s">
        <v>549</v>
      </c>
      <c r="C67" s="438" t="s">
        <v>550</v>
      </c>
      <c r="D67" s="448"/>
      <c r="E67" s="448"/>
      <c r="F67" s="448">
        <v>1300</v>
      </c>
      <c r="G67" s="448">
        <v>3500</v>
      </c>
      <c r="H67" s="448"/>
      <c r="I67" s="448"/>
      <c r="J67" s="448">
        <v>4000</v>
      </c>
      <c r="K67" s="448">
        <v>8470</v>
      </c>
      <c r="L67" s="448"/>
      <c r="M67" s="448"/>
      <c r="N67" s="448"/>
      <c r="O67" s="448">
        <v>5000</v>
      </c>
      <c r="P67" s="448"/>
      <c r="Q67" s="448"/>
      <c r="R67" s="448"/>
      <c r="S67" s="448"/>
      <c r="T67" s="448"/>
      <c r="U67" s="448"/>
      <c r="V67" s="448">
        <v>3000</v>
      </c>
      <c r="W67" s="448"/>
      <c r="X67" s="448"/>
      <c r="Y67" s="448">
        <v>2000</v>
      </c>
      <c r="Z67" s="449">
        <v>27270</v>
      </c>
      <c r="AA67" s="450">
        <v>27270</v>
      </c>
    </row>
    <row r="68" spans="1:27" ht="22.5">
      <c r="A68" s="442"/>
      <c r="B68" s="442"/>
      <c r="C68" s="438" t="s">
        <v>520</v>
      </c>
      <c r="D68" s="448"/>
      <c r="E68" s="448"/>
      <c r="F68" s="448"/>
      <c r="G68" s="448">
        <v>5000</v>
      </c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0">
        <v>5000</v>
      </c>
      <c r="AA68" s="441">
        <v>5000</v>
      </c>
    </row>
    <row r="69" spans="1:27" ht="11.25">
      <c r="A69" s="442"/>
      <c r="B69" s="442"/>
      <c r="C69" s="438" t="s">
        <v>496</v>
      </c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>
        <v>2000</v>
      </c>
      <c r="S69" s="448"/>
      <c r="T69" s="448"/>
      <c r="U69" s="448"/>
      <c r="V69" s="448"/>
      <c r="W69" s="448"/>
      <c r="X69" s="448"/>
      <c r="Y69" s="448"/>
      <c r="Z69" s="440">
        <v>2000</v>
      </c>
      <c r="AA69" s="441">
        <v>2000</v>
      </c>
    </row>
    <row r="70" spans="1:27" ht="11.25">
      <c r="A70" s="442"/>
      <c r="B70" s="443" t="s">
        <v>551</v>
      </c>
      <c r="C70" s="444"/>
      <c r="D70" s="445"/>
      <c r="E70" s="445"/>
      <c r="F70" s="445">
        <v>1300</v>
      </c>
      <c r="G70" s="445">
        <v>8500</v>
      </c>
      <c r="H70" s="445"/>
      <c r="I70" s="445"/>
      <c r="J70" s="445">
        <v>4000</v>
      </c>
      <c r="K70" s="445">
        <v>8470</v>
      </c>
      <c r="L70" s="445"/>
      <c r="M70" s="445"/>
      <c r="N70" s="445"/>
      <c r="O70" s="445">
        <v>5000</v>
      </c>
      <c r="P70" s="445"/>
      <c r="Q70" s="445"/>
      <c r="R70" s="445">
        <v>2000</v>
      </c>
      <c r="S70" s="445"/>
      <c r="T70" s="445"/>
      <c r="U70" s="445"/>
      <c r="V70" s="445">
        <v>3000</v>
      </c>
      <c r="W70" s="445"/>
      <c r="X70" s="445"/>
      <c r="Y70" s="445">
        <v>2000</v>
      </c>
      <c r="Z70" s="446">
        <v>34270</v>
      </c>
      <c r="AA70" s="447">
        <v>34270</v>
      </c>
    </row>
    <row r="71" spans="1:27" ht="11.25">
      <c r="A71" s="451" t="s">
        <v>552</v>
      </c>
      <c r="B71" s="452"/>
      <c r="C71" s="452"/>
      <c r="D71" s="453"/>
      <c r="E71" s="453"/>
      <c r="F71" s="453">
        <v>1300</v>
      </c>
      <c r="G71" s="453">
        <v>8500</v>
      </c>
      <c r="H71" s="453"/>
      <c r="I71" s="453"/>
      <c r="J71" s="453">
        <v>4000</v>
      </c>
      <c r="K71" s="453">
        <v>8470</v>
      </c>
      <c r="L71" s="453">
        <v>1000</v>
      </c>
      <c r="M71" s="453"/>
      <c r="N71" s="453"/>
      <c r="O71" s="453">
        <v>5000</v>
      </c>
      <c r="P71" s="453"/>
      <c r="Q71" s="453"/>
      <c r="R71" s="453">
        <v>2000</v>
      </c>
      <c r="S71" s="453"/>
      <c r="T71" s="453"/>
      <c r="U71" s="453"/>
      <c r="V71" s="453">
        <v>3000</v>
      </c>
      <c r="W71" s="453"/>
      <c r="X71" s="453"/>
      <c r="Y71" s="453">
        <v>2000</v>
      </c>
      <c r="Z71" s="454">
        <v>35270</v>
      </c>
      <c r="AA71" s="455">
        <v>35270</v>
      </c>
    </row>
    <row r="72" spans="1:27" ht="22.5">
      <c r="A72" s="437" t="s">
        <v>553</v>
      </c>
      <c r="B72" s="437" t="s">
        <v>554</v>
      </c>
      <c r="C72" s="438" t="s">
        <v>520</v>
      </c>
      <c r="D72" s="448"/>
      <c r="E72" s="448"/>
      <c r="F72" s="448"/>
      <c r="G72" s="448"/>
      <c r="H72" s="448"/>
      <c r="I72" s="448"/>
      <c r="J72" s="448"/>
      <c r="K72" s="448">
        <v>2000</v>
      </c>
      <c r="L72" s="448"/>
      <c r="M72" s="448"/>
      <c r="N72" s="448"/>
      <c r="O72" s="448"/>
      <c r="P72" s="448"/>
      <c r="Q72" s="448"/>
      <c r="R72" s="448"/>
      <c r="S72" s="448"/>
      <c r="T72" s="448"/>
      <c r="U72" s="448">
        <v>1000</v>
      </c>
      <c r="V72" s="448"/>
      <c r="W72" s="448"/>
      <c r="X72" s="448"/>
      <c r="Y72" s="448"/>
      <c r="Z72" s="449">
        <v>3000</v>
      </c>
      <c r="AA72" s="450">
        <v>3000</v>
      </c>
    </row>
    <row r="73" spans="1:27" ht="11.25">
      <c r="A73" s="442"/>
      <c r="B73" s="442"/>
      <c r="C73" s="438" t="s">
        <v>555</v>
      </c>
      <c r="D73" s="448"/>
      <c r="E73" s="448"/>
      <c r="F73" s="448">
        <v>1000</v>
      </c>
      <c r="G73" s="448">
        <v>3000</v>
      </c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  <c r="U73" s="448"/>
      <c r="V73" s="448"/>
      <c r="W73" s="448"/>
      <c r="X73" s="448"/>
      <c r="Y73" s="448"/>
      <c r="Z73" s="440">
        <v>4000</v>
      </c>
      <c r="AA73" s="441">
        <v>4000</v>
      </c>
    </row>
    <row r="74" spans="1:27" ht="11.25">
      <c r="A74" s="442"/>
      <c r="B74" s="443" t="s">
        <v>556</v>
      </c>
      <c r="C74" s="444"/>
      <c r="D74" s="445"/>
      <c r="E74" s="445"/>
      <c r="F74" s="445">
        <v>1000</v>
      </c>
      <c r="G74" s="445">
        <v>3000</v>
      </c>
      <c r="H74" s="445"/>
      <c r="I74" s="445"/>
      <c r="J74" s="445"/>
      <c r="K74" s="445">
        <v>2000</v>
      </c>
      <c r="L74" s="445"/>
      <c r="M74" s="445"/>
      <c r="N74" s="445"/>
      <c r="O74" s="445"/>
      <c r="P74" s="445"/>
      <c r="Q74" s="445"/>
      <c r="R74" s="445"/>
      <c r="S74" s="445"/>
      <c r="T74" s="445"/>
      <c r="U74" s="445">
        <v>1000</v>
      </c>
      <c r="V74" s="445"/>
      <c r="W74" s="445"/>
      <c r="X74" s="445"/>
      <c r="Y74" s="445"/>
      <c r="Z74" s="446">
        <v>7000</v>
      </c>
      <c r="AA74" s="447">
        <v>7000</v>
      </c>
    </row>
    <row r="75" spans="1:27" ht="22.5">
      <c r="A75" s="442"/>
      <c r="B75" s="437" t="s">
        <v>557</v>
      </c>
      <c r="C75" s="438" t="s">
        <v>520</v>
      </c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448">
        <v>3700</v>
      </c>
      <c r="U75" s="448"/>
      <c r="V75" s="448"/>
      <c r="W75" s="448"/>
      <c r="X75" s="448"/>
      <c r="Y75" s="448"/>
      <c r="Z75" s="449">
        <v>3700</v>
      </c>
      <c r="AA75" s="450">
        <v>3700</v>
      </c>
    </row>
    <row r="76" spans="1:27" ht="11.25">
      <c r="A76" s="442"/>
      <c r="B76" s="442"/>
      <c r="C76" s="438" t="s">
        <v>555</v>
      </c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>
        <v>800</v>
      </c>
      <c r="U76" s="448"/>
      <c r="V76" s="448"/>
      <c r="W76" s="448"/>
      <c r="X76" s="448"/>
      <c r="Y76" s="448"/>
      <c r="Z76" s="440">
        <v>800</v>
      </c>
      <c r="AA76" s="441">
        <v>800</v>
      </c>
    </row>
    <row r="77" spans="1:27" ht="11.25">
      <c r="A77" s="442"/>
      <c r="B77" s="442"/>
      <c r="C77" s="438" t="s">
        <v>496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>
        <v>1000</v>
      </c>
      <c r="U77" s="448"/>
      <c r="V77" s="448"/>
      <c r="W77" s="448"/>
      <c r="X77" s="448"/>
      <c r="Y77" s="448"/>
      <c r="Z77" s="440">
        <v>1000</v>
      </c>
      <c r="AA77" s="441">
        <v>1000</v>
      </c>
    </row>
    <row r="78" spans="1:27" ht="11.25">
      <c r="A78" s="442"/>
      <c r="B78" s="443" t="s">
        <v>558</v>
      </c>
      <c r="C78" s="444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>
        <v>5500</v>
      </c>
      <c r="U78" s="445"/>
      <c r="V78" s="445"/>
      <c r="W78" s="445"/>
      <c r="X78" s="445"/>
      <c r="Y78" s="445"/>
      <c r="Z78" s="446">
        <v>5500</v>
      </c>
      <c r="AA78" s="447">
        <v>5500</v>
      </c>
    </row>
    <row r="79" spans="1:27" ht="22.5">
      <c r="A79" s="442"/>
      <c r="B79" s="437" t="s">
        <v>559</v>
      </c>
      <c r="C79" s="438" t="s">
        <v>520</v>
      </c>
      <c r="D79" s="448"/>
      <c r="E79" s="448"/>
      <c r="F79" s="448"/>
      <c r="G79" s="448"/>
      <c r="H79" s="448"/>
      <c r="I79" s="448"/>
      <c r="J79" s="448"/>
      <c r="K79" s="448">
        <v>1500</v>
      </c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9">
        <v>1500</v>
      </c>
      <c r="AA79" s="450">
        <v>1500</v>
      </c>
    </row>
    <row r="80" spans="1:27" ht="11.25">
      <c r="A80" s="442"/>
      <c r="B80" s="443" t="s">
        <v>560</v>
      </c>
      <c r="C80" s="444"/>
      <c r="D80" s="445"/>
      <c r="E80" s="445"/>
      <c r="F80" s="445"/>
      <c r="G80" s="445"/>
      <c r="H80" s="445"/>
      <c r="I80" s="445"/>
      <c r="J80" s="445"/>
      <c r="K80" s="445">
        <v>1500</v>
      </c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6">
        <v>1500</v>
      </c>
      <c r="AA80" s="447">
        <v>1500</v>
      </c>
    </row>
    <row r="81" spans="1:27" ht="45">
      <c r="A81" s="442"/>
      <c r="B81" s="437" t="s">
        <v>561</v>
      </c>
      <c r="C81" s="438" t="s">
        <v>562</v>
      </c>
      <c r="D81" s="448"/>
      <c r="E81" s="448"/>
      <c r="F81" s="448"/>
      <c r="G81" s="448">
        <v>10000</v>
      </c>
      <c r="H81" s="448"/>
      <c r="I81" s="448"/>
      <c r="J81" s="448"/>
      <c r="K81" s="448"/>
      <c r="L81" s="448">
        <v>2000</v>
      </c>
      <c r="M81" s="448"/>
      <c r="N81" s="448"/>
      <c r="O81" s="448"/>
      <c r="P81" s="448"/>
      <c r="Q81" s="448"/>
      <c r="R81" s="448"/>
      <c r="S81" s="448"/>
      <c r="T81" s="448"/>
      <c r="U81" s="448">
        <v>10000</v>
      </c>
      <c r="V81" s="448"/>
      <c r="W81" s="448"/>
      <c r="X81" s="448">
        <v>6000</v>
      </c>
      <c r="Y81" s="448">
        <v>4000</v>
      </c>
      <c r="Z81" s="449">
        <v>32000</v>
      </c>
      <c r="AA81" s="450">
        <v>32000</v>
      </c>
    </row>
    <row r="82" spans="1:27" ht="11.25">
      <c r="A82" s="442"/>
      <c r="B82" s="443" t="s">
        <v>563</v>
      </c>
      <c r="C82" s="444"/>
      <c r="D82" s="445"/>
      <c r="E82" s="445"/>
      <c r="F82" s="445"/>
      <c r="G82" s="445">
        <v>10000</v>
      </c>
      <c r="H82" s="445"/>
      <c r="I82" s="445"/>
      <c r="J82" s="445"/>
      <c r="K82" s="445"/>
      <c r="L82" s="445">
        <v>2000</v>
      </c>
      <c r="M82" s="445"/>
      <c r="N82" s="445"/>
      <c r="O82" s="445"/>
      <c r="P82" s="445"/>
      <c r="Q82" s="445"/>
      <c r="R82" s="445"/>
      <c r="S82" s="445"/>
      <c r="T82" s="445"/>
      <c r="U82" s="445">
        <v>10000</v>
      </c>
      <c r="V82" s="445"/>
      <c r="W82" s="445"/>
      <c r="X82" s="445">
        <v>6000</v>
      </c>
      <c r="Y82" s="445">
        <v>4000</v>
      </c>
      <c r="Z82" s="446">
        <v>32000</v>
      </c>
      <c r="AA82" s="447">
        <v>32000</v>
      </c>
    </row>
    <row r="83" spans="1:27" ht="22.5">
      <c r="A83" s="442"/>
      <c r="B83" s="437" t="s">
        <v>564</v>
      </c>
      <c r="C83" s="438" t="s">
        <v>520</v>
      </c>
      <c r="D83" s="448"/>
      <c r="E83" s="448"/>
      <c r="F83" s="448">
        <v>11000</v>
      </c>
      <c r="G83" s="448">
        <v>9000</v>
      </c>
      <c r="H83" s="448"/>
      <c r="I83" s="448">
        <v>1000</v>
      </c>
      <c r="J83" s="448">
        <v>5050</v>
      </c>
      <c r="K83" s="448"/>
      <c r="L83" s="448">
        <v>5000</v>
      </c>
      <c r="M83" s="448"/>
      <c r="N83" s="448"/>
      <c r="O83" s="448">
        <v>5864</v>
      </c>
      <c r="P83" s="448"/>
      <c r="Q83" s="448"/>
      <c r="R83" s="448">
        <v>3000</v>
      </c>
      <c r="S83" s="448">
        <v>10000</v>
      </c>
      <c r="T83" s="448">
        <v>3000</v>
      </c>
      <c r="U83" s="448"/>
      <c r="V83" s="448">
        <v>2200</v>
      </c>
      <c r="W83" s="448"/>
      <c r="X83" s="448">
        <v>3800</v>
      </c>
      <c r="Y83" s="448">
        <v>8000</v>
      </c>
      <c r="Z83" s="449">
        <v>66914</v>
      </c>
      <c r="AA83" s="450">
        <v>66914</v>
      </c>
    </row>
    <row r="84" spans="1:27" ht="11.25">
      <c r="A84" s="442"/>
      <c r="B84" s="442"/>
      <c r="C84" s="438" t="s">
        <v>496</v>
      </c>
      <c r="D84" s="448"/>
      <c r="E84" s="448"/>
      <c r="F84" s="448">
        <v>6000</v>
      </c>
      <c r="G84" s="448">
        <v>2000</v>
      </c>
      <c r="H84" s="448"/>
      <c r="I84" s="448"/>
      <c r="J84" s="448">
        <v>4000</v>
      </c>
      <c r="K84" s="448"/>
      <c r="L84" s="448">
        <v>3000</v>
      </c>
      <c r="M84" s="448"/>
      <c r="N84" s="448"/>
      <c r="O84" s="448"/>
      <c r="P84" s="448"/>
      <c r="Q84" s="448">
        <v>3000</v>
      </c>
      <c r="R84" s="448"/>
      <c r="S84" s="448"/>
      <c r="T84" s="448">
        <v>1500</v>
      </c>
      <c r="U84" s="448"/>
      <c r="V84" s="448">
        <v>2800</v>
      </c>
      <c r="W84" s="448">
        <v>7000</v>
      </c>
      <c r="X84" s="448"/>
      <c r="Y84" s="448"/>
      <c r="Z84" s="440">
        <v>29300</v>
      </c>
      <c r="AA84" s="441">
        <v>29300</v>
      </c>
    </row>
    <row r="85" spans="1:27" ht="11.25">
      <c r="A85" s="442"/>
      <c r="B85" s="443" t="s">
        <v>565</v>
      </c>
      <c r="C85" s="444"/>
      <c r="D85" s="445"/>
      <c r="E85" s="445"/>
      <c r="F85" s="445">
        <v>17000</v>
      </c>
      <c r="G85" s="445">
        <v>11000</v>
      </c>
      <c r="H85" s="445"/>
      <c r="I85" s="445">
        <v>1000</v>
      </c>
      <c r="J85" s="445">
        <v>9050</v>
      </c>
      <c r="K85" s="445"/>
      <c r="L85" s="445">
        <v>8000</v>
      </c>
      <c r="M85" s="445"/>
      <c r="N85" s="445"/>
      <c r="O85" s="445">
        <v>5864</v>
      </c>
      <c r="P85" s="445"/>
      <c r="Q85" s="445">
        <v>3000</v>
      </c>
      <c r="R85" s="445">
        <v>3000</v>
      </c>
      <c r="S85" s="445">
        <v>10000</v>
      </c>
      <c r="T85" s="445">
        <v>4500</v>
      </c>
      <c r="U85" s="445"/>
      <c r="V85" s="445">
        <v>5000</v>
      </c>
      <c r="W85" s="445">
        <v>7000</v>
      </c>
      <c r="X85" s="445">
        <v>3800</v>
      </c>
      <c r="Y85" s="445">
        <v>8000</v>
      </c>
      <c r="Z85" s="446">
        <v>96214</v>
      </c>
      <c r="AA85" s="447">
        <v>96214</v>
      </c>
    </row>
    <row r="86" spans="1:27" ht="11.25">
      <c r="A86" s="451" t="s">
        <v>566</v>
      </c>
      <c r="B86" s="452"/>
      <c r="C86" s="452"/>
      <c r="D86" s="453"/>
      <c r="E86" s="453"/>
      <c r="F86" s="453">
        <v>18000</v>
      </c>
      <c r="G86" s="453">
        <v>24000</v>
      </c>
      <c r="H86" s="453"/>
      <c r="I86" s="453">
        <v>1000</v>
      </c>
      <c r="J86" s="453">
        <v>9050</v>
      </c>
      <c r="K86" s="453">
        <v>3500</v>
      </c>
      <c r="L86" s="453">
        <v>10000</v>
      </c>
      <c r="M86" s="453"/>
      <c r="N86" s="453"/>
      <c r="O86" s="453">
        <v>5864</v>
      </c>
      <c r="P86" s="453"/>
      <c r="Q86" s="453">
        <v>3000</v>
      </c>
      <c r="R86" s="453">
        <v>3000</v>
      </c>
      <c r="S86" s="453">
        <v>10000</v>
      </c>
      <c r="T86" s="453">
        <v>10000</v>
      </c>
      <c r="U86" s="453">
        <v>11000</v>
      </c>
      <c r="V86" s="453">
        <v>5000</v>
      </c>
      <c r="W86" s="453">
        <v>7000</v>
      </c>
      <c r="X86" s="453">
        <v>9800</v>
      </c>
      <c r="Y86" s="453">
        <v>12000</v>
      </c>
      <c r="Z86" s="454">
        <v>142214</v>
      </c>
      <c r="AA86" s="455">
        <v>142214</v>
      </c>
    </row>
    <row r="87" spans="1:27" ht="33.75">
      <c r="A87" s="437" t="s">
        <v>567</v>
      </c>
      <c r="B87" s="437" t="s">
        <v>568</v>
      </c>
      <c r="C87" s="438" t="s">
        <v>520</v>
      </c>
      <c r="D87" s="448"/>
      <c r="E87" s="448"/>
      <c r="F87" s="448">
        <v>1500</v>
      </c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>
        <v>500</v>
      </c>
      <c r="V87" s="448"/>
      <c r="W87" s="448"/>
      <c r="X87" s="448"/>
      <c r="Y87" s="448"/>
      <c r="Z87" s="449">
        <v>2000</v>
      </c>
      <c r="AA87" s="450">
        <v>2000</v>
      </c>
    </row>
    <row r="88" spans="1:27" ht="11.25">
      <c r="A88" s="442"/>
      <c r="B88" s="442"/>
      <c r="C88" s="438" t="s">
        <v>496</v>
      </c>
      <c r="D88" s="448"/>
      <c r="E88" s="448"/>
      <c r="F88" s="448">
        <v>2500</v>
      </c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0">
        <v>2500</v>
      </c>
      <c r="AA88" s="441">
        <v>2500</v>
      </c>
    </row>
    <row r="89" spans="1:27" ht="11.25">
      <c r="A89" s="442"/>
      <c r="B89" s="443" t="s">
        <v>569</v>
      </c>
      <c r="C89" s="444"/>
      <c r="D89" s="445"/>
      <c r="E89" s="445"/>
      <c r="F89" s="445">
        <v>4000</v>
      </c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>
        <v>500</v>
      </c>
      <c r="V89" s="445"/>
      <c r="W89" s="445"/>
      <c r="X89" s="445"/>
      <c r="Y89" s="445"/>
      <c r="Z89" s="446">
        <v>4500</v>
      </c>
      <c r="AA89" s="447">
        <v>4500</v>
      </c>
    </row>
    <row r="90" spans="1:27" ht="11.25">
      <c r="A90" s="451" t="s">
        <v>570</v>
      </c>
      <c r="B90" s="452"/>
      <c r="C90" s="452"/>
      <c r="D90" s="453"/>
      <c r="E90" s="453"/>
      <c r="F90" s="453">
        <v>4000</v>
      </c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>
        <v>500</v>
      </c>
      <c r="V90" s="453"/>
      <c r="W90" s="453"/>
      <c r="X90" s="453"/>
      <c r="Y90" s="453"/>
      <c r="Z90" s="454">
        <v>4500</v>
      </c>
      <c r="AA90" s="455">
        <v>4500</v>
      </c>
    </row>
    <row r="91" spans="1:27" ht="33.75">
      <c r="A91" s="437" t="s">
        <v>571</v>
      </c>
      <c r="B91" s="437" t="s">
        <v>572</v>
      </c>
      <c r="C91" s="438" t="s">
        <v>555</v>
      </c>
      <c r="D91" s="448"/>
      <c r="E91" s="448"/>
      <c r="F91" s="448">
        <v>7000</v>
      </c>
      <c r="G91" s="448">
        <v>1600</v>
      </c>
      <c r="H91" s="448"/>
      <c r="I91" s="448">
        <v>3000</v>
      </c>
      <c r="J91" s="448"/>
      <c r="K91" s="448">
        <v>1065</v>
      </c>
      <c r="L91" s="448"/>
      <c r="M91" s="448">
        <v>1500</v>
      </c>
      <c r="N91" s="448"/>
      <c r="O91" s="448"/>
      <c r="P91" s="448">
        <v>5000</v>
      </c>
      <c r="Q91" s="448">
        <v>1000</v>
      </c>
      <c r="R91" s="448">
        <v>2000</v>
      </c>
      <c r="S91" s="448">
        <v>1500</v>
      </c>
      <c r="T91" s="448">
        <v>4000</v>
      </c>
      <c r="U91" s="448"/>
      <c r="V91" s="448"/>
      <c r="W91" s="448">
        <v>7000</v>
      </c>
      <c r="X91" s="448">
        <v>5000</v>
      </c>
      <c r="Y91" s="448"/>
      <c r="Z91" s="449">
        <v>39665</v>
      </c>
      <c r="AA91" s="450">
        <v>39665</v>
      </c>
    </row>
    <row r="92" spans="1:27" ht="11.25">
      <c r="A92" s="442"/>
      <c r="B92" s="442"/>
      <c r="C92" s="438" t="s">
        <v>496</v>
      </c>
      <c r="D92" s="448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>
        <v>3500</v>
      </c>
      <c r="T92" s="448"/>
      <c r="U92" s="448"/>
      <c r="V92" s="448"/>
      <c r="W92" s="448"/>
      <c r="X92" s="448"/>
      <c r="Y92" s="448"/>
      <c r="Z92" s="440">
        <v>3500</v>
      </c>
      <c r="AA92" s="441">
        <v>3500</v>
      </c>
    </row>
    <row r="93" spans="1:27" ht="11.25">
      <c r="A93" s="442"/>
      <c r="B93" s="443" t="s">
        <v>573</v>
      </c>
      <c r="C93" s="444"/>
      <c r="D93" s="445"/>
      <c r="E93" s="445"/>
      <c r="F93" s="445">
        <v>7000</v>
      </c>
      <c r="G93" s="445">
        <v>1600</v>
      </c>
      <c r="H93" s="445"/>
      <c r="I93" s="445">
        <v>3000</v>
      </c>
      <c r="J93" s="445"/>
      <c r="K93" s="445">
        <v>1065</v>
      </c>
      <c r="L93" s="445"/>
      <c r="M93" s="445">
        <v>1500</v>
      </c>
      <c r="N93" s="445"/>
      <c r="O93" s="445"/>
      <c r="P93" s="445">
        <v>5000</v>
      </c>
      <c r="Q93" s="445">
        <v>1000</v>
      </c>
      <c r="R93" s="445">
        <v>2000</v>
      </c>
      <c r="S93" s="445">
        <v>5000</v>
      </c>
      <c r="T93" s="445">
        <v>4000</v>
      </c>
      <c r="U93" s="445"/>
      <c r="V93" s="445"/>
      <c r="W93" s="445">
        <v>7000</v>
      </c>
      <c r="X93" s="445">
        <v>5000</v>
      </c>
      <c r="Y93" s="445"/>
      <c r="Z93" s="446">
        <v>43165</v>
      </c>
      <c r="AA93" s="447">
        <v>43165</v>
      </c>
    </row>
    <row r="94" spans="1:27" ht="45">
      <c r="A94" s="442"/>
      <c r="B94" s="437" t="s">
        <v>574</v>
      </c>
      <c r="C94" s="438" t="s">
        <v>531</v>
      </c>
      <c r="D94" s="448"/>
      <c r="E94" s="448"/>
      <c r="F94" s="448"/>
      <c r="G94" s="448"/>
      <c r="H94" s="448"/>
      <c r="I94" s="448"/>
      <c r="J94" s="448"/>
      <c r="K94" s="448"/>
      <c r="L94" s="448"/>
      <c r="M94" s="448">
        <v>5000</v>
      </c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9">
        <v>5000</v>
      </c>
      <c r="AA94" s="450">
        <v>5000</v>
      </c>
    </row>
    <row r="95" spans="1:27" ht="11.25">
      <c r="A95" s="442"/>
      <c r="B95" s="443" t="s">
        <v>575</v>
      </c>
      <c r="C95" s="444"/>
      <c r="D95" s="445"/>
      <c r="E95" s="445"/>
      <c r="F95" s="445"/>
      <c r="G95" s="445"/>
      <c r="H95" s="445"/>
      <c r="I95" s="445"/>
      <c r="J95" s="445"/>
      <c r="K95" s="445"/>
      <c r="L95" s="445"/>
      <c r="M95" s="445">
        <v>5000</v>
      </c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6">
        <v>5000</v>
      </c>
      <c r="AA95" s="447">
        <v>5000</v>
      </c>
    </row>
    <row r="96" spans="1:27" ht="22.5">
      <c r="A96" s="442"/>
      <c r="B96" s="437" t="s">
        <v>576</v>
      </c>
      <c r="C96" s="438" t="s">
        <v>530</v>
      </c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>
        <v>1000</v>
      </c>
      <c r="V96" s="448"/>
      <c r="W96" s="448"/>
      <c r="X96" s="448"/>
      <c r="Y96" s="448"/>
      <c r="Z96" s="449">
        <v>1000</v>
      </c>
      <c r="AA96" s="450">
        <v>1000</v>
      </c>
    </row>
    <row r="97" spans="1:27" ht="22.5">
      <c r="A97" s="442"/>
      <c r="B97" s="442"/>
      <c r="C97" s="438" t="s">
        <v>520</v>
      </c>
      <c r="D97" s="448"/>
      <c r="E97" s="448"/>
      <c r="F97" s="448"/>
      <c r="G97" s="448"/>
      <c r="H97" s="448"/>
      <c r="I97" s="448"/>
      <c r="J97" s="448"/>
      <c r="K97" s="448">
        <v>1000</v>
      </c>
      <c r="L97" s="448"/>
      <c r="M97" s="448"/>
      <c r="N97" s="448"/>
      <c r="O97" s="448"/>
      <c r="P97" s="448"/>
      <c r="Q97" s="448">
        <v>500</v>
      </c>
      <c r="R97" s="448"/>
      <c r="S97" s="448"/>
      <c r="T97" s="448"/>
      <c r="U97" s="448"/>
      <c r="V97" s="448"/>
      <c r="W97" s="448"/>
      <c r="X97" s="448"/>
      <c r="Y97" s="448"/>
      <c r="Z97" s="440">
        <v>1500</v>
      </c>
      <c r="AA97" s="441">
        <v>1500</v>
      </c>
    </row>
    <row r="98" spans="1:27" ht="11.25">
      <c r="A98" s="442"/>
      <c r="B98" s="443" t="s">
        <v>577</v>
      </c>
      <c r="C98" s="444"/>
      <c r="D98" s="445"/>
      <c r="E98" s="445"/>
      <c r="F98" s="445"/>
      <c r="G98" s="445"/>
      <c r="H98" s="445"/>
      <c r="I98" s="445"/>
      <c r="J98" s="445"/>
      <c r="K98" s="445">
        <v>1000</v>
      </c>
      <c r="L98" s="445"/>
      <c r="M98" s="445"/>
      <c r="N98" s="445"/>
      <c r="O98" s="445"/>
      <c r="P98" s="445"/>
      <c r="Q98" s="445">
        <v>500</v>
      </c>
      <c r="R98" s="445"/>
      <c r="S98" s="445"/>
      <c r="T98" s="445"/>
      <c r="U98" s="445">
        <v>1000</v>
      </c>
      <c r="V98" s="445"/>
      <c r="W98" s="445"/>
      <c r="X98" s="445"/>
      <c r="Y98" s="445"/>
      <c r="Z98" s="446">
        <v>2500</v>
      </c>
      <c r="AA98" s="447">
        <v>2500</v>
      </c>
    </row>
    <row r="99" spans="1:27" ht="45">
      <c r="A99" s="442"/>
      <c r="B99" s="437" t="s">
        <v>578</v>
      </c>
      <c r="C99" s="438" t="s">
        <v>496</v>
      </c>
      <c r="D99" s="448"/>
      <c r="E99" s="448"/>
      <c r="F99" s="448">
        <v>4000</v>
      </c>
      <c r="G99" s="448"/>
      <c r="H99" s="448"/>
      <c r="I99" s="448">
        <v>2000</v>
      </c>
      <c r="J99" s="448">
        <v>4000</v>
      </c>
      <c r="K99" s="448">
        <v>635</v>
      </c>
      <c r="L99" s="448">
        <v>4588</v>
      </c>
      <c r="M99" s="448"/>
      <c r="N99" s="448"/>
      <c r="O99" s="448"/>
      <c r="P99" s="448"/>
      <c r="Q99" s="448"/>
      <c r="R99" s="448"/>
      <c r="S99" s="448"/>
      <c r="T99" s="448"/>
      <c r="U99" s="448"/>
      <c r="V99" s="448">
        <v>1575</v>
      </c>
      <c r="W99" s="448">
        <v>2000</v>
      </c>
      <c r="X99" s="448">
        <v>8500</v>
      </c>
      <c r="Y99" s="448"/>
      <c r="Z99" s="449">
        <v>27298</v>
      </c>
      <c r="AA99" s="450">
        <v>27298</v>
      </c>
    </row>
    <row r="100" spans="1:27" ht="11.25">
      <c r="A100" s="442"/>
      <c r="B100" s="443" t="s">
        <v>579</v>
      </c>
      <c r="C100" s="444"/>
      <c r="D100" s="445"/>
      <c r="E100" s="445"/>
      <c r="F100" s="445">
        <v>4000</v>
      </c>
      <c r="G100" s="445"/>
      <c r="H100" s="445"/>
      <c r="I100" s="445">
        <v>2000</v>
      </c>
      <c r="J100" s="445">
        <v>4000</v>
      </c>
      <c r="K100" s="445">
        <v>635</v>
      </c>
      <c r="L100" s="445">
        <v>4588</v>
      </c>
      <c r="M100" s="445"/>
      <c r="N100" s="445"/>
      <c r="O100" s="445"/>
      <c r="P100" s="445"/>
      <c r="Q100" s="445"/>
      <c r="R100" s="445"/>
      <c r="S100" s="445"/>
      <c r="T100" s="445"/>
      <c r="U100" s="445"/>
      <c r="V100" s="445">
        <v>1575</v>
      </c>
      <c r="W100" s="445">
        <v>2000</v>
      </c>
      <c r="X100" s="445">
        <v>8500</v>
      </c>
      <c r="Y100" s="445"/>
      <c r="Z100" s="446">
        <v>27298</v>
      </c>
      <c r="AA100" s="447">
        <v>27298</v>
      </c>
    </row>
    <row r="101" spans="1:27" ht="11.25">
      <c r="A101" s="451" t="s">
        <v>580</v>
      </c>
      <c r="B101" s="452"/>
      <c r="C101" s="452"/>
      <c r="D101" s="453"/>
      <c r="E101" s="453"/>
      <c r="F101" s="453">
        <v>11000</v>
      </c>
      <c r="G101" s="453">
        <v>1600</v>
      </c>
      <c r="H101" s="453"/>
      <c r="I101" s="453">
        <v>5000</v>
      </c>
      <c r="J101" s="453">
        <v>4000</v>
      </c>
      <c r="K101" s="453">
        <v>2700</v>
      </c>
      <c r="L101" s="453">
        <v>4588</v>
      </c>
      <c r="M101" s="453">
        <v>6500</v>
      </c>
      <c r="N101" s="453"/>
      <c r="O101" s="453"/>
      <c r="P101" s="453">
        <v>5000</v>
      </c>
      <c r="Q101" s="453">
        <v>1500</v>
      </c>
      <c r="R101" s="453">
        <v>2000</v>
      </c>
      <c r="S101" s="453">
        <v>5000</v>
      </c>
      <c r="T101" s="453">
        <v>4000</v>
      </c>
      <c r="U101" s="453">
        <v>1000</v>
      </c>
      <c r="V101" s="453">
        <v>1575</v>
      </c>
      <c r="W101" s="453">
        <v>9000</v>
      </c>
      <c r="X101" s="453">
        <v>13500</v>
      </c>
      <c r="Y101" s="453"/>
      <c r="Z101" s="454">
        <v>77963</v>
      </c>
      <c r="AA101" s="455">
        <v>77963</v>
      </c>
    </row>
    <row r="102" spans="1:27" ht="45">
      <c r="A102" s="437" t="s">
        <v>581</v>
      </c>
      <c r="B102" s="437" t="s">
        <v>582</v>
      </c>
      <c r="C102" s="438" t="s">
        <v>520</v>
      </c>
      <c r="D102" s="448"/>
      <c r="E102" s="448"/>
      <c r="F102" s="448"/>
      <c r="G102" s="448"/>
      <c r="H102" s="448">
        <v>2000</v>
      </c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>
        <v>1000</v>
      </c>
      <c r="W102" s="448"/>
      <c r="X102" s="448"/>
      <c r="Y102" s="448"/>
      <c r="Z102" s="449">
        <v>3000</v>
      </c>
      <c r="AA102" s="450">
        <v>3000</v>
      </c>
    </row>
    <row r="103" spans="1:27" ht="11.25">
      <c r="A103" s="442"/>
      <c r="B103" s="442"/>
      <c r="C103" s="438" t="s">
        <v>496</v>
      </c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>
        <v>2000</v>
      </c>
      <c r="P103" s="448"/>
      <c r="Q103" s="448"/>
      <c r="R103" s="448"/>
      <c r="S103" s="448"/>
      <c r="T103" s="448"/>
      <c r="U103" s="448"/>
      <c r="V103" s="448"/>
      <c r="W103" s="448"/>
      <c r="X103" s="448"/>
      <c r="Y103" s="448"/>
      <c r="Z103" s="440">
        <v>2000</v>
      </c>
      <c r="AA103" s="441">
        <v>2000</v>
      </c>
    </row>
    <row r="104" spans="1:27" ht="11.25">
      <c r="A104" s="442"/>
      <c r="B104" s="443" t="s">
        <v>583</v>
      </c>
      <c r="C104" s="444"/>
      <c r="D104" s="445"/>
      <c r="E104" s="445"/>
      <c r="F104" s="445"/>
      <c r="G104" s="445"/>
      <c r="H104" s="445">
        <v>2000</v>
      </c>
      <c r="I104" s="445"/>
      <c r="J104" s="445"/>
      <c r="K104" s="445"/>
      <c r="L104" s="445"/>
      <c r="M104" s="445"/>
      <c r="N104" s="445"/>
      <c r="O104" s="445">
        <v>2000</v>
      </c>
      <c r="P104" s="445"/>
      <c r="Q104" s="445"/>
      <c r="R104" s="445"/>
      <c r="S104" s="445"/>
      <c r="T104" s="445"/>
      <c r="U104" s="445"/>
      <c r="V104" s="445">
        <v>1000</v>
      </c>
      <c r="W104" s="445"/>
      <c r="X104" s="445"/>
      <c r="Y104" s="445"/>
      <c r="Z104" s="446">
        <v>5000</v>
      </c>
      <c r="AA104" s="447">
        <v>5000</v>
      </c>
    </row>
    <row r="105" spans="1:27" ht="33.75">
      <c r="A105" s="442"/>
      <c r="B105" s="437" t="s">
        <v>584</v>
      </c>
      <c r="C105" s="438" t="s">
        <v>585</v>
      </c>
      <c r="D105" s="448"/>
      <c r="E105" s="448"/>
      <c r="F105" s="448"/>
      <c r="G105" s="448"/>
      <c r="H105" s="448"/>
      <c r="I105" s="448">
        <v>1000</v>
      </c>
      <c r="J105" s="448"/>
      <c r="K105" s="448"/>
      <c r="L105" s="448">
        <v>1000</v>
      </c>
      <c r="M105" s="448"/>
      <c r="N105" s="448"/>
      <c r="O105" s="448"/>
      <c r="P105" s="448"/>
      <c r="Q105" s="448"/>
      <c r="R105" s="448"/>
      <c r="S105" s="448"/>
      <c r="T105" s="448"/>
      <c r="U105" s="448">
        <v>3000</v>
      </c>
      <c r="V105" s="448"/>
      <c r="W105" s="448"/>
      <c r="X105" s="448"/>
      <c r="Y105" s="448"/>
      <c r="Z105" s="449">
        <v>5000</v>
      </c>
      <c r="AA105" s="450">
        <v>5000</v>
      </c>
    </row>
    <row r="106" spans="1:27" ht="22.5">
      <c r="A106" s="442"/>
      <c r="B106" s="442"/>
      <c r="C106" s="438" t="s">
        <v>520</v>
      </c>
      <c r="D106" s="448"/>
      <c r="E106" s="448"/>
      <c r="F106" s="448"/>
      <c r="G106" s="448"/>
      <c r="H106" s="448">
        <v>1800</v>
      </c>
      <c r="I106" s="448"/>
      <c r="J106" s="448">
        <v>1800</v>
      </c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>
        <v>1850</v>
      </c>
      <c r="W106" s="448"/>
      <c r="X106" s="448"/>
      <c r="Y106" s="448">
        <v>1900</v>
      </c>
      <c r="Z106" s="440">
        <v>7350</v>
      </c>
      <c r="AA106" s="441">
        <v>7350</v>
      </c>
    </row>
    <row r="107" spans="1:27" ht="11.25">
      <c r="A107" s="442"/>
      <c r="B107" s="442"/>
      <c r="C107" s="438" t="s">
        <v>496</v>
      </c>
      <c r="D107" s="448"/>
      <c r="E107" s="448">
        <v>17000</v>
      </c>
      <c r="F107" s="448">
        <v>7000</v>
      </c>
      <c r="G107" s="448"/>
      <c r="H107" s="448">
        <v>150</v>
      </c>
      <c r="I107" s="448">
        <v>1000</v>
      </c>
      <c r="J107" s="448">
        <v>1736</v>
      </c>
      <c r="K107" s="448"/>
      <c r="L107" s="448"/>
      <c r="M107" s="448"/>
      <c r="N107" s="448"/>
      <c r="O107" s="448">
        <v>2000</v>
      </c>
      <c r="P107" s="448"/>
      <c r="Q107" s="448"/>
      <c r="R107" s="448">
        <v>10000</v>
      </c>
      <c r="S107" s="448"/>
      <c r="T107" s="448">
        <v>12724</v>
      </c>
      <c r="U107" s="448"/>
      <c r="V107" s="448">
        <v>2150</v>
      </c>
      <c r="W107" s="448"/>
      <c r="X107" s="448">
        <v>17886</v>
      </c>
      <c r="Y107" s="448">
        <v>5676</v>
      </c>
      <c r="Z107" s="440">
        <v>77322</v>
      </c>
      <c r="AA107" s="441">
        <v>77322</v>
      </c>
    </row>
    <row r="108" spans="1:27" ht="22.5">
      <c r="A108" s="442"/>
      <c r="B108" s="442"/>
      <c r="C108" s="438" t="s">
        <v>499</v>
      </c>
      <c r="D108" s="448"/>
      <c r="E108" s="448"/>
      <c r="F108" s="448"/>
      <c r="G108" s="448"/>
      <c r="H108" s="448"/>
      <c r="I108" s="448">
        <v>5000</v>
      </c>
      <c r="J108" s="448"/>
      <c r="K108" s="448"/>
      <c r="L108" s="448"/>
      <c r="M108" s="448"/>
      <c r="N108" s="448">
        <v>40000</v>
      </c>
      <c r="O108" s="448">
        <v>141826</v>
      </c>
      <c r="P108" s="448"/>
      <c r="Q108" s="448"/>
      <c r="R108" s="448">
        <v>113880</v>
      </c>
      <c r="S108" s="448">
        <v>23000</v>
      </c>
      <c r="T108" s="448">
        <v>5140</v>
      </c>
      <c r="U108" s="448"/>
      <c r="V108" s="448">
        <v>38191</v>
      </c>
      <c r="W108" s="448"/>
      <c r="X108" s="448"/>
      <c r="Y108" s="448">
        <v>1000</v>
      </c>
      <c r="Z108" s="440">
        <v>368037</v>
      </c>
      <c r="AA108" s="441">
        <v>368037</v>
      </c>
    </row>
    <row r="109" spans="1:27" ht="11.25">
      <c r="A109" s="442"/>
      <c r="B109" s="443" t="s">
        <v>586</v>
      </c>
      <c r="C109" s="444"/>
      <c r="D109" s="445"/>
      <c r="E109" s="445">
        <v>17000</v>
      </c>
      <c r="F109" s="445">
        <v>7000</v>
      </c>
      <c r="G109" s="445"/>
      <c r="H109" s="445">
        <v>1950</v>
      </c>
      <c r="I109" s="445">
        <v>7000</v>
      </c>
      <c r="J109" s="445">
        <v>3536</v>
      </c>
      <c r="K109" s="445"/>
      <c r="L109" s="445">
        <v>1000</v>
      </c>
      <c r="M109" s="445"/>
      <c r="N109" s="445">
        <v>40000</v>
      </c>
      <c r="O109" s="445">
        <v>143826</v>
      </c>
      <c r="P109" s="445"/>
      <c r="Q109" s="445"/>
      <c r="R109" s="445">
        <v>123880</v>
      </c>
      <c r="S109" s="445">
        <v>23000</v>
      </c>
      <c r="T109" s="445">
        <v>17864</v>
      </c>
      <c r="U109" s="445">
        <v>3000</v>
      </c>
      <c r="V109" s="445">
        <v>42191</v>
      </c>
      <c r="W109" s="445"/>
      <c r="X109" s="445">
        <v>17886</v>
      </c>
      <c r="Y109" s="445">
        <v>8576</v>
      </c>
      <c r="Z109" s="446">
        <v>457709</v>
      </c>
      <c r="AA109" s="447">
        <v>457709</v>
      </c>
    </row>
    <row r="110" spans="1:27" ht="22.5">
      <c r="A110" s="442"/>
      <c r="B110" s="437" t="s">
        <v>587</v>
      </c>
      <c r="C110" s="438" t="s">
        <v>496</v>
      </c>
      <c r="D110" s="448"/>
      <c r="E110" s="448">
        <v>10666</v>
      </c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9">
        <v>10666</v>
      </c>
      <c r="AA110" s="450">
        <v>10666</v>
      </c>
    </row>
    <row r="111" spans="1:27" ht="22.5">
      <c r="A111" s="442"/>
      <c r="B111" s="442"/>
      <c r="C111" s="438" t="s">
        <v>499</v>
      </c>
      <c r="D111" s="448">
        <v>21563</v>
      </c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>
        <v>9000</v>
      </c>
      <c r="S111" s="448"/>
      <c r="T111" s="448"/>
      <c r="U111" s="448"/>
      <c r="V111" s="448"/>
      <c r="W111" s="448"/>
      <c r="X111" s="448"/>
      <c r="Y111" s="448"/>
      <c r="Z111" s="440">
        <v>30563</v>
      </c>
      <c r="AA111" s="441">
        <v>30563</v>
      </c>
    </row>
    <row r="112" spans="1:27" ht="11.25">
      <c r="A112" s="442"/>
      <c r="B112" s="443" t="s">
        <v>588</v>
      </c>
      <c r="C112" s="444"/>
      <c r="D112" s="445">
        <v>21563</v>
      </c>
      <c r="E112" s="445">
        <v>10666</v>
      </c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>
        <v>9000</v>
      </c>
      <c r="S112" s="445"/>
      <c r="T112" s="445"/>
      <c r="U112" s="445"/>
      <c r="V112" s="445"/>
      <c r="W112" s="445"/>
      <c r="X112" s="445"/>
      <c r="Y112" s="445"/>
      <c r="Z112" s="446">
        <v>41229</v>
      </c>
      <c r="AA112" s="447">
        <v>41229</v>
      </c>
    </row>
    <row r="113" spans="1:27" ht="22.5">
      <c r="A113" s="442"/>
      <c r="B113" s="437" t="s">
        <v>589</v>
      </c>
      <c r="C113" s="438" t="s">
        <v>499</v>
      </c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9"/>
      <c r="AA113" s="450"/>
    </row>
    <row r="114" spans="1:27" ht="11.25">
      <c r="A114" s="442"/>
      <c r="B114" s="443" t="s">
        <v>590</v>
      </c>
      <c r="C114" s="444"/>
      <c r="D114" s="445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6"/>
      <c r="AA114" s="447"/>
    </row>
    <row r="115" spans="1:27" ht="11.25">
      <c r="A115" s="451" t="s">
        <v>591</v>
      </c>
      <c r="B115" s="452"/>
      <c r="C115" s="452"/>
      <c r="D115" s="453">
        <v>21563</v>
      </c>
      <c r="E115" s="453">
        <v>27666</v>
      </c>
      <c r="F115" s="453">
        <v>7000</v>
      </c>
      <c r="G115" s="453"/>
      <c r="H115" s="453">
        <v>3950</v>
      </c>
      <c r="I115" s="453">
        <v>7000</v>
      </c>
      <c r="J115" s="453">
        <v>3536</v>
      </c>
      <c r="K115" s="453"/>
      <c r="L115" s="453">
        <v>1000</v>
      </c>
      <c r="M115" s="453"/>
      <c r="N115" s="453">
        <v>40000</v>
      </c>
      <c r="O115" s="453">
        <v>145826</v>
      </c>
      <c r="P115" s="453"/>
      <c r="Q115" s="453"/>
      <c r="R115" s="453">
        <v>132880</v>
      </c>
      <c r="S115" s="453">
        <v>23000</v>
      </c>
      <c r="T115" s="453">
        <v>17864</v>
      </c>
      <c r="U115" s="453">
        <v>3000</v>
      </c>
      <c r="V115" s="453">
        <v>43191</v>
      </c>
      <c r="W115" s="453"/>
      <c r="X115" s="453">
        <v>17886</v>
      </c>
      <c r="Y115" s="453">
        <v>8576</v>
      </c>
      <c r="Z115" s="454">
        <v>503938</v>
      </c>
      <c r="AA115" s="455">
        <v>503938</v>
      </c>
    </row>
    <row r="116" spans="1:27" ht="45">
      <c r="A116" s="437" t="s">
        <v>592</v>
      </c>
      <c r="B116" s="437" t="s">
        <v>593</v>
      </c>
      <c r="C116" s="438" t="s">
        <v>520</v>
      </c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>
        <v>1100</v>
      </c>
      <c r="T116" s="448"/>
      <c r="U116" s="448"/>
      <c r="V116" s="448"/>
      <c r="W116" s="448"/>
      <c r="X116" s="448"/>
      <c r="Y116" s="448"/>
      <c r="Z116" s="449">
        <v>1100</v>
      </c>
      <c r="AA116" s="450">
        <v>1100</v>
      </c>
    </row>
    <row r="117" spans="1:27" ht="11.25">
      <c r="A117" s="442"/>
      <c r="B117" s="442"/>
      <c r="C117" s="438" t="s">
        <v>496</v>
      </c>
      <c r="D117" s="448">
        <v>2500</v>
      </c>
      <c r="E117" s="448"/>
      <c r="F117" s="448"/>
      <c r="G117" s="448">
        <v>9000</v>
      </c>
      <c r="H117" s="448">
        <v>7000</v>
      </c>
      <c r="I117" s="448">
        <v>4000</v>
      </c>
      <c r="J117" s="448"/>
      <c r="K117" s="448"/>
      <c r="L117" s="448">
        <v>1500</v>
      </c>
      <c r="M117" s="448"/>
      <c r="N117" s="448"/>
      <c r="O117" s="448">
        <v>20000</v>
      </c>
      <c r="P117" s="448">
        <v>8000</v>
      </c>
      <c r="Q117" s="448">
        <v>4000</v>
      </c>
      <c r="R117" s="448">
        <v>4000</v>
      </c>
      <c r="S117" s="448">
        <v>6000</v>
      </c>
      <c r="T117" s="448">
        <v>2224</v>
      </c>
      <c r="U117" s="448">
        <v>14000</v>
      </c>
      <c r="V117" s="448">
        <v>12000</v>
      </c>
      <c r="W117" s="448"/>
      <c r="X117" s="448">
        <v>8000</v>
      </c>
      <c r="Y117" s="448"/>
      <c r="Z117" s="440">
        <v>102224</v>
      </c>
      <c r="AA117" s="441">
        <v>102224</v>
      </c>
    </row>
    <row r="118" spans="1:27" ht="11.25">
      <c r="A118" s="442"/>
      <c r="B118" s="443" t="s">
        <v>594</v>
      </c>
      <c r="C118" s="444"/>
      <c r="D118" s="445">
        <v>2500</v>
      </c>
      <c r="E118" s="445"/>
      <c r="F118" s="445"/>
      <c r="G118" s="445">
        <v>9000</v>
      </c>
      <c r="H118" s="445">
        <v>7000</v>
      </c>
      <c r="I118" s="445">
        <v>4000</v>
      </c>
      <c r="J118" s="445"/>
      <c r="K118" s="445"/>
      <c r="L118" s="445">
        <v>1500</v>
      </c>
      <c r="M118" s="445"/>
      <c r="N118" s="445"/>
      <c r="O118" s="445">
        <v>20000</v>
      </c>
      <c r="P118" s="445">
        <v>8000</v>
      </c>
      <c r="Q118" s="445">
        <v>4000</v>
      </c>
      <c r="R118" s="445">
        <v>4000</v>
      </c>
      <c r="S118" s="445">
        <v>7100</v>
      </c>
      <c r="T118" s="445">
        <v>2224</v>
      </c>
      <c r="U118" s="445">
        <v>14000</v>
      </c>
      <c r="V118" s="445">
        <v>12000</v>
      </c>
      <c r="W118" s="445"/>
      <c r="X118" s="445">
        <v>8000</v>
      </c>
      <c r="Y118" s="445"/>
      <c r="Z118" s="446">
        <v>103324</v>
      </c>
      <c r="AA118" s="447">
        <v>103324</v>
      </c>
    </row>
    <row r="119" spans="1:27" ht="33.75">
      <c r="A119" s="442"/>
      <c r="B119" s="437" t="s">
        <v>595</v>
      </c>
      <c r="C119" s="438" t="s">
        <v>596</v>
      </c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>
        <v>3806</v>
      </c>
      <c r="O119" s="448"/>
      <c r="P119" s="448"/>
      <c r="Q119" s="448"/>
      <c r="R119" s="448"/>
      <c r="S119" s="448"/>
      <c r="T119" s="448"/>
      <c r="U119" s="448">
        <v>2000</v>
      </c>
      <c r="V119" s="448"/>
      <c r="W119" s="448"/>
      <c r="X119" s="448"/>
      <c r="Y119" s="448"/>
      <c r="Z119" s="449">
        <v>5806</v>
      </c>
      <c r="AA119" s="450">
        <v>5806</v>
      </c>
    </row>
    <row r="120" spans="1:27" ht="11.25">
      <c r="A120" s="442"/>
      <c r="B120" s="443" t="s">
        <v>597</v>
      </c>
      <c r="C120" s="444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>
        <v>3806</v>
      </c>
      <c r="O120" s="445"/>
      <c r="P120" s="445"/>
      <c r="Q120" s="445"/>
      <c r="R120" s="445"/>
      <c r="S120" s="445"/>
      <c r="T120" s="445"/>
      <c r="U120" s="445">
        <v>2000</v>
      </c>
      <c r="V120" s="445"/>
      <c r="W120" s="445"/>
      <c r="X120" s="445"/>
      <c r="Y120" s="445"/>
      <c r="Z120" s="446">
        <v>5806</v>
      </c>
      <c r="AA120" s="447">
        <v>5806</v>
      </c>
    </row>
    <row r="121" spans="1:27" ht="33.75">
      <c r="A121" s="442"/>
      <c r="B121" s="437" t="s">
        <v>598</v>
      </c>
      <c r="C121" s="438" t="s">
        <v>596</v>
      </c>
      <c r="D121" s="448"/>
      <c r="E121" s="448">
        <v>600</v>
      </c>
      <c r="F121" s="448">
        <v>4000</v>
      </c>
      <c r="G121" s="448">
        <v>2000</v>
      </c>
      <c r="H121" s="448">
        <v>1516</v>
      </c>
      <c r="I121" s="448"/>
      <c r="J121" s="448">
        <v>4500</v>
      </c>
      <c r="K121" s="448">
        <v>1500</v>
      </c>
      <c r="L121" s="448"/>
      <c r="M121" s="448"/>
      <c r="N121" s="448"/>
      <c r="O121" s="448"/>
      <c r="P121" s="448">
        <v>2000</v>
      </c>
      <c r="Q121" s="448"/>
      <c r="R121" s="448"/>
      <c r="S121" s="448">
        <v>2000</v>
      </c>
      <c r="T121" s="448"/>
      <c r="U121" s="448"/>
      <c r="V121" s="448"/>
      <c r="W121" s="448">
        <v>312</v>
      </c>
      <c r="X121" s="448">
        <v>2500</v>
      </c>
      <c r="Y121" s="448"/>
      <c r="Z121" s="449">
        <v>20928</v>
      </c>
      <c r="AA121" s="450">
        <v>20928</v>
      </c>
    </row>
    <row r="122" spans="1:27" ht="11.25">
      <c r="A122" s="442"/>
      <c r="B122" s="443" t="s">
        <v>599</v>
      </c>
      <c r="C122" s="444"/>
      <c r="D122" s="445"/>
      <c r="E122" s="445">
        <v>600</v>
      </c>
      <c r="F122" s="445">
        <v>4000</v>
      </c>
      <c r="G122" s="445">
        <v>2000</v>
      </c>
      <c r="H122" s="445">
        <v>1516</v>
      </c>
      <c r="I122" s="445"/>
      <c r="J122" s="445">
        <v>4500</v>
      </c>
      <c r="K122" s="445">
        <v>1500</v>
      </c>
      <c r="L122" s="445"/>
      <c r="M122" s="445"/>
      <c r="N122" s="445"/>
      <c r="O122" s="445"/>
      <c r="P122" s="445">
        <v>2000</v>
      </c>
      <c r="Q122" s="445"/>
      <c r="R122" s="445"/>
      <c r="S122" s="445">
        <v>2000</v>
      </c>
      <c r="T122" s="445"/>
      <c r="U122" s="445"/>
      <c r="V122" s="445"/>
      <c r="W122" s="445">
        <v>312</v>
      </c>
      <c r="X122" s="445">
        <v>2500</v>
      </c>
      <c r="Y122" s="445"/>
      <c r="Z122" s="446">
        <v>20928</v>
      </c>
      <c r="AA122" s="447">
        <v>20928</v>
      </c>
    </row>
    <row r="123" spans="1:27" ht="11.25">
      <c r="A123" s="451" t="s">
        <v>600</v>
      </c>
      <c r="B123" s="452"/>
      <c r="C123" s="452"/>
      <c r="D123" s="453">
        <v>2500</v>
      </c>
      <c r="E123" s="453">
        <v>600</v>
      </c>
      <c r="F123" s="453">
        <v>4000</v>
      </c>
      <c r="G123" s="453">
        <v>11000</v>
      </c>
      <c r="H123" s="453">
        <v>8516</v>
      </c>
      <c r="I123" s="453">
        <v>4000</v>
      </c>
      <c r="J123" s="453">
        <v>4500</v>
      </c>
      <c r="K123" s="453">
        <v>1500</v>
      </c>
      <c r="L123" s="453">
        <v>1500</v>
      </c>
      <c r="M123" s="453"/>
      <c r="N123" s="453">
        <v>3806</v>
      </c>
      <c r="O123" s="453">
        <v>20000</v>
      </c>
      <c r="P123" s="453">
        <v>10000</v>
      </c>
      <c r="Q123" s="453">
        <v>4000</v>
      </c>
      <c r="R123" s="453">
        <v>4000</v>
      </c>
      <c r="S123" s="453">
        <v>9100</v>
      </c>
      <c r="T123" s="453">
        <v>2224</v>
      </c>
      <c r="U123" s="453">
        <v>16000</v>
      </c>
      <c r="V123" s="453">
        <v>12000</v>
      </c>
      <c r="W123" s="453">
        <v>312</v>
      </c>
      <c r="X123" s="453">
        <v>10500</v>
      </c>
      <c r="Y123" s="453"/>
      <c r="Z123" s="454">
        <v>130058</v>
      </c>
      <c r="AA123" s="455">
        <v>130058</v>
      </c>
    </row>
    <row r="124" spans="1:27" ht="22.5">
      <c r="A124" s="437" t="s">
        <v>601</v>
      </c>
      <c r="B124" s="437" t="s">
        <v>602</v>
      </c>
      <c r="C124" s="438" t="s">
        <v>508</v>
      </c>
      <c r="D124" s="448"/>
      <c r="E124" s="448"/>
      <c r="F124" s="448"/>
      <c r="G124" s="448"/>
      <c r="H124" s="448"/>
      <c r="I124" s="448"/>
      <c r="J124" s="448"/>
      <c r="K124" s="448"/>
      <c r="L124" s="448">
        <v>2400</v>
      </c>
      <c r="M124" s="448"/>
      <c r="N124" s="448"/>
      <c r="O124" s="448"/>
      <c r="P124" s="448"/>
      <c r="Q124" s="448"/>
      <c r="R124" s="448">
        <v>2500</v>
      </c>
      <c r="S124" s="448"/>
      <c r="T124" s="448"/>
      <c r="U124" s="448"/>
      <c r="V124" s="448"/>
      <c r="W124" s="448"/>
      <c r="X124" s="448"/>
      <c r="Y124" s="448"/>
      <c r="Z124" s="449">
        <v>4900</v>
      </c>
      <c r="AA124" s="450">
        <v>4900</v>
      </c>
    </row>
    <row r="125" spans="1:27" ht="22.5">
      <c r="A125" s="442"/>
      <c r="B125" s="442"/>
      <c r="C125" s="438" t="s">
        <v>499</v>
      </c>
      <c r="D125" s="448"/>
      <c r="E125" s="448"/>
      <c r="F125" s="448"/>
      <c r="G125" s="448"/>
      <c r="H125" s="448"/>
      <c r="I125" s="448"/>
      <c r="J125" s="448">
        <v>8000</v>
      </c>
      <c r="K125" s="448"/>
      <c r="L125" s="448">
        <v>7700</v>
      </c>
      <c r="M125" s="448"/>
      <c r="N125" s="448"/>
      <c r="O125" s="448"/>
      <c r="P125" s="448"/>
      <c r="Q125" s="448"/>
      <c r="R125" s="448"/>
      <c r="S125" s="448">
        <v>18000</v>
      </c>
      <c r="T125" s="448"/>
      <c r="U125" s="448"/>
      <c r="V125" s="448"/>
      <c r="W125" s="448"/>
      <c r="X125" s="448"/>
      <c r="Y125" s="448"/>
      <c r="Z125" s="440">
        <v>33700</v>
      </c>
      <c r="AA125" s="441">
        <v>33700</v>
      </c>
    </row>
    <row r="126" spans="1:27" ht="11.25">
      <c r="A126" s="442"/>
      <c r="B126" s="443" t="s">
        <v>603</v>
      </c>
      <c r="C126" s="444"/>
      <c r="D126" s="445"/>
      <c r="E126" s="445"/>
      <c r="F126" s="445"/>
      <c r="G126" s="445"/>
      <c r="H126" s="445"/>
      <c r="I126" s="445"/>
      <c r="J126" s="445">
        <v>8000</v>
      </c>
      <c r="K126" s="445"/>
      <c r="L126" s="445">
        <v>10100</v>
      </c>
      <c r="M126" s="445"/>
      <c r="N126" s="445"/>
      <c r="O126" s="445"/>
      <c r="P126" s="445"/>
      <c r="Q126" s="445"/>
      <c r="R126" s="445">
        <v>2500</v>
      </c>
      <c r="S126" s="445">
        <v>18000</v>
      </c>
      <c r="T126" s="445"/>
      <c r="U126" s="445"/>
      <c r="V126" s="445"/>
      <c r="W126" s="445"/>
      <c r="X126" s="445"/>
      <c r="Y126" s="445"/>
      <c r="Z126" s="446">
        <v>38600</v>
      </c>
      <c r="AA126" s="447">
        <v>38600</v>
      </c>
    </row>
    <row r="127" spans="1:27" ht="22.5">
      <c r="A127" s="442"/>
      <c r="B127" s="437" t="s">
        <v>604</v>
      </c>
      <c r="C127" s="438" t="s">
        <v>520</v>
      </c>
      <c r="D127" s="448"/>
      <c r="E127" s="448"/>
      <c r="F127" s="448"/>
      <c r="G127" s="448"/>
      <c r="H127" s="448">
        <v>4300</v>
      </c>
      <c r="I127" s="448"/>
      <c r="J127" s="448"/>
      <c r="K127" s="448"/>
      <c r="L127" s="448">
        <v>2500</v>
      </c>
      <c r="M127" s="448"/>
      <c r="N127" s="448"/>
      <c r="O127" s="448"/>
      <c r="P127" s="448"/>
      <c r="Q127" s="448"/>
      <c r="R127" s="448"/>
      <c r="S127" s="448"/>
      <c r="T127" s="448"/>
      <c r="U127" s="448"/>
      <c r="V127" s="448"/>
      <c r="W127" s="448">
        <v>1000</v>
      </c>
      <c r="X127" s="448">
        <v>5000</v>
      </c>
      <c r="Y127" s="448"/>
      <c r="Z127" s="449">
        <v>12800</v>
      </c>
      <c r="AA127" s="450">
        <v>12800</v>
      </c>
    </row>
    <row r="128" spans="1:27" ht="11.25">
      <c r="A128" s="442"/>
      <c r="B128" s="442"/>
      <c r="C128" s="438" t="s">
        <v>508</v>
      </c>
      <c r="D128" s="448"/>
      <c r="E128" s="448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8"/>
      <c r="S128" s="448"/>
      <c r="T128" s="448"/>
      <c r="U128" s="448">
        <v>5754</v>
      </c>
      <c r="V128" s="448"/>
      <c r="W128" s="448"/>
      <c r="X128" s="448"/>
      <c r="Y128" s="448"/>
      <c r="Z128" s="440">
        <v>5754</v>
      </c>
      <c r="AA128" s="441">
        <v>5754</v>
      </c>
    </row>
    <row r="129" spans="1:27" ht="11.25">
      <c r="A129" s="442"/>
      <c r="B129" s="442"/>
      <c r="C129" s="438" t="s">
        <v>496</v>
      </c>
      <c r="D129" s="448">
        <v>1000</v>
      </c>
      <c r="E129" s="448"/>
      <c r="F129" s="448"/>
      <c r="G129" s="448">
        <v>7000</v>
      </c>
      <c r="H129" s="448">
        <v>7000</v>
      </c>
      <c r="I129" s="448"/>
      <c r="J129" s="448">
        <v>7000</v>
      </c>
      <c r="K129" s="448"/>
      <c r="L129" s="448">
        <v>3600</v>
      </c>
      <c r="M129" s="448"/>
      <c r="N129" s="448"/>
      <c r="O129" s="448"/>
      <c r="P129" s="448">
        <v>1500</v>
      </c>
      <c r="Q129" s="448"/>
      <c r="R129" s="448">
        <v>1500</v>
      </c>
      <c r="S129" s="448"/>
      <c r="T129" s="448"/>
      <c r="U129" s="448"/>
      <c r="V129" s="448"/>
      <c r="W129" s="448">
        <v>4000</v>
      </c>
      <c r="X129" s="448"/>
      <c r="Y129" s="448"/>
      <c r="Z129" s="440">
        <v>32600</v>
      </c>
      <c r="AA129" s="441">
        <v>32600</v>
      </c>
    </row>
    <row r="130" spans="1:27" ht="11.25">
      <c r="A130" s="442"/>
      <c r="B130" s="442"/>
      <c r="C130" s="438" t="s">
        <v>543</v>
      </c>
      <c r="D130" s="448"/>
      <c r="E130" s="448"/>
      <c r="F130" s="448">
        <v>3000</v>
      </c>
      <c r="G130" s="448"/>
      <c r="H130" s="448"/>
      <c r="I130" s="448"/>
      <c r="J130" s="448"/>
      <c r="K130" s="448"/>
      <c r="L130" s="448">
        <v>500</v>
      </c>
      <c r="M130" s="448"/>
      <c r="N130" s="448"/>
      <c r="O130" s="448"/>
      <c r="P130" s="448"/>
      <c r="Q130" s="448"/>
      <c r="R130" s="448"/>
      <c r="S130" s="448"/>
      <c r="T130" s="448"/>
      <c r="U130" s="448"/>
      <c r="V130" s="448"/>
      <c r="W130" s="448"/>
      <c r="X130" s="448"/>
      <c r="Y130" s="448"/>
      <c r="Z130" s="440">
        <v>3500</v>
      </c>
      <c r="AA130" s="441">
        <v>3500</v>
      </c>
    </row>
    <row r="131" spans="1:27" ht="22.5">
      <c r="A131" s="442"/>
      <c r="B131" s="442"/>
      <c r="C131" s="438" t="s">
        <v>499</v>
      </c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>
        <v>16547</v>
      </c>
      <c r="Q131" s="448"/>
      <c r="R131" s="448"/>
      <c r="S131" s="448"/>
      <c r="T131" s="448"/>
      <c r="U131" s="448">
        <v>48400</v>
      </c>
      <c r="V131" s="448"/>
      <c r="W131" s="448"/>
      <c r="X131" s="448"/>
      <c r="Y131" s="448"/>
      <c r="Z131" s="440">
        <v>64947</v>
      </c>
      <c r="AA131" s="441">
        <v>64947</v>
      </c>
    </row>
    <row r="132" spans="1:27" ht="22.5" customHeight="1">
      <c r="A132" s="442"/>
      <c r="B132" s="442"/>
      <c r="C132" s="438" t="s">
        <v>523</v>
      </c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  <c r="O132" s="448"/>
      <c r="P132" s="448"/>
      <c r="Q132" s="448"/>
      <c r="R132" s="448"/>
      <c r="S132" s="448"/>
      <c r="T132" s="448"/>
      <c r="U132" s="448"/>
      <c r="V132" s="448">
        <v>10000</v>
      </c>
      <c r="W132" s="448"/>
      <c r="X132" s="448"/>
      <c r="Y132" s="448"/>
      <c r="Z132" s="440">
        <v>10000</v>
      </c>
      <c r="AA132" s="441">
        <v>10000</v>
      </c>
    </row>
    <row r="133" spans="1:27" ht="11.25">
      <c r="A133" s="442"/>
      <c r="B133" s="443" t="s">
        <v>605</v>
      </c>
      <c r="C133" s="444"/>
      <c r="D133" s="445">
        <v>1000</v>
      </c>
      <c r="E133" s="445"/>
      <c r="F133" s="445">
        <v>3000</v>
      </c>
      <c r="G133" s="445">
        <v>7000</v>
      </c>
      <c r="H133" s="445">
        <v>11300</v>
      </c>
      <c r="I133" s="445"/>
      <c r="J133" s="445">
        <v>7000</v>
      </c>
      <c r="K133" s="445"/>
      <c r="L133" s="445">
        <v>6600</v>
      </c>
      <c r="M133" s="445"/>
      <c r="N133" s="445"/>
      <c r="O133" s="445"/>
      <c r="P133" s="445">
        <v>18047</v>
      </c>
      <c r="Q133" s="445"/>
      <c r="R133" s="445">
        <v>1500</v>
      </c>
      <c r="S133" s="445"/>
      <c r="T133" s="445"/>
      <c r="U133" s="445">
        <v>54154</v>
      </c>
      <c r="V133" s="445">
        <v>10000</v>
      </c>
      <c r="W133" s="445">
        <v>5000</v>
      </c>
      <c r="X133" s="445">
        <v>5000</v>
      </c>
      <c r="Y133" s="445"/>
      <c r="Z133" s="446">
        <v>129601</v>
      </c>
      <c r="AA133" s="447">
        <v>129601</v>
      </c>
    </row>
    <row r="134" spans="1:27" ht="11.25">
      <c r="A134" s="451" t="s">
        <v>606</v>
      </c>
      <c r="B134" s="452"/>
      <c r="C134" s="452"/>
      <c r="D134" s="453">
        <v>1000</v>
      </c>
      <c r="E134" s="453"/>
      <c r="F134" s="453">
        <v>3000</v>
      </c>
      <c r="G134" s="453">
        <v>7000</v>
      </c>
      <c r="H134" s="453">
        <v>11300</v>
      </c>
      <c r="I134" s="453"/>
      <c r="J134" s="453">
        <v>15000</v>
      </c>
      <c r="K134" s="453"/>
      <c r="L134" s="453">
        <v>16700</v>
      </c>
      <c r="M134" s="453"/>
      <c r="N134" s="453"/>
      <c r="O134" s="453"/>
      <c r="P134" s="453">
        <v>18047</v>
      </c>
      <c r="Q134" s="453"/>
      <c r="R134" s="453">
        <v>4000</v>
      </c>
      <c r="S134" s="453">
        <v>18000</v>
      </c>
      <c r="T134" s="453"/>
      <c r="U134" s="453">
        <v>54154</v>
      </c>
      <c r="V134" s="453">
        <v>10000</v>
      </c>
      <c r="W134" s="453">
        <v>5000</v>
      </c>
      <c r="X134" s="453">
        <v>5000</v>
      </c>
      <c r="Y134" s="453"/>
      <c r="Z134" s="454">
        <v>168201</v>
      </c>
      <c r="AA134" s="455">
        <v>168201</v>
      </c>
    </row>
    <row r="135" spans="1:27" ht="11.25">
      <c r="A135" s="456" t="s">
        <v>468</v>
      </c>
      <c r="B135" s="457"/>
      <c r="C135" s="457"/>
      <c r="D135" s="448">
        <v>66329</v>
      </c>
      <c r="E135" s="448">
        <v>41890</v>
      </c>
      <c r="F135" s="448">
        <v>163392</v>
      </c>
      <c r="G135" s="448">
        <v>88086</v>
      </c>
      <c r="H135" s="448">
        <v>83466</v>
      </c>
      <c r="I135" s="448">
        <v>83860</v>
      </c>
      <c r="J135" s="448">
        <v>68386</v>
      </c>
      <c r="K135" s="448">
        <v>32910</v>
      </c>
      <c r="L135" s="448">
        <v>70038</v>
      </c>
      <c r="M135" s="448">
        <v>58742</v>
      </c>
      <c r="N135" s="448">
        <v>43806</v>
      </c>
      <c r="O135" s="448">
        <v>241790</v>
      </c>
      <c r="P135" s="448">
        <v>134604</v>
      </c>
      <c r="Q135" s="448">
        <v>45305</v>
      </c>
      <c r="R135" s="448">
        <v>209050</v>
      </c>
      <c r="S135" s="448">
        <v>85022</v>
      </c>
      <c r="T135" s="448">
        <v>49588</v>
      </c>
      <c r="U135" s="448">
        <v>111154</v>
      </c>
      <c r="V135" s="448">
        <v>76766</v>
      </c>
      <c r="W135" s="448">
        <v>67312</v>
      </c>
      <c r="X135" s="448">
        <v>72246</v>
      </c>
      <c r="Y135" s="448">
        <v>77076</v>
      </c>
      <c r="Z135" s="458">
        <v>1970818</v>
      </c>
      <c r="AA135" s="459">
        <v>1970818</v>
      </c>
    </row>
  </sheetData>
  <printOptions/>
  <pageMargins left="0.27" right="0.28" top="0.32" bottom="0.32" header="0.18" footer="0.17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4"/>
  <sheetViews>
    <sheetView tabSelected="1" workbookViewId="0" topLeftCell="B19">
      <selection activeCell="D28" sqref="D28:I28"/>
    </sheetView>
  </sheetViews>
  <sheetFormatPr defaultColWidth="9.140625" defaultRowHeight="12"/>
  <cols>
    <col min="1" max="1" width="9.7109375" style="789" customWidth="1"/>
    <col min="2" max="2" width="8.140625" style="773" customWidth="1"/>
    <col min="3" max="7" width="10.7109375" style="773" customWidth="1"/>
    <col min="8" max="8" width="3.7109375" style="773" customWidth="1"/>
    <col min="9" max="9" width="7.8515625" style="773" customWidth="1"/>
    <col min="10" max="10" width="16.140625" style="773" customWidth="1"/>
    <col min="11" max="16384" width="10.7109375" style="773" customWidth="1"/>
  </cols>
  <sheetData>
    <row r="1" spans="1:10" s="756" customFormat="1" ht="15.75">
      <c r="A1" s="752"/>
      <c r="B1" s="753"/>
      <c r="C1" s="753"/>
      <c r="D1" s="754"/>
      <c r="E1" s="753"/>
      <c r="F1" s="753"/>
      <c r="G1" s="753"/>
      <c r="H1" s="753"/>
      <c r="I1" s="753"/>
      <c r="J1" s="755" t="s">
        <v>935</v>
      </c>
    </row>
    <row r="2" spans="1:10" s="756" customFormat="1" ht="9.75" customHeight="1">
      <c r="A2" s="420"/>
      <c r="B2" s="753"/>
      <c r="C2" s="753"/>
      <c r="D2" s="754"/>
      <c r="E2" s="753"/>
      <c r="F2" s="753"/>
      <c r="G2" s="753"/>
      <c r="H2" s="753"/>
      <c r="I2" s="753"/>
      <c r="J2" s="753"/>
    </row>
    <row r="3" spans="1:10" s="756" customFormat="1" ht="18.75">
      <c r="A3" s="973" t="s">
        <v>862</v>
      </c>
      <c r="B3" s="973"/>
      <c r="C3" s="973"/>
      <c r="D3" s="973"/>
      <c r="E3" s="973"/>
      <c r="F3" s="973"/>
      <c r="G3" s="973"/>
      <c r="H3" s="973"/>
      <c r="I3" s="973"/>
      <c r="J3" s="973"/>
    </row>
    <row r="4" spans="1:10" s="756" customFormat="1" ht="8.25" customHeight="1">
      <c r="A4" s="421"/>
      <c r="B4" s="753"/>
      <c r="C4" s="753"/>
      <c r="D4" s="754"/>
      <c r="E4" s="753"/>
      <c r="F4" s="753"/>
      <c r="G4" s="753"/>
      <c r="H4" s="753"/>
      <c r="I4" s="753"/>
      <c r="J4" s="753"/>
    </row>
    <row r="5" spans="1:10" s="756" customFormat="1" ht="15.75">
      <c r="A5" s="927" t="s">
        <v>863</v>
      </c>
      <c r="B5" s="927"/>
      <c r="C5" s="927"/>
      <c r="D5" s="927"/>
      <c r="E5" s="927"/>
      <c r="F5" s="927"/>
      <c r="G5" s="927"/>
      <c r="H5" s="927"/>
      <c r="I5" s="927"/>
      <c r="J5" s="927"/>
    </row>
    <row r="6" spans="1:10" s="756" customFormat="1" ht="11.25" customHeight="1">
      <c r="A6" s="420"/>
      <c r="B6" s="753"/>
      <c r="C6" s="753"/>
      <c r="D6" s="754"/>
      <c r="E6" s="753"/>
      <c r="F6" s="753"/>
      <c r="G6" s="753"/>
      <c r="H6" s="753"/>
      <c r="I6" s="753"/>
      <c r="J6" s="753"/>
    </row>
    <row r="7" spans="1:10" s="756" customFormat="1" ht="14.25" customHeight="1">
      <c r="A7" s="752" t="s">
        <v>931</v>
      </c>
      <c r="B7" s="753"/>
      <c r="C7" s="753"/>
      <c r="D7" s="754"/>
      <c r="E7" s="753"/>
      <c r="F7" s="753"/>
      <c r="G7" s="753"/>
      <c r="H7" s="753"/>
      <c r="I7" s="753"/>
      <c r="J7" s="753"/>
    </row>
    <row r="8" spans="1:10" s="756" customFormat="1" ht="14.25" customHeight="1">
      <c r="A8" s="752" t="s">
        <v>932</v>
      </c>
      <c r="B8" s="753"/>
      <c r="C8" s="753"/>
      <c r="D8" s="754"/>
      <c r="E8" s="753"/>
      <c r="F8" s="753"/>
      <c r="G8" s="753"/>
      <c r="H8" s="753"/>
      <c r="I8" s="753"/>
      <c r="J8" s="753"/>
    </row>
    <row r="9" spans="1:10" s="756" customFormat="1" ht="13.5" customHeight="1">
      <c r="A9" s="752"/>
      <c r="B9" s="753"/>
      <c r="C9" s="753"/>
      <c r="D9" s="754"/>
      <c r="E9" s="753"/>
      <c r="F9" s="753"/>
      <c r="G9" s="753"/>
      <c r="H9" s="753"/>
      <c r="I9" s="753"/>
      <c r="J9" s="757" t="s">
        <v>864</v>
      </c>
    </row>
    <row r="10" spans="1:10" s="756" customFormat="1" ht="15.75">
      <c r="A10" s="420" t="s">
        <v>865</v>
      </c>
      <c r="B10" s="758" t="s">
        <v>866</v>
      </c>
      <c r="C10" s="752"/>
      <c r="D10" s="759"/>
      <c r="E10" s="752"/>
      <c r="F10" s="760" t="s">
        <v>867</v>
      </c>
      <c r="G10" s="760"/>
      <c r="H10" s="752"/>
      <c r="I10" s="752"/>
      <c r="J10" s="761">
        <f>J11+J12-J13</f>
        <v>1784637</v>
      </c>
    </row>
    <row r="11" spans="1:10" s="756" customFormat="1" ht="14.25" customHeight="1">
      <c r="A11" s="762"/>
      <c r="B11" s="763"/>
      <c r="C11" s="764" t="s">
        <v>868</v>
      </c>
      <c r="D11" s="765"/>
      <c r="E11" s="765"/>
      <c r="F11" s="766"/>
      <c r="G11" s="766"/>
      <c r="H11" s="765"/>
      <c r="I11" s="765"/>
      <c r="J11" s="767">
        <v>1676173</v>
      </c>
    </row>
    <row r="12" spans="1:10" s="756" customFormat="1" ht="12.75" customHeight="1">
      <c r="A12" s="762"/>
      <c r="B12" s="763"/>
      <c r="C12" s="764" t="s">
        <v>869</v>
      </c>
      <c r="D12" s="765"/>
      <c r="E12" s="765"/>
      <c r="F12" s="766"/>
      <c r="G12" s="766"/>
      <c r="H12" s="765"/>
      <c r="I12" s="765"/>
      <c r="J12" s="768">
        <v>116604</v>
      </c>
    </row>
    <row r="13" spans="1:10" s="756" customFormat="1" ht="12.75" customHeight="1">
      <c r="A13" s="762"/>
      <c r="B13" s="763"/>
      <c r="C13" s="764" t="s">
        <v>870</v>
      </c>
      <c r="D13" s="765"/>
      <c r="E13" s="765"/>
      <c r="F13" s="766"/>
      <c r="G13" s="766"/>
      <c r="H13" s="765"/>
      <c r="I13" s="765"/>
      <c r="J13" s="769">
        <v>8140</v>
      </c>
    </row>
    <row r="14" spans="1:10" ht="6.75" customHeight="1">
      <c r="A14" s="770" t="s">
        <v>871</v>
      </c>
      <c r="B14" s="771"/>
      <c r="C14" s="771"/>
      <c r="D14" s="772"/>
      <c r="E14" s="771"/>
      <c r="F14" s="771"/>
      <c r="G14" s="771"/>
      <c r="H14" s="771"/>
      <c r="I14" s="771"/>
      <c r="J14" s="771"/>
    </row>
    <row r="15" spans="1:10" s="774" customFormat="1" ht="15.75">
      <c r="A15" s="420" t="s">
        <v>872</v>
      </c>
      <c r="B15" s="758" t="s">
        <v>873</v>
      </c>
      <c r="C15" s="752"/>
      <c r="D15" s="759"/>
      <c r="E15" s="752"/>
      <c r="F15" s="752"/>
      <c r="G15" s="752"/>
      <c r="H15" s="752"/>
      <c r="I15" s="752"/>
      <c r="J15" s="752"/>
    </row>
    <row r="16" spans="1:10" s="756" customFormat="1" ht="15.75">
      <c r="A16" s="775"/>
      <c r="B16" s="776" t="s">
        <v>874</v>
      </c>
      <c r="C16" s="777"/>
      <c r="D16" s="940" t="s">
        <v>875</v>
      </c>
      <c r="E16" s="940"/>
      <c r="F16" s="777"/>
      <c r="G16" s="777"/>
      <c r="H16" s="777"/>
      <c r="I16" s="777"/>
      <c r="J16" s="777"/>
    </row>
    <row r="17" spans="1:10" s="756" customFormat="1" ht="15.75">
      <c r="A17" s="778"/>
      <c r="B17" s="779" t="s">
        <v>876</v>
      </c>
      <c r="C17" s="753"/>
      <c r="D17" s="780" t="s">
        <v>877</v>
      </c>
      <c r="E17" s="753"/>
      <c r="F17" s="753"/>
      <c r="G17" s="753"/>
      <c r="H17" s="753"/>
      <c r="I17" s="753"/>
      <c r="J17" s="781">
        <v>743000</v>
      </c>
    </row>
    <row r="18" spans="1:10" s="756" customFormat="1" ht="15.75">
      <c r="A18" s="778"/>
      <c r="B18" s="779" t="s">
        <v>878</v>
      </c>
      <c r="C18" s="753"/>
      <c r="D18" s="780" t="s">
        <v>879</v>
      </c>
      <c r="E18" s="753"/>
      <c r="F18" s="753"/>
      <c r="G18" s="753"/>
      <c r="H18" s="753"/>
      <c r="I18" s="753"/>
      <c r="J18" s="781">
        <v>1020640</v>
      </c>
    </row>
    <row r="19" spans="1:10" s="774" customFormat="1" ht="15.75">
      <c r="A19" s="778"/>
      <c r="B19" s="782" t="s">
        <v>880</v>
      </c>
      <c r="C19" s="778"/>
      <c r="D19" s="783"/>
      <c r="E19" s="752"/>
      <c r="F19" s="752"/>
      <c r="G19" s="752"/>
      <c r="H19" s="752"/>
      <c r="I19" s="752"/>
      <c r="J19" s="784">
        <f>J17+J18</f>
        <v>1763640</v>
      </c>
    </row>
    <row r="20" spans="1:10" ht="6.75" customHeight="1">
      <c r="A20" s="785"/>
      <c r="B20" s="771"/>
      <c r="C20" s="771"/>
      <c r="D20" s="772"/>
      <c r="E20" s="771"/>
      <c r="F20" s="771"/>
      <c r="G20" s="771"/>
      <c r="H20" s="771"/>
      <c r="I20" s="771"/>
      <c r="J20" s="771"/>
    </row>
    <row r="21" spans="1:10" s="774" customFormat="1" ht="15.75">
      <c r="A21" s="786" t="s">
        <v>881</v>
      </c>
      <c r="B21" s="758" t="s">
        <v>882</v>
      </c>
      <c r="C21" s="752"/>
      <c r="D21" s="759"/>
      <c r="E21" s="752"/>
      <c r="F21" s="752"/>
      <c r="G21" s="752"/>
      <c r="H21" s="752"/>
      <c r="I21" s="752"/>
      <c r="J21" s="752"/>
    </row>
    <row r="22" spans="1:10" s="756" customFormat="1" ht="15.75">
      <c r="A22" s="775"/>
      <c r="B22" s="776" t="s">
        <v>874</v>
      </c>
      <c r="C22" s="777"/>
      <c r="D22" s="940" t="s">
        <v>875</v>
      </c>
      <c r="E22" s="940"/>
      <c r="F22" s="777"/>
      <c r="G22" s="777"/>
      <c r="H22" s="777"/>
      <c r="I22" s="777"/>
      <c r="J22" s="777"/>
    </row>
    <row r="23" spans="1:10" s="756" customFormat="1" ht="39.75" customHeight="1">
      <c r="A23" s="775"/>
      <c r="B23" s="415">
        <v>2440</v>
      </c>
      <c r="C23" s="777"/>
      <c r="D23" s="971" t="s">
        <v>883</v>
      </c>
      <c r="E23" s="971"/>
      <c r="F23" s="971"/>
      <c r="G23" s="971"/>
      <c r="H23" s="971"/>
      <c r="I23" s="971"/>
      <c r="J23" s="781">
        <f>5000+55300</f>
        <v>60300</v>
      </c>
    </row>
    <row r="24" spans="1:10" s="756" customFormat="1" ht="40.5" customHeight="1">
      <c r="A24" s="415"/>
      <c r="B24" s="415">
        <v>2450</v>
      </c>
      <c r="C24" s="753"/>
      <c r="D24" s="971" t="s">
        <v>884</v>
      </c>
      <c r="E24" s="971"/>
      <c r="F24" s="971"/>
      <c r="G24" s="971"/>
      <c r="H24" s="971"/>
      <c r="I24" s="971"/>
      <c r="J24" s="781">
        <f>34000+13000+173000+100000+100000+250000-50000-50000-70000</f>
        <v>500000</v>
      </c>
    </row>
    <row r="25" spans="1:10" s="756" customFormat="1" ht="14.25" customHeight="1">
      <c r="A25" s="415"/>
      <c r="B25" s="415">
        <v>4170</v>
      </c>
      <c r="C25" s="753"/>
      <c r="D25" s="971" t="s">
        <v>885</v>
      </c>
      <c r="E25" s="971"/>
      <c r="F25" s="971"/>
      <c r="G25" s="971"/>
      <c r="H25" s="971"/>
      <c r="I25" s="971"/>
      <c r="J25" s="781">
        <f>1500+4500</f>
        <v>6000</v>
      </c>
    </row>
    <row r="26" spans="1:10" s="756" customFormat="1" ht="15" customHeight="1">
      <c r="A26" s="415"/>
      <c r="B26" s="415">
        <v>4210</v>
      </c>
      <c r="C26" s="753"/>
      <c r="D26" s="971" t="s">
        <v>886</v>
      </c>
      <c r="E26" s="971"/>
      <c r="F26" s="971"/>
      <c r="G26" s="971"/>
      <c r="H26" s="971"/>
      <c r="I26" s="971"/>
      <c r="J26" s="787">
        <f>20000+1620+90000-70000</f>
        <v>41620</v>
      </c>
    </row>
    <row r="27" spans="1:10" s="756" customFormat="1" ht="14.25" customHeight="1">
      <c r="A27" s="415"/>
      <c r="B27" s="415">
        <v>4270</v>
      </c>
      <c r="C27" s="753"/>
      <c r="D27" s="971" t="s">
        <v>887</v>
      </c>
      <c r="E27" s="971"/>
      <c r="F27" s="971"/>
      <c r="G27" s="971"/>
      <c r="H27" s="971"/>
      <c r="I27" s="971"/>
      <c r="J27" s="787">
        <f>7776+30000-7776</f>
        <v>30000</v>
      </c>
    </row>
    <row r="28" spans="1:10" s="756" customFormat="1" ht="15" customHeight="1">
      <c r="A28" s="415"/>
      <c r="B28" s="415">
        <v>4300</v>
      </c>
      <c r="C28" s="753"/>
      <c r="D28" s="971" t="s">
        <v>888</v>
      </c>
      <c r="E28" s="971"/>
      <c r="F28" s="971"/>
      <c r="G28" s="971"/>
      <c r="H28" s="971"/>
      <c r="I28" s="971"/>
      <c r="J28" s="787">
        <f>40000+12000+3500+2500+15000+500000+17000+200000+250000+60000+48000+114640+6000+15995+26840+200-250000-10000+50000+183000-17000</f>
        <v>1267675</v>
      </c>
    </row>
    <row r="29" spans="1:10" s="756" customFormat="1" ht="13.5" customHeight="1">
      <c r="A29" s="415"/>
      <c r="B29" s="415">
        <v>6110</v>
      </c>
      <c r="C29" s="753"/>
      <c r="D29" s="971" t="s">
        <v>889</v>
      </c>
      <c r="E29" s="971"/>
      <c r="F29" s="971"/>
      <c r="G29" s="971"/>
      <c r="H29" s="971"/>
      <c r="I29" s="971"/>
      <c r="J29" s="787">
        <f>25000+70000+250000-24400+19500+970500+18000</f>
        <v>1328600</v>
      </c>
    </row>
    <row r="30" spans="1:10" s="756" customFormat="1" ht="15.75" customHeight="1">
      <c r="A30" s="415"/>
      <c r="B30" s="415">
        <v>6120</v>
      </c>
      <c r="C30" s="753"/>
      <c r="D30" s="971" t="s">
        <v>890</v>
      </c>
      <c r="E30" s="971"/>
      <c r="F30" s="971"/>
      <c r="G30" s="971"/>
      <c r="H30" s="971"/>
      <c r="I30" s="971"/>
      <c r="J30" s="787">
        <v>24400</v>
      </c>
    </row>
    <row r="31" spans="1:10" s="756" customFormat="1" ht="48" customHeight="1">
      <c r="A31" s="415"/>
      <c r="B31" s="415">
        <v>6260</v>
      </c>
      <c r="C31" s="753"/>
      <c r="D31" s="971" t="s">
        <v>891</v>
      </c>
      <c r="E31" s="971"/>
      <c r="F31" s="971"/>
      <c r="G31" s="971"/>
      <c r="H31" s="971"/>
      <c r="I31" s="971"/>
      <c r="J31" s="781">
        <f>30000+6000+130000+10000+18000+15000+8000+18000+30000+160000+70000+90000+95000+30000+60000+80000+60000+50000+25000+55000+20000+70000+40000+24000+25000-24000-21800-7500+21800+7500+14000+16000+20000-6000-10000-970500-18000</f>
        <v>240500</v>
      </c>
    </row>
    <row r="32" spans="1:10" s="774" customFormat="1" ht="16.5" customHeight="1">
      <c r="A32" s="778"/>
      <c r="B32" s="944"/>
      <c r="C32" s="944"/>
      <c r="D32" s="927" t="s">
        <v>880</v>
      </c>
      <c r="E32" s="927"/>
      <c r="F32" s="752"/>
      <c r="G32" s="752"/>
      <c r="H32" s="752"/>
      <c r="I32" s="752"/>
      <c r="J32" s="784">
        <f>SUM(J23:J31)</f>
        <v>3499095</v>
      </c>
    </row>
    <row r="33" spans="1:10" ht="8.25" customHeight="1">
      <c r="A33" s="788"/>
      <c r="B33" s="771"/>
      <c r="C33" s="771"/>
      <c r="D33" s="772"/>
      <c r="E33" s="771"/>
      <c r="F33" s="771"/>
      <c r="G33" s="771"/>
      <c r="H33" s="771"/>
      <c r="I33" s="771"/>
      <c r="J33" s="771"/>
    </row>
    <row r="34" spans="1:10" s="774" customFormat="1" ht="15.75">
      <c r="A34" s="786" t="s">
        <v>892</v>
      </c>
      <c r="B34" s="945" t="s">
        <v>893</v>
      </c>
      <c r="C34" s="945"/>
      <c r="D34" s="945"/>
      <c r="E34" s="945"/>
      <c r="F34" s="945"/>
      <c r="G34" s="752"/>
      <c r="H34" s="752"/>
      <c r="I34" s="752"/>
      <c r="J34" s="790">
        <f>J35+J36-J37</f>
        <v>49182</v>
      </c>
    </row>
    <row r="35" spans="1:10" s="756" customFormat="1" ht="13.5" customHeight="1">
      <c r="A35" s="762"/>
      <c r="B35" s="791"/>
      <c r="C35" s="764" t="s">
        <v>868</v>
      </c>
      <c r="D35" s="765"/>
      <c r="E35" s="765"/>
      <c r="F35" s="791"/>
      <c r="G35" s="765"/>
      <c r="H35" s="765"/>
      <c r="I35" s="765"/>
      <c r="J35" s="792">
        <v>49182</v>
      </c>
    </row>
    <row r="36" spans="1:10" s="756" customFormat="1" ht="13.5" customHeight="1">
      <c r="A36" s="762"/>
      <c r="B36" s="791"/>
      <c r="C36" s="764" t="s">
        <v>869</v>
      </c>
      <c r="D36" s="765"/>
      <c r="E36" s="765"/>
      <c r="F36" s="791"/>
      <c r="G36" s="765"/>
      <c r="H36" s="765"/>
      <c r="I36" s="765"/>
      <c r="J36" s="792"/>
    </row>
    <row r="37" spans="1:10" s="756" customFormat="1" ht="13.5" customHeight="1">
      <c r="A37" s="762"/>
      <c r="B37" s="791"/>
      <c r="C37" s="764" t="s">
        <v>870</v>
      </c>
      <c r="D37" s="765"/>
      <c r="E37" s="765"/>
      <c r="F37" s="791"/>
      <c r="G37" s="765"/>
      <c r="H37" s="765"/>
      <c r="I37" s="765"/>
      <c r="J37" s="792"/>
    </row>
    <row r="38" spans="1:10" ht="9" customHeight="1">
      <c r="A38" s="785"/>
      <c r="B38" s="771"/>
      <c r="C38" s="771"/>
      <c r="D38" s="772"/>
      <c r="E38" s="771"/>
      <c r="F38" s="771"/>
      <c r="G38" s="771"/>
      <c r="H38" s="771"/>
      <c r="I38" s="771"/>
      <c r="J38" s="771"/>
    </row>
    <row r="39" spans="1:10" s="795" customFormat="1" ht="15">
      <c r="A39" s="793" t="s">
        <v>894</v>
      </c>
      <c r="B39" s="794"/>
      <c r="C39" s="794"/>
      <c r="D39" s="780"/>
      <c r="E39" s="794"/>
      <c r="F39" s="794"/>
      <c r="G39" s="794"/>
      <c r="H39" s="794"/>
      <c r="I39" s="794"/>
      <c r="J39" s="794"/>
    </row>
    <row r="40" spans="1:10" s="756" customFormat="1" ht="5.25" customHeight="1">
      <c r="A40" s="752"/>
      <c r="B40" s="753"/>
      <c r="C40" s="753"/>
      <c r="D40" s="754"/>
      <c r="E40" s="753"/>
      <c r="F40" s="753"/>
      <c r="G40" s="753"/>
      <c r="H40" s="753"/>
      <c r="I40" s="753"/>
      <c r="J40" s="753"/>
    </row>
    <row r="41" spans="1:10" s="756" customFormat="1" ht="15">
      <c r="A41" s="796">
        <v>1</v>
      </c>
      <c r="B41" s="946" t="s">
        <v>895</v>
      </c>
      <c r="C41" s="946"/>
      <c r="D41" s="946"/>
      <c r="E41" s="946"/>
      <c r="F41" s="946"/>
      <c r="G41" s="946"/>
      <c r="H41" s="946"/>
      <c r="I41" s="946"/>
      <c r="J41" s="797">
        <v>138120</v>
      </c>
    </row>
    <row r="42" spans="1:10" s="756" customFormat="1" ht="24" customHeight="1">
      <c r="A42" s="796">
        <v>2</v>
      </c>
      <c r="B42" s="942" t="s">
        <v>896</v>
      </c>
      <c r="C42" s="942"/>
      <c r="D42" s="942"/>
      <c r="E42" s="942"/>
      <c r="F42" s="942"/>
      <c r="G42" s="942"/>
      <c r="H42" s="942"/>
      <c r="I42" s="942"/>
      <c r="J42" s="798">
        <v>880500</v>
      </c>
    </row>
    <row r="43" spans="1:10" s="756" customFormat="1" ht="23.25" customHeight="1">
      <c r="A43" s="796">
        <v>3</v>
      </c>
      <c r="B43" s="942" t="s">
        <v>897</v>
      </c>
      <c r="C43" s="942"/>
      <c r="D43" s="942"/>
      <c r="E43" s="942"/>
      <c r="F43" s="942"/>
      <c r="G43" s="942"/>
      <c r="H43" s="942"/>
      <c r="I43" s="942"/>
      <c r="J43" s="798">
        <v>326000</v>
      </c>
    </row>
    <row r="44" spans="1:10" s="756" customFormat="1" ht="25.5" customHeight="1">
      <c r="A44" s="796">
        <v>4</v>
      </c>
      <c r="B44" s="942" t="s">
        <v>898</v>
      </c>
      <c r="C44" s="942"/>
      <c r="D44" s="942"/>
      <c r="E44" s="942"/>
      <c r="F44" s="942"/>
      <c r="G44" s="942"/>
      <c r="H44" s="942"/>
      <c r="I44" s="942"/>
      <c r="J44" s="798">
        <v>518000</v>
      </c>
    </row>
    <row r="45" spans="1:10" s="756" customFormat="1" ht="30.75" customHeight="1">
      <c r="A45" s="796">
        <v>5</v>
      </c>
      <c r="B45" s="942" t="s">
        <v>899</v>
      </c>
      <c r="C45" s="942"/>
      <c r="D45" s="942"/>
      <c r="E45" s="942"/>
      <c r="F45" s="942"/>
      <c r="G45" s="942"/>
      <c r="H45" s="942"/>
      <c r="I45" s="942"/>
      <c r="J45" s="798">
        <v>1209500</v>
      </c>
    </row>
    <row r="46" spans="1:10" s="756" customFormat="1" ht="15">
      <c r="A46" s="796">
        <v>6</v>
      </c>
      <c r="B46" s="777" t="s">
        <v>900</v>
      </c>
      <c r="C46" s="777"/>
      <c r="D46" s="777"/>
      <c r="E46" s="777"/>
      <c r="F46" s="777"/>
      <c r="G46" s="777"/>
      <c r="H46" s="777"/>
      <c r="I46" s="777"/>
      <c r="J46" s="797">
        <v>426775</v>
      </c>
    </row>
    <row r="47" spans="1:10" s="756" customFormat="1" ht="13.5" customHeight="1">
      <c r="A47" s="796">
        <v>7</v>
      </c>
      <c r="B47" s="777" t="s">
        <v>901</v>
      </c>
      <c r="C47" s="777"/>
      <c r="D47" s="777"/>
      <c r="E47" s="777"/>
      <c r="F47" s="777"/>
      <c r="G47" s="777"/>
      <c r="H47" s="777"/>
      <c r="I47" s="777"/>
      <c r="J47" s="797">
        <v>200</v>
      </c>
    </row>
    <row r="48" spans="1:10" ht="15.75">
      <c r="A48" s="799"/>
      <c r="B48" s="800"/>
      <c r="C48" s="771"/>
      <c r="D48" s="772"/>
      <c r="E48" s="771"/>
      <c r="F48" s="771"/>
      <c r="G48" s="771"/>
      <c r="H48" s="771"/>
      <c r="I48" s="771"/>
      <c r="J48" s="801"/>
    </row>
    <row r="49" spans="1:10" ht="21.75" customHeight="1">
      <c r="A49" s="799"/>
      <c r="B49" s="800"/>
      <c r="C49" s="771"/>
      <c r="D49" s="772"/>
      <c r="E49" s="771"/>
      <c r="F49" s="771"/>
      <c r="G49" s="771"/>
      <c r="H49" s="771"/>
      <c r="I49" s="771"/>
      <c r="J49" s="801"/>
    </row>
    <row r="50" spans="1:10" s="756" customFormat="1" ht="18.75">
      <c r="A50" s="973" t="s">
        <v>902</v>
      </c>
      <c r="B50" s="973"/>
      <c r="C50" s="973"/>
      <c r="D50" s="973"/>
      <c r="E50" s="973"/>
      <c r="F50" s="973"/>
      <c r="G50" s="973"/>
      <c r="H50" s="973"/>
      <c r="I50" s="973"/>
      <c r="J50" s="973"/>
    </row>
    <row r="51" spans="1:10" s="756" customFormat="1" ht="15.75">
      <c r="A51" s="752"/>
      <c r="B51" s="753"/>
      <c r="C51" s="753"/>
      <c r="D51" s="754"/>
      <c r="E51" s="753"/>
      <c r="F51" s="753"/>
      <c r="G51" s="753"/>
      <c r="H51" s="753"/>
      <c r="I51" s="753"/>
      <c r="J51" s="753"/>
    </row>
    <row r="52" spans="1:10" s="756" customFormat="1" ht="17.25" customHeight="1">
      <c r="A52" s="752" t="s">
        <v>931</v>
      </c>
      <c r="B52" s="753"/>
      <c r="C52" s="753"/>
      <c r="D52" s="754"/>
      <c r="E52" s="753"/>
      <c r="F52" s="753"/>
      <c r="G52" s="753"/>
      <c r="H52" s="753"/>
      <c r="I52" s="753"/>
      <c r="J52" s="753"/>
    </row>
    <row r="53" spans="1:10" s="756" customFormat="1" ht="17.25" customHeight="1">
      <c r="A53" s="752" t="s">
        <v>932</v>
      </c>
      <c r="B53" s="753"/>
      <c r="C53" s="753"/>
      <c r="D53" s="754"/>
      <c r="E53" s="753"/>
      <c r="F53" s="753"/>
      <c r="G53" s="753"/>
      <c r="H53" s="753"/>
      <c r="I53" s="753"/>
      <c r="J53" s="753"/>
    </row>
    <row r="54" spans="1:10" s="756" customFormat="1" ht="15.75">
      <c r="A54" s="757"/>
      <c r="B54" s="753"/>
      <c r="C54" s="753"/>
      <c r="D54" s="754"/>
      <c r="E54" s="753"/>
      <c r="F54" s="753"/>
      <c r="G54" s="753"/>
      <c r="H54" s="753"/>
      <c r="I54" s="753"/>
      <c r="J54" s="753"/>
    </row>
    <row r="55" spans="1:10" s="756" customFormat="1" ht="15.75">
      <c r="A55" s="752"/>
      <c r="B55" s="753"/>
      <c r="C55" s="753"/>
      <c r="D55" s="754"/>
      <c r="E55" s="753"/>
      <c r="F55" s="753"/>
      <c r="G55" s="753"/>
      <c r="H55" s="753"/>
      <c r="I55" s="753"/>
      <c r="J55" s="757" t="s">
        <v>864</v>
      </c>
    </row>
    <row r="56" spans="1:10" s="756" customFormat="1" ht="15.75">
      <c r="A56" s="786" t="s">
        <v>903</v>
      </c>
      <c r="B56" s="758" t="s">
        <v>866</v>
      </c>
      <c r="C56" s="753"/>
      <c r="D56" s="754"/>
      <c r="E56" s="753"/>
      <c r="F56" s="753"/>
      <c r="G56" s="753"/>
      <c r="H56" s="753"/>
      <c r="I56" s="753"/>
      <c r="J56" s="790">
        <f>J57+J58-J59</f>
        <v>28455</v>
      </c>
    </row>
    <row r="57" spans="1:10" s="756" customFormat="1" ht="15" customHeight="1">
      <c r="A57" s="802"/>
      <c r="B57" s="803"/>
      <c r="C57" s="804" t="s">
        <v>868</v>
      </c>
      <c r="D57" s="805"/>
      <c r="E57" s="806"/>
      <c r="F57" s="806"/>
      <c r="G57" s="806"/>
      <c r="H57" s="806"/>
      <c r="I57" s="806"/>
      <c r="J57" s="807">
        <v>33114</v>
      </c>
    </row>
    <row r="58" spans="1:10" s="756" customFormat="1" ht="15" customHeight="1">
      <c r="A58" s="802"/>
      <c r="B58" s="808"/>
      <c r="C58" s="804" t="s">
        <v>869</v>
      </c>
      <c r="D58" s="805"/>
      <c r="E58" s="806"/>
      <c r="F58" s="808"/>
      <c r="G58" s="806"/>
      <c r="H58" s="806"/>
      <c r="I58" s="806"/>
      <c r="J58" s="807"/>
    </row>
    <row r="59" spans="1:10" s="756" customFormat="1" ht="15" customHeight="1">
      <c r="A59" s="802"/>
      <c r="B59" s="808"/>
      <c r="C59" s="804" t="s">
        <v>870</v>
      </c>
      <c r="D59" s="805"/>
      <c r="E59" s="806"/>
      <c r="F59" s="808"/>
      <c r="G59" s="806"/>
      <c r="H59" s="806"/>
      <c r="I59" s="806"/>
      <c r="J59" s="807">
        <v>4659</v>
      </c>
    </row>
    <row r="60" spans="1:10" s="756" customFormat="1" ht="15.75">
      <c r="A60" s="786"/>
      <c r="B60" s="758"/>
      <c r="C60" s="794"/>
      <c r="D60" s="754"/>
      <c r="E60" s="753"/>
      <c r="F60" s="753"/>
      <c r="G60" s="753"/>
      <c r="H60" s="753"/>
      <c r="I60" s="753"/>
      <c r="J60" s="786"/>
    </row>
    <row r="61" spans="1:10" s="756" customFormat="1" ht="15.75">
      <c r="A61" s="786" t="s">
        <v>904</v>
      </c>
      <c r="B61" s="758" t="s">
        <v>873</v>
      </c>
      <c r="C61" s="753"/>
      <c r="D61" s="754"/>
      <c r="E61" s="753"/>
      <c r="F61" s="753"/>
      <c r="G61" s="753"/>
      <c r="H61" s="753"/>
      <c r="I61" s="753"/>
      <c r="J61" s="753"/>
    </row>
    <row r="62" spans="1:10" s="756" customFormat="1" ht="15.75">
      <c r="A62" s="752"/>
      <c r="B62" s="753"/>
      <c r="C62" s="809"/>
      <c r="D62" s="754"/>
      <c r="E62" s="753"/>
      <c r="F62" s="753"/>
      <c r="G62" s="753"/>
      <c r="H62" s="753"/>
      <c r="I62" s="753"/>
      <c r="J62" s="753"/>
    </row>
    <row r="63" spans="1:10" s="756" customFormat="1" ht="15.75">
      <c r="A63" s="810"/>
      <c r="B63" s="776" t="s">
        <v>874</v>
      </c>
      <c r="C63" s="753"/>
      <c r="D63" s="940" t="s">
        <v>875</v>
      </c>
      <c r="E63" s="940"/>
      <c r="F63" s="811"/>
      <c r="G63" s="811"/>
      <c r="H63" s="811"/>
      <c r="I63" s="811"/>
      <c r="J63" s="757"/>
    </row>
    <row r="64" spans="1:10" s="756" customFormat="1" ht="15.75">
      <c r="A64" s="415"/>
      <c r="B64" s="779" t="s">
        <v>878</v>
      </c>
      <c r="C64" s="753"/>
      <c r="D64" s="780" t="s">
        <v>905</v>
      </c>
      <c r="E64" s="812"/>
      <c r="F64" s="753"/>
      <c r="G64" s="753"/>
      <c r="H64" s="753"/>
      <c r="I64" s="753"/>
      <c r="J64" s="781">
        <v>510320</v>
      </c>
    </row>
    <row r="65" spans="1:10" s="756" customFormat="1" ht="16.5">
      <c r="A65" s="778"/>
      <c r="B65" s="813" t="s">
        <v>880</v>
      </c>
      <c r="C65" s="778"/>
      <c r="D65" s="759"/>
      <c r="E65" s="753"/>
      <c r="F65" s="753"/>
      <c r="G65" s="753"/>
      <c r="H65" s="753"/>
      <c r="I65" s="753"/>
      <c r="J65" s="814">
        <f>SUM(J64:J64)</f>
        <v>510320</v>
      </c>
    </row>
    <row r="66" spans="1:10" s="756" customFormat="1" ht="15.75">
      <c r="A66" s="752"/>
      <c r="B66" s="753"/>
      <c r="C66" s="753"/>
      <c r="D66" s="754"/>
      <c r="E66" s="753"/>
      <c r="F66" s="753"/>
      <c r="G66" s="753"/>
      <c r="H66" s="753"/>
      <c r="I66" s="753"/>
      <c r="J66" s="753"/>
    </row>
    <row r="67" spans="1:10" s="756" customFormat="1" ht="15.75">
      <c r="A67" s="786" t="s">
        <v>906</v>
      </c>
      <c r="B67" s="758" t="s">
        <v>882</v>
      </c>
      <c r="C67" s="753"/>
      <c r="D67" s="754"/>
      <c r="E67" s="753"/>
      <c r="F67" s="753"/>
      <c r="G67" s="753"/>
      <c r="H67" s="753"/>
      <c r="I67" s="753"/>
      <c r="J67" s="753"/>
    </row>
    <row r="68" spans="1:10" s="756" customFormat="1" ht="15.75">
      <c r="A68" s="815"/>
      <c r="B68" s="753"/>
      <c r="C68" s="753"/>
      <c r="D68" s="754"/>
      <c r="E68" s="753"/>
      <c r="F68" s="753"/>
      <c r="G68" s="753"/>
      <c r="H68" s="753"/>
      <c r="I68" s="753"/>
      <c r="J68" s="753"/>
    </row>
    <row r="69" spans="1:10" s="756" customFormat="1" ht="15.75">
      <c r="A69" s="810"/>
      <c r="B69" s="776" t="s">
        <v>874</v>
      </c>
      <c r="C69" s="753"/>
      <c r="D69" s="940" t="s">
        <v>875</v>
      </c>
      <c r="E69" s="940"/>
      <c r="F69" s="811"/>
      <c r="G69" s="811"/>
      <c r="H69" s="811"/>
      <c r="I69" s="811"/>
      <c r="J69" s="757"/>
    </row>
    <row r="70" spans="1:10" s="756" customFormat="1" ht="45" customHeight="1">
      <c r="A70" s="415"/>
      <c r="B70" s="415">
        <v>2440</v>
      </c>
      <c r="C70" s="753"/>
      <c r="D70" s="941" t="s">
        <v>883</v>
      </c>
      <c r="E70" s="941"/>
      <c r="F70" s="941"/>
      <c r="G70" s="941"/>
      <c r="H70" s="941"/>
      <c r="I70" s="941"/>
      <c r="J70" s="781">
        <v>370220</v>
      </c>
    </row>
    <row r="71" spans="1:10" s="756" customFormat="1" ht="15.75" hidden="1">
      <c r="A71" s="775"/>
      <c r="B71" s="775">
        <v>4210</v>
      </c>
      <c r="C71" s="777"/>
      <c r="D71" s="816" t="s">
        <v>886</v>
      </c>
      <c r="E71" s="422"/>
      <c r="F71" s="422"/>
      <c r="G71" s="422"/>
      <c r="H71" s="422"/>
      <c r="I71" s="422"/>
      <c r="J71" s="817"/>
    </row>
    <row r="72" spans="1:10" s="756" customFormat="1" ht="15.75">
      <c r="A72" s="775"/>
      <c r="B72" s="775">
        <v>4300</v>
      </c>
      <c r="C72" s="777"/>
      <c r="D72" s="816" t="s">
        <v>888</v>
      </c>
      <c r="E72" s="777"/>
      <c r="F72" s="777"/>
      <c r="G72" s="777"/>
      <c r="H72" s="777"/>
      <c r="I72" s="777"/>
      <c r="J72" s="817">
        <v>140100</v>
      </c>
    </row>
    <row r="73" spans="1:10" s="756" customFormat="1" ht="42.75" customHeight="1" hidden="1">
      <c r="A73" s="775"/>
      <c r="B73" s="415">
        <v>6260</v>
      </c>
      <c r="C73" s="777"/>
      <c r="D73" s="943" t="s">
        <v>891</v>
      </c>
      <c r="E73" s="943"/>
      <c r="F73" s="943"/>
      <c r="G73" s="943"/>
      <c r="H73" s="943"/>
      <c r="I73" s="943"/>
      <c r="J73" s="781"/>
    </row>
    <row r="74" spans="1:10" s="756" customFormat="1" ht="21.75" customHeight="1">
      <c r="A74" s="775"/>
      <c r="B74" s="818" t="s">
        <v>880</v>
      </c>
      <c r="C74" s="775"/>
      <c r="D74" s="819"/>
      <c r="E74" s="777"/>
      <c r="F74" s="777"/>
      <c r="G74" s="777"/>
      <c r="H74" s="777"/>
      <c r="I74" s="777"/>
      <c r="J74" s="814">
        <f>SUM(J70:J73)</f>
        <v>510320</v>
      </c>
    </row>
    <row r="75" spans="1:10" s="756" customFormat="1" ht="15.75">
      <c r="A75" s="758"/>
      <c r="B75" s="753"/>
      <c r="C75" s="753"/>
      <c r="D75" s="754"/>
      <c r="E75" s="753"/>
      <c r="F75" s="753"/>
      <c r="G75" s="753"/>
      <c r="H75" s="753"/>
      <c r="I75" s="753"/>
      <c r="J75" s="753"/>
    </row>
    <row r="76" spans="1:10" s="756" customFormat="1" ht="15.75">
      <c r="A76" s="752"/>
      <c r="B76" s="753"/>
      <c r="C76" s="753"/>
      <c r="D76" s="754"/>
      <c r="E76" s="753"/>
      <c r="F76" s="753"/>
      <c r="G76" s="753"/>
      <c r="H76" s="753"/>
      <c r="I76" s="753"/>
      <c r="J76" s="753"/>
    </row>
    <row r="77" spans="1:10" s="756" customFormat="1" ht="18.75">
      <c r="A77" s="786" t="s">
        <v>892</v>
      </c>
      <c r="B77" s="758" t="s">
        <v>907</v>
      </c>
      <c r="C77" s="753"/>
      <c r="D77" s="754"/>
      <c r="E77" s="753"/>
      <c r="F77" s="753"/>
      <c r="G77" s="753"/>
      <c r="H77" s="753"/>
      <c r="I77" s="753"/>
      <c r="J77" s="820">
        <f>J78</f>
        <v>28455</v>
      </c>
    </row>
    <row r="78" spans="1:10" s="756" customFormat="1" ht="15.75">
      <c r="A78" s="757"/>
      <c r="B78" s="806"/>
      <c r="C78" s="804" t="s">
        <v>868</v>
      </c>
      <c r="D78" s="805"/>
      <c r="E78" s="806"/>
      <c r="F78" s="806"/>
      <c r="G78" s="806"/>
      <c r="H78" s="806"/>
      <c r="I78" s="806"/>
      <c r="J78" s="821">
        <v>28455</v>
      </c>
    </row>
    <row r="79" spans="1:10" s="756" customFormat="1" ht="26.25" customHeight="1">
      <c r="A79" s="752"/>
      <c r="B79" s="753"/>
      <c r="C79" s="753"/>
      <c r="D79" s="754"/>
      <c r="E79" s="753"/>
      <c r="F79" s="753"/>
      <c r="G79" s="753"/>
      <c r="H79" s="753"/>
      <c r="I79" s="753"/>
      <c r="J79" s="753"/>
    </row>
    <row r="80" spans="1:10" s="756" customFormat="1" ht="26.25" customHeight="1">
      <c r="A80" s="752"/>
      <c r="B80" s="753"/>
      <c r="C80" s="753"/>
      <c r="D80" s="754"/>
      <c r="E80" s="753"/>
      <c r="F80" s="753"/>
      <c r="G80" s="753"/>
      <c r="H80" s="753"/>
      <c r="I80" s="753"/>
      <c r="J80" s="753"/>
    </row>
    <row r="81" spans="1:10" s="823" customFormat="1" ht="19.5" customHeight="1">
      <c r="A81" s="822" t="s">
        <v>908</v>
      </c>
      <c r="B81" s="777"/>
      <c r="C81" s="777"/>
      <c r="D81" s="777"/>
      <c r="E81" s="777"/>
      <c r="F81" s="777"/>
      <c r="G81" s="777"/>
      <c r="H81" s="777"/>
      <c r="I81" s="777"/>
      <c r="J81" s="777"/>
    </row>
    <row r="82" spans="1:10" s="756" customFormat="1" ht="15.75">
      <c r="A82" s="824">
        <v>1</v>
      </c>
      <c r="B82" s="943" t="s">
        <v>909</v>
      </c>
      <c r="C82" s="943"/>
      <c r="D82" s="943"/>
      <c r="E82" s="943"/>
      <c r="F82" s="943"/>
      <c r="G82" s="943"/>
      <c r="H82" s="943"/>
      <c r="I82" s="943"/>
      <c r="J82" s="787">
        <v>370220</v>
      </c>
    </row>
    <row r="83" spans="1:10" s="756" customFormat="1" ht="15.75">
      <c r="A83" s="824">
        <v>2</v>
      </c>
      <c r="B83" s="972" t="s">
        <v>910</v>
      </c>
      <c r="C83" s="972"/>
      <c r="D83" s="972"/>
      <c r="E83" s="972"/>
      <c r="F83" s="972"/>
      <c r="G83" s="972"/>
      <c r="H83" s="972"/>
      <c r="I83" s="972"/>
      <c r="J83" s="817">
        <v>90000</v>
      </c>
    </row>
    <row r="84" spans="1:10" s="756" customFormat="1" ht="30.75" customHeight="1">
      <c r="A84" s="824">
        <v>3</v>
      </c>
      <c r="B84" s="972" t="s">
        <v>911</v>
      </c>
      <c r="C84" s="972"/>
      <c r="D84" s="972"/>
      <c r="E84" s="972"/>
      <c r="F84" s="972"/>
      <c r="G84" s="972"/>
      <c r="H84" s="972"/>
      <c r="I84" s="972"/>
      <c r="J84" s="787">
        <v>50000</v>
      </c>
    </row>
    <row r="85" spans="1:10" s="756" customFormat="1" ht="15.75">
      <c r="A85" s="824">
        <v>4</v>
      </c>
      <c r="B85" s="972" t="s">
        <v>901</v>
      </c>
      <c r="C85" s="972"/>
      <c r="D85" s="972"/>
      <c r="E85" s="972"/>
      <c r="F85" s="972"/>
      <c r="G85" s="972"/>
      <c r="H85" s="972"/>
      <c r="I85" s="972"/>
      <c r="J85" s="756">
        <v>100</v>
      </c>
    </row>
    <row r="86" ht="15.75">
      <c r="J86" s="825"/>
    </row>
    <row r="99" spans="1:10" s="753" customFormat="1" ht="51" customHeight="1">
      <c r="A99" s="929" t="s">
        <v>912</v>
      </c>
      <c r="B99" s="929"/>
      <c r="C99" s="929"/>
      <c r="D99" s="929"/>
      <c r="E99" s="929"/>
      <c r="F99" s="929"/>
      <c r="G99" s="929"/>
      <c r="H99" s="929"/>
      <c r="I99" s="929"/>
      <c r="J99" s="929"/>
    </row>
    <row r="100" spans="1:4" s="753" customFormat="1" ht="21.75" customHeight="1">
      <c r="A100" s="752" t="s">
        <v>933</v>
      </c>
      <c r="D100" s="754"/>
    </row>
    <row r="101" spans="1:4" s="753" customFormat="1" ht="16.5" customHeight="1">
      <c r="A101" s="752" t="s">
        <v>934</v>
      </c>
      <c r="D101" s="754"/>
    </row>
    <row r="102" spans="1:4" s="771" customFormat="1" ht="15.75">
      <c r="A102" s="770"/>
      <c r="D102" s="772"/>
    </row>
    <row r="103" spans="1:10" s="753" customFormat="1" ht="17.25" customHeight="1">
      <c r="A103" s="826"/>
      <c r="D103" s="754"/>
      <c r="J103" s="757" t="s">
        <v>864</v>
      </c>
    </row>
    <row r="104" spans="1:10" s="753" customFormat="1" ht="18.75">
      <c r="A104" s="827" t="s">
        <v>903</v>
      </c>
      <c r="B104" s="945" t="s">
        <v>913</v>
      </c>
      <c r="C104" s="945"/>
      <c r="D104" s="945"/>
      <c r="E104" s="945"/>
      <c r="F104" s="945"/>
      <c r="G104" s="945"/>
      <c r="H104" s="945"/>
      <c r="J104" s="828">
        <f>J105+J106-J107</f>
        <v>1239533</v>
      </c>
    </row>
    <row r="105" spans="3:10" s="806" customFormat="1" ht="12.75">
      <c r="C105" s="806" t="s">
        <v>868</v>
      </c>
      <c r="D105" s="805"/>
      <c r="J105" s="821">
        <v>1281201</v>
      </c>
    </row>
    <row r="106" spans="3:10" s="806" customFormat="1" ht="12.75">
      <c r="C106" s="806" t="s">
        <v>869</v>
      </c>
      <c r="D106" s="805"/>
      <c r="J106" s="821">
        <v>7398</v>
      </c>
    </row>
    <row r="107" spans="3:10" s="806" customFormat="1" ht="12.75">
      <c r="C107" s="806" t="s">
        <v>870</v>
      </c>
      <c r="D107" s="805"/>
      <c r="J107" s="821">
        <v>49066</v>
      </c>
    </row>
    <row r="108" spans="1:4" s="771" customFormat="1" ht="12.75">
      <c r="A108" s="829"/>
      <c r="D108" s="772"/>
    </row>
    <row r="109" spans="1:4" s="753" customFormat="1" ht="18.75">
      <c r="A109" s="827" t="s">
        <v>904</v>
      </c>
      <c r="B109" s="758" t="s">
        <v>873</v>
      </c>
      <c r="D109" s="754"/>
    </row>
    <row r="110" spans="1:4" s="753" customFormat="1" ht="11.25" customHeight="1">
      <c r="A110" s="815"/>
      <c r="D110" s="754"/>
    </row>
    <row r="111" spans="1:5" s="753" customFormat="1" ht="15">
      <c r="A111" s="830"/>
      <c r="B111" s="812" t="s">
        <v>874</v>
      </c>
      <c r="D111" s="933" t="s">
        <v>875</v>
      </c>
      <c r="E111" s="933"/>
    </row>
    <row r="112" spans="1:10" s="753" customFormat="1" ht="15.75">
      <c r="A112" s="778"/>
      <c r="B112" s="831" t="s">
        <v>914</v>
      </c>
      <c r="D112" s="780" t="s">
        <v>915</v>
      </c>
      <c r="J112" s="798">
        <f>700000+150000</f>
        <v>850000</v>
      </c>
    </row>
    <row r="113" spans="1:10" s="753" customFormat="1" ht="15.75">
      <c r="A113" s="778"/>
      <c r="B113" s="831" t="s">
        <v>916</v>
      </c>
      <c r="D113" s="780" t="s">
        <v>917</v>
      </c>
      <c r="J113" s="798">
        <v>50000</v>
      </c>
    </row>
    <row r="114" spans="1:10" s="753" customFormat="1" ht="16.5">
      <c r="A114" s="415"/>
      <c r="B114" s="832" t="s">
        <v>880</v>
      </c>
      <c r="C114" s="415"/>
      <c r="D114" s="833"/>
      <c r="J114" s="828">
        <f>SUM(J112:J113)</f>
        <v>900000</v>
      </c>
    </row>
    <row r="115" spans="1:4" s="771" customFormat="1" ht="12.75">
      <c r="A115" s="834"/>
      <c r="D115" s="772"/>
    </row>
    <row r="116" spans="1:4" s="753" customFormat="1" ht="18.75">
      <c r="A116" s="827" t="s">
        <v>906</v>
      </c>
      <c r="B116" s="758" t="s">
        <v>882</v>
      </c>
      <c r="D116" s="754"/>
    </row>
    <row r="117" spans="4:9" s="753" customFormat="1" ht="12.75">
      <c r="D117" s="754"/>
      <c r="I117" s="835" t="s">
        <v>918</v>
      </c>
    </row>
    <row r="118" spans="1:10" s="753" customFormat="1" ht="15.75">
      <c r="A118" s="415"/>
      <c r="B118" s="836" t="s">
        <v>874</v>
      </c>
      <c r="D118" s="932" t="s">
        <v>875</v>
      </c>
      <c r="E118" s="932"/>
      <c r="J118" s="757" t="s">
        <v>864</v>
      </c>
    </row>
    <row r="119" spans="1:5" s="753" customFormat="1" ht="3.75" customHeight="1">
      <c r="A119" s="930"/>
      <c r="B119" s="830"/>
      <c r="D119" s="837"/>
      <c r="E119" s="838"/>
    </row>
    <row r="120" spans="1:10" s="753" customFormat="1" ht="15">
      <c r="A120" s="930"/>
      <c r="B120" s="830">
        <v>4210</v>
      </c>
      <c r="D120" s="837" t="s">
        <v>886</v>
      </c>
      <c r="J120" s="797">
        <f>80000+72000</f>
        <v>152000</v>
      </c>
    </row>
    <row r="121" spans="1:10" s="753" customFormat="1" ht="15.75">
      <c r="A121" s="415"/>
      <c r="B121" s="830">
        <v>4270</v>
      </c>
      <c r="D121" s="837" t="s">
        <v>887</v>
      </c>
      <c r="J121" s="797">
        <f>30000-20000</f>
        <v>10000</v>
      </c>
    </row>
    <row r="122" spans="1:10" s="753" customFormat="1" ht="15.75">
      <c r="A122" s="415"/>
      <c r="B122" s="830">
        <v>4300</v>
      </c>
      <c r="D122" s="837" t="s">
        <v>888</v>
      </c>
      <c r="J122" s="797">
        <f>982671+115000</f>
        <v>1097671</v>
      </c>
    </row>
    <row r="123" spans="1:10" s="753" customFormat="1" ht="15.75">
      <c r="A123" s="415"/>
      <c r="B123" s="830">
        <v>4610</v>
      </c>
      <c r="D123" s="837" t="s">
        <v>919</v>
      </c>
      <c r="J123" s="797">
        <v>2000</v>
      </c>
    </row>
    <row r="124" spans="1:10" s="753" customFormat="1" ht="15.75">
      <c r="A124" s="415"/>
      <c r="B124" s="830">
        <v>6120</v>
      </c>
      <c r="D124" s="837" t="s">
        <v>890</v>
      </c>
      <c r="J124" s="797">
        <f>180000-47000</f>
        <v>133000</v>
      </c>
    </row>
    <row r="125" spans="1:10" s="753" customFormat="1" ht="15.75">
      <c r="A125" s="415"/>
      <c r="B125" s="830">
        <v>2960</v>
      </c>
      <c r="D125" s="837" t="s">
        <v>920</v>
      </c>
      <c r="J125" s="797">
        <f>150000+30000</f>
        <v>180000</v>
      </c>
    </row>
    <row r="126" spans="1:10" s="771" customFormat="1" ht="15.75">
      <c r="A126" s="839"/>
      <c r="B126" s="840"/>
      <c r="D126" s="841"/>
      <c r="J126" s="842"/>
    </row>
    <row r="127" spans="1:10" s="753" customFormat="1" ht="16.5">
      <c r="A127" s="415"/>
      <c r="B127" s="832" t="s">
        <v>880</v>
      </c>
      <c r="C127" s="415"/>
      <c r="D127" s="832"/>
      <c r="J127" s="828">
        <f>SUM(J120:J126)</f>
        <v>1574671</v>
      </c>
    </row>
    <row r="128" spans="1:4" s="771" customFormat="1" ht="15.75">
      <c r="A128" s="770"/>
      <c r="D128" s="772"/>
    </row>
    <row r="129" spans="1:10" s="753" customFormat="1" ht="18.75">
      <c r="A129" s="827" t="s">
        <v>892</v>
      </c>
      <c r="B129" s="758" t="s">
        <v>893</v>
      </c>
      <c r="D129" s="754"/>
      <c r="J129" s="843">
        <f>J130+J131-J132</f>
        <v>564862</v>
      </c>
    </row>
    <row r="130" spans="2:10" s="806" customFormat="1" ht="12.75">
      <c r="B130" s="806" t="s">
        <v>868</v>
      </c>
      <c r="D130" s="805"/>
      <c r="J130" s="821">
        <v>584862</v>
      </c>
    </row>
    <row r="131" spans="2:10" s="806" customFormat="1" ht="12.75">
      <c r="B131" s="806" t="s">
        <v>869</v>
      </c>
      <c r="D131" s="805"/>
      <c r="J131" s="821">
        <v>20000</v>
      </c>
    </row>
    <row r="132" spans="2:10" s="806" customFormat="1" ht="12.75">
      <c r="B132" s="806" t="s">
        <v>870</v>
      </c>
      <c r="D132" s="805"/>
      <c r="J132" s="821">
        <v>40000</v>
      </c>
    </row>
    <row r="133" spans="1:4" s="771" customFormat="1" ht="12.75">
      <c r="A133" s="829"/>
      <c r="D133" s="772"/>
    </row>
    <row r="134" spans="1:4" s="753" customFormat="1" ht="15.75">
      <c r="A134" s="758" t="s">
        <v>921</v>
      </c>
      <c r="D134" s="754"/>
    </row>
    <row r="135" spans="1:4" s="753" customFormat="1" ht="15.75">
      <c r="A135" s="752"/>
      <c r="D135" s="754"/>
    </row>
    <row r="136" spans="1:10" s="753" customFormat="1" ht="15">
      <c r="A136" s="830">
        <v>1</v>
      </c>
      <c r="B136" s="844" t="s">
        <v>922</v>
      </c>
      <c r="C136" s="794"/>
      <c r="D136" s="780"/>
      <c r="E136" s="794"/>
      <c r="F136" s="794"/>
      <c r="G136" s="794"/>
      <c r="H136" s="794"/>
      <c r="I136" s="794"/>
      <c r="J136" s="797">
        <v>178000</v>
      </c>
    </row>
    <row r="137" spans="1:10" s="753" customFormat="1" ht="15">
      <c r="A137" s="830">
        <v>2</v>
      </c>
      <c r="B137" s="931" t="s">
        <v>923</v>
      </c>
      <c r="C137" s="931"/>
      <c r="D137" s="931"/>
      <c r="E137" s="931"/>
      <c r="F137" s="931"/>
      <c r="G137" s="931"/>
      <c r="H137" s="931"/>
      <c r="I137" s="931"/>
      <c r="J137" s="797">
        <v>320000</v>
      </c>
    </row>
    <row r="138" spans="1:10" s="753" customFormat="1" ht="15">
      <c r="A138" s="830">
        <v>3</v>
      </c>
      <c r="B138" s="931" t="s">
        <v>924</v>
      </c>
      <c r="C138" s="931"/>
      <c r="D138" s="931"/>
      <c r="E138" s="931"/>
      <c r="F138" s="931"/>
      <c r="G138" s="931"/>
      <c r="H138" s="931"/>
      <c r="I138" s="931"/>
      <c r="J138" s="845">
        <v>669671</v>
      </c>
    </row>
    <row r="139" spans="1:10" s="753" customFormat="1" ht="15">
      <c r="A139" s="830">
        <v>4</v>
      </c>
      <c r="B139" s="931" t="s">
        <v>925</v>
      </c>
      <c r="C139" s="931"/>
      <c r="D139" s="931"/>
      <c r="E139" s="931"/>
      <c r="F139" s="931"/>
      <c r="G139" s="931"/>
      <c r="H139" s="931"/>
      <c r="I139" s="931"/>
      <c r="J139" s="845">
        <v>20000</v>
      </c>
    </row>
    <row r="140" spans="1:10" s="753" customFormat="1" ht="15">
      <c r="A140" s="830">
        <v>5</v>
      </c>
      <c r="B140" s="931" t="s">
        <v>926</v>
      </c>
      <c r="C140" s="931"/>
      <c r="D140" s="931"/>
      <c r="E140" s="931"/>
      <c r="F140" s="931"/>
      <c r="G140" s="931"/>
      <c r="H140" s="931"/>
      <c r="I140" s="931"/>
      <c r="J140" s="845">
        <v>30000</v>
      </c>
    </row>
    <row r="141" spans="1:10" s="777" customFormat="1" ht="15">
      <c r="A141" s="830">
        <v>6</v>
      </c>
      <c r="B141" s="928" t="s">
        <v>927</v>
      </c>
      <c r="C141" s="928"/>
      <c r="D141" s="928"/>
      <c r="E141" s="928"/>
      <c r="F141" s="928"/>
      <c r="G141" s="928"/>
      <c r="H141" s="928"/>
      <c r="I141" s="928"/>
      <c r="J141" s="845">
        <v>162000</v>
      </c>
    </row>
    <row r="142" spans="1:10" s="753" customFormat="1" ht="15">
      <c r="A142" s="830">
        <v>7</v>
      </c>
      <c r="B142" s="844" t="s">
        <v>928</v>
      </c>
      <c r="D142" s="754"/>
      <c r="J142" s="797">
        <v>5000</v>
      </c>
    </row>
    <row r="143" spans="1:10" s="753" customFormat="1" ht="15">
      <c r="A143" s="830">
        <v>8</v>
      </c>
      <c r="B143" s="844" t="s">
        <v>929</v>
      </c>
      <c r="C143" s="794"/>
      <c r="D143" s="780"/>
      <c r="E143" s="794"/>
      <c r="F143" s="794"/>
      <c r="G143" s="794"/>
      <c r="H143" s="794"/>
      <c r="I143" s="794"/>
      <c r="J143" s="797">
        <v>180000</v>
      </c>
    </row>
    <row r="144" spans="1:10" ht="15">
      <c r="A144" s="830">
        <v>9</v>
      </c>
      <c r="B144" s="844" t="s">
        <v>930</v>
      </c>
      <c r="J144" s="797">
        <v>10000</v>
      </c>
    </row>
  </sheetData>
  <mergeCells count="40">
    <mergeCell ref="B141:I141"/>
    <mergeCell ref="A99:J99"/>
    <mergeCell ref="B104:H104"/>
    <mergeCell ref="A119:A120"/>
    <mergeCell ref="B140:I140"/>
    <mergeCell ref="B138:I138"/>
    <mergeCell ref="D118:E118"/>
    <mergeCell ref="D111:E111"/>
    <mergeCell ref="B139:I139"/>
    <mergeCell ref="B137:I137"/>
    <mergeCell ref="D27:I27"/>
    <mergeCell ref="D23:I23"/>
    <mergeCell ref="A3:J3"/>
    <mergeCell ref="A5:J5"/>
    <mergeCell ref="D16:E16"/>
    <mergeCell ref="D22:E22"/>
    <mergeCell ref="B44:I44"/>
    <mergeCell ref="B45:I45"/>
    <mergeCell ref="D24:I24"/>
    <mergeCell ref="B32:C32"/>
    <mergeCell ref="B34:F34"/>
    <mergeCell ref="B41:I41"/>
    <mergeCell ref="D32:E32"/>
    <mergeCell ref="D31:I31"/>
    <mergeCell ref="D25:I25"/>
    <mergeCell ref="D26:I26"/>
    <mergeCell ref="B84:I84"/>
    <mergeCell ref="B85:I85"/>
    <mergeCell ref="D73:I73"/>
    <mergeCell ref="B82:I82"/>
    <mergeCell ref="D28:I28"/>
    <mergeCell ref="D29:I29"/>
    <mergeCell ref="D30:I30"/>
    <mergeCell ref="B83:I83"/>
    <mergeCell ref="A50:J50"/>
    <mergeCell ref="D63:E63"/>
    <mergeCell ref="D69:E69"/>
    <mergeCell ref="D70:I70"/>
    <mergeCell ref="B42:I42"/>
    <mergeCell ref="B43:I43"/>
  </mergeCells>
  <printOptions/>
  <pageMargins left="0.69" right="0.62" top="0.82" bottom="0.66" header="0.28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42"/>
  <sheetViews>
    <sheetView zoomScaleSheetLayoutView="100" workbookViewId="0" topLeftCell="A1">
      <pane xSplit="3" ySplit="7" topLeftCell="I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5" sqref="C15"/>
    </sheetView>
  </sheetViews>
  <sheetFormatPr defaultColWidth="9.140625" defaultRowHeight="12"/>
  <cols>
    <col min="1" max="1" width="4.00390625" style="2" customWidth="1"/>
    <col min="2" max="2" width="44.7109375" style="3" customWidth="1"/>
    <col min="3" max="3" width="42.421875" style="2" customWidth="1"/>
    <col min="4" max="4" width="13.140625" style="3" customWidth="1"/>
    <col min="5" max="5" width="15.7109375" style="3" customWidth="1"/>
    <col min="6" max="6" width="12.00390625" style="4" customWidth="1"/>
    <col min="7" max="7" width="12.8515625" style="4" customWidth="1"/>
    <col min="8" max="9" width="12.7109375" style="4" customWidth="1"/>
    <col min="10" max="10" width="12.140625" style="4" customWidth="1"/>
    <col min="11" max="11" width="15.421875" style="5" customWidth="1"/>
    <col min="12" max="12" width="16.8515625" style="5" bestFit="1" customWidth="1"/>
    <col min="13" max="13" width="15.421875" style="5" customWidth="1"/>
    <col min="14" max="14" width="16.8515625" style="6" bestFit="1" customWidth="1"/>
    <col min="15" max="15" width="15.421875" style="6" bestFit="1" customWidth="1"/>
    <col min="16" max="19" width="10.7109375" style="6" customWidth="1"/>
    <col min="20" max="16384" width="10.7109375" style="2" customWidth="1"/>
  </cols>
  <sheetData>
    <row r="1" spans="2:10" ht="21.75" customHeight="1">
      <c r="B1" s="138"/>
      <c r="J1" s="1" t="s">
        <v>860</v>
      </c>
    </row>
    <row r="2" spans="1:19" s="10" customFormat="1" ht="24.75" customHeight="1">
      <c r="A2" s="922" t="s">
        <v>244</v>
      </c>
      <c r="B2" s="922"/>
      <c r="C2" s="922"/>
      <c r="D2" s="922"/>
      <c r="E2" s="922"/>
      <c r="F2" s="922"/>
      <c r="G2" s="922"/>
      <c r="H2" s="922"/>
      <c r="I2" s="922"/>
      <c r="J2" s="922"/>
      <c r="K2" s="8"/>
      <c r="L2" s="8"/>
      <c r="M2" s="8"/>
      <c r="N2" s="9"/>
      <c r="O2" s="9"/>
      <c r="P2" s="9"/>
      <c r="Q2" s="9"/>
      <c r="R2" s="9"/>
      <c r="S2" s="9"/>
    </row>
    <row r="3" spans="1:19" s="10" customFormat="1" ht="12.75">
      <c r="A3" s="7"/>
      <c r="B3" s="900" t="s">
        <v>245</v>
      </c>
      <c r="C3" s="900"/>
      <c r="D3" s="900"/>
      <c r="E3" s="900"/>
      <c r="F3" s="900"/>
      <c r="G3" s="900"/>
      <c r="H3" s="900"/>
      <c r="I3" s="900"/>
      <c r="J3" s="900"/>
      <c r="K3" s="8"/>
      <c r="L3" s="8"/>
      <c r="M3" s="8"/>
      <c r="N3" s="9"/>
      <c r="O3" s="9"/>
      <c r="P3" s="9"/>
      <c r="Q3" s="9"/>
      <c r="R3" s="9"/>
      <c r="S3" s="9"/>
    </row>
    <row r="4" spans="1:19" s="10" customFormat="1" ht="12.75" customHeight="1" thickBot="1">
      <c r="A4" s="7"/>
      <c r="B4" s="11"/>
      <c r="C4" s="11"/>
      <c r="D4" s="11"/>
      <c r="E4" s="11"/>
      <c r="F4" s="11"/>
      <c r="G4" s="11"/>
      <c r="H4" s="11"/>
      <c r="I4" s="11"/>
      <c r="J4" s="12"/>
      <c r="K4" s="8"/>
      <c r="L4" s="8"/>
      <c r="M4" s="8"/>
      <c r="N4" s="9"/>
      <c r="O4" s="9"/>
      <c r="P4" s="9"/>
      <c r="Q4" s="9"/>
      <c r="R4" s="9"/>
      <c r="S4" s="9"/>
    </row>
    <row r="5" spans="1:19" s="3" customFormat="1" ht="19.5" customHeight="1">
      <c r="A5" s="901" t="s">
        <v>246</v>
      </c>
      <c r="B5" s="915" t="s">
        <v>247</v>
      </c>
      <c r="C5" s="915" t="s">
        <v>248</v>
      </c>
      <c r="D5" s="915" t="s">
        <v>249</v>
      </c>
      <c r="E5" s="915" t="s">
        <v>250</v>
      </c>
      <c r="F5" s="912" t="s">
        <v>251</v>
      </c>
      <c r="G5" s="912" t="s">
        <v>252</v>
      </c>
      <c r="H5" s="909" t="s">
        <v>253</v>
      </c>
      <c r="I5" s="910"/>
      <c r="J5" s="911"/>
      <c r="K5" s="13"/>
      <c r="L5" s="5"/>
      <c r="M5" s="5"/>
      <c r="N5" s="5"/>
      <c r="O5" s="5"/>
      <c r="P5" s="5"/>
      <c r="Q5" s="5"/>
      <c r="R5" s="5"/>
      <c r="S5" s="5"/>
    </row>
    <row r="6" spans="1:19" s="3" customFormat="1" ht="11.25">
      <c r="A6" s="902"/>
      <c r="B6" s="908"/>
      <c r="C6" s="977"/>
      <c r="D6" s="908"/>
      <c r="E6" s="907"/>
      <c r="F6" s="914"/>
      <c r="G6" s="913"/>
      <c r="H6" s="15">
        <v>2006</v>
      </c>
      <c r="I6" s="16">
        <v>2007</v>
      </c>
      <c r="J6" s="17">
        <v>2008</v>
      </c>
      <c r="K6" s="13"/>
      <c r="L6" s="5"/>
      <c r="M6" s="5"/>
      <c r="N6" s="5"/>
      <c r="O6" s="5"/>
      <c r="P6" s="5"/>
      <c r="Q6" s="5"/>
      <c r="R6" s="5"/>
      <c r="S6" s="5"/>
    </row>
    <row r="7" spans="1:24" s="3" customFormat="1" ht="12" thickBo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9">
        <v>6</v>
      </c>
      <c r="G7" s="19">
        <v>7</v>
      </c>
      <c r="H7" s="20">
        <v>8</v>
      </c>
      <c r="I7" s="21">
        <v>9</v>
      </c>
      <c r="J7" s="372">
        <v>10</v>
      </c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19" s="3" customFormat="1" ht="17.25" customHeight="1" thickBot="1">
      <c r="A8" s="23" t="s">
        <v>254</v>
      </c>
      <c r="B8" s="24"/>
      <c r="C8" s="24"/>
      <c r="D8" s="25"/>
      <c r="E8" s="26"/>
      <c r="F8" s="27"/>
      <c r="G8" s="27"/>
      <c r="H8" s="28">
        <f>SUM(H9,H36,H38,H44,H55,H57,H82,H87)</f>
        <v>284054815</v>
      </c>
      <c r="I8" s="29">
        <f>SUM(I9,I38,I44,I57,I82,I87)</f>
        <v>225212503</v>
      </c>
      <c r="J8" s="29">
        <f>SUM(J9,J38,J44,J57,J82,J87)</f>
        <v>116558069</v>
      </c>
      <c r="K8" s="5"/>
      <c r="L8" s="5"/>
      <c r="M8" s="30"/>
      <c r="N8" s="5"/>
      <c r="O8" s="5"/>
      <c r="P8" s="5"/>
      <c r="Q8" s="5"/>
      <c r="R8" s="5"/>
      <c r="S8" s="5"/>
    </row>
    <row r="9" spans="1:19" s="3" customFormat="1" ht="12" thickBot="1">
      <c r="A9" s="31" t="s">
        <v>255</v>
      </c>
      <c r="B9" s="139" t="s">
        <v>256</v>
      </c>
      <c r="C9" s="25"/>
      <c r="D9" s="140"/>
      <c r="E9" s="140"/>
      <c r="F9" s="141"/>
      <c r="G9" s="142"/>
      <c r="H9" s="142">
        <f>SUM(H10,H12,H31)</f>
        <v>212495283</v>
      </c>
      <c r="I9" s="143">
        <f>SUM(I12,I31,I10)</f>
        <v>166421541</v>
      </c>
      <c r="J9" s="144">
        <f>SUM(J31,J12,J10)</f>
        <v>71326680</v>
      </c>
      <c r="K9" s="13"/>
      <c r="L9" s="5"/>
      <c r="M9" s="5"/>
      <c r="N9" s="5"/>
      <c r="O9" s="5"/>
      <c r="P9" s="5"/>
      <c r="Q9" s="5"/>
      <c r="R9" s="5"/>
      <c r="S9" s="5"/>
    </row>
    <row r="10" spans="1:19" s="3" customFormat="1" ht="11.25">
      <c r="A10" s="32"/>
      <c r="B10" s="145" t="s">
        <v>257</v>
      </c>
      <c r="C10" s="146"/>
      <c r="D10" s="147"/>
      <c r="E10" s="147"/>
      <c r="F10" s="148"/>
      <c r="G10" s="149"/>
      <c r="H10" s="149">
        <f>SUM(H11:H11)</f>
        <v>10830000</v>
      </c>
      <c r="I10" s="150"/>
      <c r="J10" s="151">
        <f>SUM(J11:J11)</f>
        <v>0</v>
      </c>
      <c r="K10" s="22"/>
      <c r="L10" s="5"/>
      <c r="M10" s="5"/>
      <c r="N10" s="5"/>
      <c r="O10" s="5"/>
      <c r="P10" s="5"/>
      <c r="Q10" s="5"/>
      <c r="R10" s="5"/>
      <c r="S10" s="5"/>
    </row>
    <row r="11" spans="1:19" s="3" customFormat="1" ht="22.5">
      <c r="A11" s="33"/>
      <c r="B11" s="152" t="s">
        <v>258</v>
      </c>
      <c r="C11" s="152" t="s">
        <v>259</v>
      </c>
      <c r="D11" s="153">
        <v>2005</v>
      </c>
      <c r="E11" s="154">
        <v>2006</v>
      </c>
      <c r="F11" s="155">
        <f>SUM(G11:H11)</f>
        <v>20465000</v>
      </c>
      <c r="G11" s="155">
        <v>9635000</v>
      </c>
      <c r="H11" s="155">
        <v>10830000</v>
      </c>
      <c r="I11" s="156"/>
      <c r="J11" s="157"/>
      <c r="K11" s="13"/>
      <c r="L11" s="5"/>
      <c r="M11" s="5"/>
      <c r="N11" s="5"/>
      <c r="O11" s="5"/>
      <c r="P11" s="5"/>
      <c r="Q11" s="5"/>
      <c r="R11" s="5"/>
      <c r="S11" s="5"/>
    </row>
    <row r="12" spans="1:19" s="3" customFormat="1" ht="11.25">
      <c r="A12" s="34"/>
      <c r="B12" s="978" t="s">
        <v>260</v>
      </c>
      <c r="C12" s="979"/>
      <c r="D12" s="979"/>
      <c r="E12" s="979"/>
      <c r="F12" s="979"/>
      <c r="G12" s="980"/>
      <c r="H12" s="158">
        <f>SUM(H19:H23,H27,H18,H15,H16,H13)</f>
        <v>185145637</v>
      </c>
      <c r="I12" s="159">
        <f>SUM(I18:I23,I27:I30,I16,I15,I13)</f>
        <v>162621541</v>
      </c>
      <c r="J12" s="160">
        <f>SUM(J13,J15,J16:J23,J27:J30)</f>
        <v>67776680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s="3" customFormat="1" ht="19.5" customHeight="1">
      <c r="A13" s="35" t="s">
        <v>261</v>
      </c>
      <c r="B13" s="895" t="s">
        <v>262</v>
      </c>
      <c r="C13" s="895" t="s">
        <v>263</v>
      </c>
      <c r="D13" s="154">
        <v>2004</v>
      </c>
      <c r="E13" s="154">
        <v>2008</v>
      </c>
      <c r="F13" s="155">
        <f>SUM(G13:J13)</f>
        <v>255275260</v>
      </c>
      <c r="G13" s="155">
        <f>8528180-3506750-870880</f>
        <v>4150550</v>
      </c>
      <c r="H13" s="162">
        <f>125253200+3506750+870880</f>
        <v>129630830</v>
      </c>
      <c r="I13" s="156">
        <v>96617200</v>
      </c>
      <c r="J13" s="157">
        <v>24876680</v>
      </c>
      <c r="K13" s="13"/>
      <c r="L13" s="5"/>
      <c r="M13" s="5"/>
      <c r="N13" s="5"/>
      <c r="O13" s="5"/>
      <c r="P13" s="5"/>
      <c r="Q13" s="5"/>
      <c r="R13" s="5"/>
      <c r="S13" s="5"/>
    </row>
    <row r="14" spans="1:19" s="3" customFormat="1" ht="9.75" customHeight="1">
      <c r="A14" s="36"/>
      <c r="B14" s="987"/>
      <c r="C14" s="987"/>
      <c r="D14" s="984" t="s">
        <v>264</v>
      </c>
      <c r="E14" s="985"/>
      <c r="F14" s="163">
        <v>189206445</v>
      </c>
      <c r="G14" s="163">
        <f>4146135-3506750</f>
        <v>639385</v>
      </c>
      <c r="H14" s="164">
        <f>93939900+3506750</f>
        <v>97446650</v>
      </c>
      <c r="I14" s="165">
        <v>72462900</v>
      </c>
      <c r="J14" s="166">
        <v>18657510</v>
      </c>
      <c r="K14" s="13"/>
      <c r="L14" s="5"/>
      <c r="M14" s="5"/>
      <c r="N14" s="5"/>
      <c r="O14" s="5"/>
      <c r="P14" s="5"/>
      <c r="Q14" s="5"/>
      <c r="R14" s="5"/>
      <c r="S14" s="5"/>
    </row>
    <row r="15" spans="1:19" s="3" customFormat="1" ht="22.5">
      <c r="A15" s="36"/>
      <c r="B15" s="374" t="s">
        <v>265</v>
      </c>
      <c r="C15" s="375" t="s">
        <v>266</v>
      </c>
      <c r="D15" s="82"/>
      <c r="E15" s="83"/>
      <c r="F15" s="163"/>
      <c r="G15" s="163"/>
      <c r="H15" s="376">
        <f>400000+318000</f>
        <v>718000</v>
      </c>
      <c r="I15" s="377">
        <v>400000</v>
      </c>
      <c r="J15" s="378">
        <v>200000</v>
      </c>
      <c r="K15" s="13"/>
      <c r="L15" s="5"/>
      <c r="M15" s="5"/>
      <c r="N15" s="5"/>
      <c r="O15" s="5"/>
      <c r="P15" s="5"/>
      <c r="Q15" s="5"/>
      <c r="R15" s="5"/>
      <c r="S15" s="5"/>
    </row>
    <row r="16" spans="1:19" s="3" customFormat="1" ht="16.5" customHeight="1">
      <c r="A16" s="36" t="s">
        <v>261</v>
      </c>
      <c r="B16" s="895" t="s">
        <v>267</v>
      </c>
      <c r="C16" s="895" t="s">
        <v>268</v>
      </c>
      <c r="D16" s="154">
        <v>2004</v>
      </c>
      <c r="E16" s="154">
        <v>2007</v>
      </c>
      <c r="F16" s="155">
        <f>SUM(G16:I16)</f>
        <v>68861240</v>
      </c>
      <c r="G16" s="155">
        <f>31637990-8578800-3137700</f>
        <v>19921490</v>
      </c>
      <c r="H16" s="162">
        <f>29435307+8578800+3137700</f>
        <v>41151807</v>
      </c>
      <c r="I16" s="156">
        <v>7787943</v>
      </c>
      <c r="J16" s="157"/>
      <c r="K16" s="5"/>
      <c r="L16" s="5"/>
      <c r="M16" s="5"/>
      <c r="N16" s="5"/>
      <c r="O16" s="5"/>
      <c r="P16" s="5"/>
      <c r="Q16" s="5"/>
      <c r="R16" s="5"/>
      <c r="S16" s="5"/>
    </row>
    <row r="17" spans="1:19" s="3" customFormat="1" ht="10.5" customHeight="1">
      <c r="A17" s="36"/>
      <c r="B17" s="987"/>
      <c r="C17" s="987"/>
      <c r="D17" s="984" t="s">
        <v>264</v>
      </c>
      <c r="E17" s="985"/>
      <c r="F17" s="168">
        <f>SUM(G17:I17)</f>
        <v>51392805</v>
      </c>
      <c r="G17" s="163">
        <f>51392805-30632405-5840958</f>
        <v>14919442</v>
      </c>
      <c r="H17" s="164">
        <f>22053605+8578800</f>
        <v>30632405</v>
      </c>
      <c r="I17" s="165">
        <v>5840958</v>
      </c>
      <c r="J17" s="166"/>
      <c r="K17" s="13"/>
      <c r="L17" s="5"/>
      <c r="M17" s="5"/>
      <c r="N17" s="5"/>
      <c r="O17" s="5"/>
      <c r="P17" s="5"/>
      <c r="Q17" s="5"/>
      <c r="R17" s="5"/>
      <c r="S17" s="5"/>
    </row>
    <row r="18" spans="1:19" s="3" customFormat="1" ht="22.5">
      <c r="A18" s="36"/>
      <c r="B18" s="373" t="s">
        <v>269</v>
      </c>
      <c r="C18" s="375" t="s">
        <v>266</v>
      </c>
      <c r="D18" s="169"/>
      <c r="E18" s="169"/>
      <c r="F18" s="168"/>
      <c r="G18" s="163"/>
      <c r="H18" s="376">
        <v>100000</v>
      </c>
      <c r="I18" s="377">
        <v>50000</v>
      </c>
      <c r="J18" s="166"/>
      <c r="K18" s="13"/>
      <c r="L18" s="5"/>
      <c r="M18" s="5"/>
      <c r="N18" s="5"/>
      <c r="O18" s="5"/>
      <c r="P18" s="5"/>
      <c r="Q18" s="5"/>
      <c r="R18" s="5"/>
      <c r="S18" s="5"/>
    </row>
    <row r="19" spans="1:19" s="3" customFormat="1" ht="22.5">
      <c r="A19" s="36"/>
      <c r="B19" s="374" t="s">
        <v>270</v>
      </c>
      <c r="C19" s="161" t="s">
        <v>271</v>
      </c>
      <c r="D19" s="170"/>
      <c r="E19" s="171"/>
      <c r="F19" s="172"/>
      <c r="G19" s="155">
        <f>2513155-2245000</f>
        <v>268155</v>
      </c>
      <c r="H19" s="162">
        <f>2000000+2245000</f>
        <v>4245000</v>
      </c>
      <c r="I19" s="156">
        <v>1000000</v>
      </c>
      <c r="J19" s="157">
        <v>1000000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s="3" customFormat="1" ht="18">
      <c r="A20" s="36"/>
      <c r="B20" s="374" t="s">
        <v>272</v>
      </c>
      <c r="C20" s="161" t="s">
        <v>271</v>
      </c>
      <c r="D20" s="170"/>
      <c r="E20" s="171"/>
      <c r="F20" s="172"/>
      <c r="G20" s="155"/>
      <c r="H20" s="162">
        <v>100000</v>
      </c>
      <c r="I20" s="156">
        <v>300000</v>
      </c>
      <c r="J20" s="157"/>
      <c r="K20" s="5"/>
      <c r="L20" s="5"/>
      <c r="M20" s="5"/>
      <c r="N20" s="5"/>
      <c r="O20" s="5"/>
      <c r="P20" s="5"/>
      <c r="Q20" s="5"/>
      <c r="R20" s="5"/>
      <c r="S20" s="5"/>
    </row>
    <row r="21" spans="1:19" s="3" customFormat="1" ht="22.5">
      <c r="A21" s="36"/>
      <c r="B21" s="374" t="s">
        <v>453</v>
      </c>
      <c r="C21" s="161" t="s">
        <v>454</v>
      </c>
      <c r="D21" s="170">
        <v>2006</v>
      </c>
      <c r="E21" s="171">
        <v>2007</v>
      </c>
      <c r="F21" s="184">
        <v>2800000</v>
      </c>
      <c r="G21" s="155">
        <v>0</v>
      </c>
      <c r="H21" s="162">
        <v>1000000</v>
      </c>
      <c r="I21" s="379">
        <v>1800000</v>
      </c>
      <c r="J21" s="157"/>
      <c r="K21" s="5"/>
      <c r="L21" s="5"/>
      <c r="M21" s="5"/>
      <c r="N21" s="5"/>
      <c r="O21" s="5"/>
      <c r="P21" s="5"/>
      <c r="Q21" s="5"/>
      <c r="R21" s="5"/>
      <c r="S21" s="5"/>
    </row>
    <row r="22" spans="1:19" s="3" customFormat="1" ht="22.5" customHeight="1">
      <c r="A22" s="36"/>
      <c r="B22" s="154" t="s">
        <v>273</v>
      </c>
      <c r="C22" s="161" t="s">
        <v>274</v>
      </c>
      <c r="D22" s="170"/>
      <c r="E22" s="171"/>
      <c r="F22" s="172"/>
      <c r="G22" s="155"/>
      <c r="H22" s="155">
        <v>4000000</v>
      </c>
      <c r="I22" s="156">
        <v>15000000</v>
      </c>
      <c r="J22" s="157">
        <v>10000000</v>
      </c>
      <c r="K22" s="37"/>
      <c r="L22" s="5"/>
      <c r="M22" s="5"/>
      <c r="N22" s="5"/>
      <c r="O22" s="5"/>
      <c r="P22" s="5"/>
      <c r="Q22" s="5"/>
      <c r="R22" s="5"/>
      <c r="S22" s="5"/>
    </row>
    <row r="23" spans="1:19" s="3" customFormat="1" ht="16.5" customHeight="1">
      <c r="A23" s="923" t="s">
        <v>365</v>
      </c>
      <c r="B23" s="936" t="s">
        <v>275</v>
      </c>
      <c r="C23" s="937" t="s">
        <v>276</v>
      </c>
      <c r="D23" s="154">
        <v>2004</v>
      </c>
      <c r="E23" s="154">
        <v>2008</v>
      </c>
      <c r="F23" s="380">
        <f>SUM(G23:J23)</f>
        <v>31032994</v>
      </c>
      <c r="G23" s="162">
        <v>6666596</v>
      </c>
      <c r="H23" s="162">
        <f>SUM(H24:H25)</f>
        <v>4000000</v>
      </c>
      <c r="I23" s="162">
        <f>SUM(I24:I25)</f>
        <v>16666398</v>
      </c>
      <c r="J23" s="381">
        <f>SUM(J24:J26)</f>
        <v>3700000</v>
      </c>
      <c r="K23" s="38"/>
      <c r="L23" s="5"/>
      <c r="M23" s="5"/>
      <c r="N23" s="5"/>
      <c r="O23" s="5"/>
      <c r="P23" s="5"/>
      <c r="Q23" s="5"/>
      <c r="R23" s="5"/>
      <c r="S23" s="5"/>
    </row>
    <row r="24" spans="1:19" s="3" customFormat="1" ht="11.25">
      <c r="A24" s="923"/>
      <c r="B24" s="936"/>
      <c r="C24" s="938"/>
      <c r="D24" s="981" t="s">
        <v>277</v>
      </c>
      <c r="E24" s="174" t="s">
        <v>278</v>
      </c>
      <c r="F24" s="382">
        <f>SUM(G24:J24)</f>
        <v>11964953</v>
      </c>
      <c r="G24" s="382">
        <v>1340231</v>
      </c>
      <c r="H24" s="382">
        <v>1744158</v>
      </c>
      <c r="I24" s="383">
        <v>7267214</v>
      </c>
      <c r="J24" s="384">
        <v>1613350</v>
      </c>
      <c r="K24" s="37"/>
      <c r="L24" s="5"/>
      <c r="M24" s="5"/>
      <c r="N24" s="5"/>
      <c r="O24" s="5"/>
      <c r="P24" s="5"/>
      <c r="Q24" s="5"/>
      <c r="R24" s="5"/>
      <c r="S24" s="5"/>
    </row>
    <row r="25" spans="1:19" s="3" customFormat="1" ht="11.25">
      <c r="A25" s="923"/>
      <c r="B25" s="936"/>
      <c r="C25" s="938"/>
      <c r="D25" s="982"/>
      <c r="E25" s="176" t="s">
        <v>279</v>
      </c>
      <c r="F25" s="385">
        <f>SUM(G25:J25)</f>
        <v>15475087</v>
      </c>
      <c r="G25" s="386">
        <v>1733411</v>
      </c>
      <c r="H25" s="386">
        <v>2255842</v>
      </c>
      <c r="I25" s="387">
        <v>9399184</v>
      </c>
      <c r="J25" s="384">
        <v>2086650</v>
      </c>
      <c r="K25" s="388"/>
      <c r="L25" s="5"/>
      <c r="M25" s="5"/>
      <c r="N25" s="5"/>
      <c r="O25" s="5"/>
      <c r="P25" s="5"/>
      <c r="Q25" s="5"/>
      <c r="R25" s="5"/>
      <c r="S25" s="5"/>
    </row>
    <row r="26" spans="1:19" s="3" customFormat="1" ht="18">
      <c r="A26" s="923"/>
      <c r="B26" s="936"/>
      <c r="C26" s="939"/>
      <c r="D26" s="983"/>
      <c r="E26" s="174" t="s">
        <v>280</v>
      </c>
      <c r="F26" s="389">
        <f>SUM(G26:H26)</f>
        <v>3592954</v>
      </c>
      <c r="G26" s="382">
        <v>3592954</v>
      </c>
      <c r="H26" s="382"/>
      <c r="I26" s="383"/>
      <c r="J26" s="390"/>
      <c r="K26" s="391"/>
      <c r="L26" s="5"/>
      <c r="M26" s="5"/>
      <c r="N26" s="5"/>
      <c r="O26" s="5"/>
      <c r="P26" s="5"/>
      <c r="Q26" s="5"/>
      <c r="R26" s="5"/>
      <c r="S26" s="5"/>
    </row>
    <row r="27" spans="1:19" s="3" customFormat="1" ht="33.75">
      <c r="A27" s="36"/>
      <c r="B27" s="373" t="s">
        <v>455</v>
      </c>
      <c r="C27" s="392" t="s">
        <v>276</v>
      </c>
      <c r="D27" s="393"/>
      <c r="E27" s="394"/>
      <c r="F27" s="395"/>
      <c r="G27" s="396"/>
      <c r="H27" s="395">
        <v>200000</v>
      </c>
      <c r="I27" s="397">
        <v>4000000</v>
      </c>
      <c r="J27" s="398">
        <v>2000000</v>
      </c>
      <c r="K27" s="391"/>
      <c r="L27" s="5"/>
      <c r="M27" s="5"/>
      <c r="N27" s="5"/>
      <c r="O27" s="5"/>
      <c r="P27" s="5"/>
      <c r="Q27" s="5"/>
      <c r="R27" s="5"/>
      <c r="S27" s="5"/>
    </row>
    <row r="28" spans="1:19" s="3" customFormat="1" ht="22.5">
      <c r="A28" s="36"/>
      <c r="B28" s="399" t="s">
        <v>456</v>
      </c>
      <c r="C28" s="400" t="s">
        <v>457</v>
      </c>
      <c r="D28" s="399">
        <v>2007</v>
      </c>
      <c r="E28" s="401">
        <v>2008</v>
      </c>
      <c r="F28" s="184">
        <v>10000000</v>
      </c>
      <c r="G28" s="184"/>
      <c r="H28" s="395"/>
      <c r="I28" s="397">
        <v>5000000</v>
      </c>
      <c r="J28" s="398">
        <v>5000000</v>
      </c>
      <c r="K28" s="391"/>
      <c r="L28" s="5"/>
      <c r="M28" s="5"/>
      <c r="N28" s="5"/>
      <c r="O28" s="5"/>
      <c r="P28" s="5"/>
      <c r="Q28" s="5"/>
      <c r="R28" s="5"/>
      <c r="S28" s="5"/>
    </row>
    <row r="29" spans="1:19" s="3" customFormat="1" ht="11.25">
      <c r="A29" s="1001"/>
      <c r="B29" s="895" t="s">
        <v>281</v>
      </c>
      <c r="C29" s="1003" t="s">
        <v>282</v>
      </c>
      <c r="D29" s="1005">
        <v>2007</v>
      </c>
      <c r="E29" s="975">
        <v>2013</v>
      </c>
      <c r="F29" s="986">
        <v>140000000</v>
      </c>
      <c r="G29" s="986">
        <v>0</v>
      </c>
      <c r="H29" s="986"/>
      <c r="I29" s="986">
        <v>14000000</v>
      </c>
      <c r="J29" s="1007">
        <v>21000000</v>
      </c>
      <c r="K29" s="391"/>
      <c r="L29" s="5"/>
      <c r="M29" s="5"/>
      <c r="N29" s="5"/>
      <c r="O29" s="5"/>
      <c r="P29" s="5"/>
      <c r="Q29" s="5"/>
      <c r="R29" s="5"/>
      <c r="S29" s="5"/>
    </row>
    <row r="30" spans="1:19" s="3" customFormat="1" ht="11.25">
      <c r="A30" s="1002"/>
      <c r="B30" s="897"/>
      <c r="C30" s="1004"/>
      <c r="D30" s="987"/>
      <c r="E30" s="976"/>
      <c r="F30" s="908"/>
      <c r="G30" s="1006"/>
      <c r="H30" s="1006"/>
      <c r="I30" s="1006"/>
      <c r="J30" s="1008"/>
      <c r="K30" s="391"/>
      <c r="L30" s="5"/>
      <c r="M30" s="5"/>
      <c r="N30" s="5"/>
      <c r="O30" s="5"/>
      <c r="P30" s="5"/>
      <c r="Q30" s="5"/>
      <c r="R30" s="5"/>
      <c r="S30" s="5"/>
    </row>
    <row r="31" spans="1:19" s="3" customFormat="1" ht="16.5" customHeight="1">
      <c r="A31" s="39"/>
      <c r="B31" s="926" t="s">
        <v>283</v>
      </c>
      <c r="C31" s="926"/>
      <c r="D31" s="154"/>
      <c r="E31" s="154"/>
      <c r="F31" s="155"/>
      <c r="G31" s="155"/>
      <c r="H31" s="182">
        <f>SUM(H32:H35)</f>
        <v>16519646</v>
      </c>
      <c r="I31" s="183">
        <f>SUM(I32:I35)</f>
        <v>3800000</v>
      </c>
      <c r="J31" s="160">
        <f>SUM(J32:J35)</f>
        <v>3550000</v>
      </c>
      <c r="K31" s="13"/>
      <c r="L31" s="5"/>
      <c r="M31" s="5"/>
      <c r="N31" s="5"/>
      <c r="O31" s="5"/>
      <c r="P31" s="5"/>
      <c r="Q31" s="5"/>
      <c r="R31" s="5"/>
      <c r="S31" s="5"/>
    </row>
    <row r="32" spans="1:19" s="3" customFormat="1" ht="11.25">
      <c r="A32" s="40"/>
      <c r="B32" s="161" t="s">
        <v>284</v>
      </c>
      <c r="C32" s="161" t="s">
        <v>285</v>
      </c>
      <c r="D32" s="171">
        <v>2005</v>
      </c>
      <c r="E32" s="171">
        <v>2007</v>
      </c>
      <c r="F32" s="172">
        <f>SUM(G32:J32)</f>
        <v>16950000</v>
      </c>
      <c r="G32" s="172"/>
      <c r="H32" s="184">
        <v>10950000</v>
      </c>
      <c r="I32" s="185">
        <v>3000000</v>
      </c>
      <c r="J32" s="173">
        <v>3000000</v>
      </c>
      <c r="K32" s="5"/>
      <c r="L32" s="5"/>
      <c r="M32" s="5"/>
      <c r="N32" s="5"/>
      <c r="O32" s="5"/>
      <c r="P32" s="5"/>
      <c r="Q32" s="5"/>
      <c r="R32" s="5"/>
      <c r="S32" s="5"/>
    </row>
    <row r="33" spans="1:19" s="3" customFormat="1" ht="22.5">
      <c r="A33" s="40"/>
      <c r="B33" s="161" t="s">
        <v>286</v>
      </c>
      <c r="C33" s="161" t="s">
        <v>287</v>
      </c>
      <c r="D33" s="171"/>
      <c r="E33" s="171"/>
      <c r="F33" s="172"/>
      <c r="G33" s="172"/>
      <c r="H33" s="172">
        <f>521779+2052867</f>
        <v>2574646</v>
      </c>
      <c r="I33" s="185"/>
      <c r="J33" s="173"/>
      <c r="K33" s="5"/>
      <c r="L33" s="5"/>
      <c r="M33" s="5"/>
      <c r="N33" s="5"/>
      <c r="O33" s="5"/>
      <c r="P33" s="5"/>
      <c r="Q33" s="5"/>
      <c r="R33" s="5"/>
      <c r="S33" s="5"/>
    </row>
    <row r="34" spans="1:19" s="3" customFormat="1" ht="11.25">
      <c r="A34" s="41"/>
      <c r="B34" s="161" t="s">
        <v>288</v>
      </c>
      <c r="C34" s="161" t="s">
        <v>289</v>
      </c>
      <c r="D34" s="171"/>
      <c r="E34" s="171"/>
      <c r="F34" s="172"/>
      <c r="G34" s="172"/>
      <c r="H34" s="172">
        <v>495000</v>
      </c>
      <c r="I34" s="185">
        <v>300000</v>
      </c>
      <c r="J34" s="157">
        <v>50000</v>
      </c>
      <c r="K34" s="5"/>
      <c r="L34" s="5"/>
      <c r="M34" s="5"/>
      <c r="N34" s="5"/>
      <c r="O34" s="5"/>
      <c r="P34" s="5"/>
      <c r="Q34" s="5"/>
      <c r="R34" s="5"/>
      <c r="S34" s="5"/>
    </row>
    <row r="35" spans="1:19" s="3" customFormat="1" ht="23.25" thickBot="1">
      <c r="A35" s="42"/>
      <c r="B35" s="186" t="s">
        <v>290</v>
      </c>
      <c r="C35" s="186" t="s">
        <v>274</v>
      </c>
      <c r="D35" s="187"/>
      <c r="E35" s="187"/>
      <c r="F35" s="188"/>
      <c r="G35" s="188"/>
      <c r="H35" s="188">
        <v>2500000</v>
      </c>
      <c r="I35" s="189">
        <v>500000</v>
      </c>
      <c r="J35" s="190">
        <v>500000</v>
      </c>
      <c r="K35" s="5"/>
      <c r="L35" s="5"/>
      <c r="M35" s="5"/>
      <c r="N35" s="5"/>
      <c r="O35" s="5"/>
      <c r="P35" s="5"/>
      <c r="Q35" s="5"/>
      <c r="R35" s="5"/>
      <c r="S35" s="5"/>
    </row>
    <row r="36" spans="1:19" s="3" customFormat="1" ht="15" customHeight="1" thickBot="1">
      <c r="A36" s="42" t="s">
        <v>291</v>
      </c>
      <c r="B36" s="139" t="s">
        <v>292</v>
      </c>
      <c r="C36" s="191"/>
      <c r="D36" s="192"/>
      <c r="E36" s="192"/>
      <c r="F36" s="193"/>
      <c r="G36" s="193"/>
      <c r="H36" s="194">
        <f>SUM(H37)</f>
        <v>450000</v>
      </c>
      <c r="I36" s="195"/>
      <c r="J36" s="196"/>
      <c r="K36" s="5"/>
      <c r="L36" s="5"/>
      <c r="M36" s="5"/>
      <c r="N36" s="5"/>
      <c r="O36" s="5"/>
      <c r="P36" s="5"/>
      <c r="Q36" s="5"/>
      <c r="R36" s="5"/>
      <c r="S36" s="5"/>
    </row>
    <row r="37" spans="1:19" s="3" customFormat="1" ht="15" customHeight="1" thickBot="1">
      <c r="A37" s="42"/>
      <c r="B37" s="197" t="s">
        <v>293</v>
      </c>
      <c r="C37" s="198"/>
      <c r="D37" s="199">
        <v>2003</v>
      </c>
      <c r="E37" s="199">
        <v>2006</v>
      </c>
      <c r="F37" s="200">
        <v>20971191</v>
      </c>
      <c r="G37" s="193"/>
      <c r="H37" s="193">
        <v>450000</v>
      </c>
      <c r="I37" s="195"/>
      <c r="J37" s="196"/>
      <c r="K37" s="5"/>
      <c r="L37" s="5"/>
      <c r="M37" s="5"/>
      <c r="N37" s="5"/>
      <c r="O37" s="5"/>
      <c r="P37" s="5"/>
      <c r="Q37" s="5"/>
      <c r="R37" s="5"/>
      <c r="S37" s="5"/>
    </row>
    <row r="38" spans="1:19" s="3" customFormat="1" ht="18" customHeight="1" thickBot="1">
      <c r="A38" s="31" t="s">
        <v>294</v>
      </c>
      <c r="B38" s="920" t="s">
        <v>295</v>
      </c>
      <c r="C38" s="921"/>
      <c r="D38" s="140"/>
      <c r="E38" s="140"/>
      <c r="F38" s="141"/>
      <c r="G38" s="142"/>
      <c r="H38" s="142">
        <f>SUM(H39:H42)</f>
        <v>11818500</v>
      </c>
      <c r="I38" s="143">
        <f>SUM(I39:I43)</f>
        <v>6250000</v>
      </c>
      <c r="J38" s="144">
        <f>SUM(J39:J43)</f>
        <v>6250000</v>
      </c>
      <c r="K38" s="5"/>
      <c r="L38" s="5"/>
      <c r="M38" s="5"/>
      <c r="N38" s="5"/>
      <c r="O38" s="5"/>
      <c r="P38" s="5"/>
      <c r="Q38" s="5"/>
      <c r="R38" s="5"/>
      <c r="S38" s="5"/>
    </row>
    <row r="39" spans="1:19" s="3" customFormat="1" ht="22.5">
      <c r="A39" s="43" t="s">
        <v>296</v>
      </c>
      <c r="B39" s="201" t="s">
        <v>297</v>
      </c>
      <c r="C39" s="201" t="s">
        <v>298</v>
      </c>
      <c r="D39" s="147">
        <v>2004</v>
      </c>
      <c r="E39" s="147">
        <v>2006</v>
      </c>
      <c r="F39" s="148">
        <f>SUM(G39:H39)</f>
        <v>19650000</v>
      </c>
      <c r="G39" s="148">
        <f>9442000-1467250-143250</f>
        <v>7831500</v>
      </c>
      <c r="H39" s="148">
        <v>11818500</v>
      </c>
      <c r="I39" s="148"/>
      <c r="J39" s="202"/>
      <c r="K39" s="13"/>
      <c r="L39" s="5"/>
      <c r="M39" s="5"/>
      <c r="N39" s="5"/>
      <c r="O39" s="5"/>
      <c r="P39" s="5"/>
      <c r="Q39" s="5"/>
      <c r="R39" s="5"/>
      <c r="S39" s="5"/>
    </row>
    <row r="40" spans="1:19" s="3" customFormat="1" ht="18" customHeight="1">
      <c r="A40" s="1000"/>
      <c r="B40" s="895" t="s">
        <v>299</v>
      </c>
      <c r="C40" s="896" t="s">
        <v>298</v>
      </c>
      <c r="D40" s="974">
        <v>2007</v>
      </c>
      <c r="E40" s="974">
        <v>2008</v>
      </c>
      <c r="F40" s="1012">
        <v>10000000</v>
      </c>
      <c r="G40" s="994">
        <v>0</v>
      </c>
      <c r="H40" s="994"/>
      <c r="I40" s="994">
        <v>5000000</v>
      </c>
      <c r="J40" s="996">
        <v>5000000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3" customFormat="1" ht="18" customHeight="1">
      <c r="A41" s="1000"/>
      <c r="B41" s="987"/>
      <c r="C41" s="897"/>
      <c r="D41" s="908"/>
      <c r="E41" s="908"/>
      <c r="F41" s="1015"/>
      <c r="G41" s="995"/>
      <c r="H41" s="995"/>
      <c r="I41" s="995"/>
      <c r="J41" s="997"/>
      <c r="K41" s="5"/>
      <c r="L41" s="5"/>
      <c r="M41" s="5"/>
      <c r="N41" s="5"/>
      <c r="O41" s="5"/>
      <c r="P41" s="5"/>
      <c r="Q41" s="5"/>
      <c r="R41" s="5"/>
      <c r="S41" s="5"/>
    </row>
    <row r="42" spans="1:19" s="45" customFormat="1" ht="28.5" customHeight="1">
      <c r="A42" s="998"/>
      <c r="B42" s="992" t="s">
        <v>351</v>
      </c>
      <c r="C42" s="990" t="s">
        <v>300</v>
      </c>
      <c r="D42" s="894">
        <v>2007</v>
      </c>
      <c r="E42" s="894">
        <v>2012</v>
      </c>
      <c r="F42" s="916">
        <v>7500000</v>
      </c>
      <c r="G42" s="916">
        <v>0</v>
      </c>
      <c r="H42" s="916"/>
      <c r="I42" s="916">
        <v>1250000</v>
      </c>
      <c r="J42" s="988">
        <v>1250000</v>
      </c>
      <c r="K42" s="44"/>
      <c r="L42" s="44"/>
      <c r="M42" s="44"/>
      <c r="N42" s="44"/>
      <c r="O42" s="44"/>
      <c r="P42" s="44"/>
      <c r="Q42" s="44"/>
      <c r="R42" s="44"/>
      <c r="S42" s="44"/>
    </row>
    <row r="43" spans="1:19" s="45" customFormat="1" ht="27" customHeight="1" thickBot="1">
      <c r="A43" s="999"/>
      <c r="B43" s="993"/>
      <c r="C43" s="991"/>
      <c r="D43" s="917"/>
      <c r="E43" s="917"/>
      <c r="F43" s="917"/>
      <c r="G43" s="917"/>
      <c r="H43" s="917"/>
      <c r="I43" s="917"/>
      <c r="J43" s="989"/>
      <c r="K43" s="44"/>
      <c r="L43" s="44"/>
      <c r="M43" s="44"/>
      <c r="N43" s="44"/>
      <c r="O43" s="44"/>
      <c r="P43" s="44"/>
      <c r="Q43" s="44"/>
      <c r="R43" s="44"/>
      <c r="S43" s="44"/>
    </row>
    <row r="44" spans="1:19" s="3" customFormat="1" ht="12" thickBot="1">
      <c r="A44" s="23" t="s">
        <v>301</v>
      </c>
      <c r="B44" s="207" t="s">
        <v>302</v>
      </c>
      <c r="C44" s="207"/>
      <c r="D44" s="140"/>
      <c r="E44" s="140"/>
      <c r="F44" s="141"/>
      <c r="G44" s="141"/>
      <c r="H44" s="142">
        <f>SUM(H45+H48+H50)</f>
        <v>2230000</v>
      </c>
      <c r="I44" s="143">
        <f>SUM(I50,I45)</f>
        <v>2050000</v>
      </c>
      <c r="J44" s="144">
        <f>SUM(J45+J50)</f>
        <v>2050000</v>
      </c>
      <c r="K44" s="5"/>
      <c r="L44" s="5"/>
      <c r="M44" s="5"/>
      <c r="N44" s="5"/>
      <c r="O44" s="5"/>
      <c r="P44" s="5"/>
      <c r="Q44" s="5"/>
      <c r="R44" s="5"/>
      <c r="S44" s="5"/>
    </row>
    <row r="45" spans="1:19" s="3" customFormat="1" ht="11.25">
      <c r="A45" s="34"/>
      <c r="B45" s="208" t="s">
        <v>303</v>
      </c>
      <c r="C45" s="208"/>
      <c r="D45" s="80"/>
      <c r="E45" s="80"/>
      <c r="F45" s="206"/>
      <c r="G45" s="206"/>
      <c r="H45" s="158">
        <f>SUM(H46:H47)</f>
        <v>2050000</v>
      </c>
      <c r="I45" s="159">
        <f>SUM(I46:I47)</f>
        <v>1050000</v>
      </c>
      <c r="J45" s="209">
        <f>SUM(J46:J47)</f>
        <v>1050000</v>
      </c>
      <c r="K45" s="46"/>
      <c r="L45" s="5"/>
      <c r="M45" s="5"/>
      <c r="N45" s="5"/>
      <c r="O45" s="5"/>
      <c r="P45" s="5"/>
      <c r="Q45" s="5"/>
      <c r="R45" s="5"/>
      <c r="S45" s="5"/>
    </row>
    <row r="46" spans="1:19" s="3" customFormat="1" ht="19.5" customHeight="1">
      <c r="A46" s="40"/>
      <c r="B46" s="152" t="s">
        <v>304</v>
      </c>
      <c r="C46" s="152" t="s">
        <v>305</v>
      </c>
      <c r="D46" s="154">
        <v>2006</v>
      </c>
      <c r="E46" s="154">
        <v>2008</v>
      </c>
      <c r="F46" s="155">
        <f>SUM(H46:J46)</f>
        <v>4000000</v>
      </c>
      <c r="G46" s="155"/>
      <c r="H46" s="155">
        <v>2000000</v>
      </c>
      <c r="I46" s="156">
        <v>1000000</v>
      </c>
      <c r="J46" s="157">
        <v>1000000</v>
      </c>
      <c r="K46" s="46"/>
      <c r="L46" s="5"/>
      <c r="M46" s="5"/>
      <c r="N46" s="5"/>
      <c r="O46" s="5"/>
      <c r="P46" s="5"/>
      <c r="Q46" s="5"/>
      <c r="R46" s="5"/>
      <c r="S46" s="5"/>
    </row>
    <row r="47" spans="1:19" s="3" customFormat="1" ht="11.25">
      <c r="A47" s="34"/>
      <c r="B47" s="152" t="s">
        <v>288</v>
      </c>
      <c r="C47" s="152" t="s">
        <v>289</v>
      </c>
      <c r="D47" s="154"/>
      <c r="E47" s="154"/>
      <c r="F47" s="155"/>
      <c r="G47" s="155"/>
      <c r="H47" s="155">
        <v>50000</v>
      </c>
      <c r="I47" s="156">
        <v>50000</v>
      </c>
      <c r="J47" s="157">
        <v>50000</v>
      </c>
      <c r="K47" s="46"/>
      <c r="L47" s="5"/>
      <c r="M47" s="5"/>
      <c r="N47" s="5"/>
      <c r="O47" s="5"/>
      <c r="P47" s="5"/>
      <c r="Q47" s="5"/>
      <c r="R47" s="5"/>
      <c r="S47" s="5"/>
    </row>
    <row r="48" spans="1:19" s="3" customFormat="1" ht="11.25">
      <c r="A48" s="34"/>
      <c r="B48" s="208" t="s">
        <v>306</v>
      </c>
      <c r="C48" s="152"/>
      <c r="D48" s="154"/>
      <c r="E48" s="154"/>
      <c r="F48" s="155"/>
      <c r="G48" s="155"/>
      <c r="H48" s="210">
        <f>SUM(H49)</f>
        <v>100000</v>
      </c>
      <c r="I48" s="156"/>
      <c r="J48" s="157"/>
      <c r="K48" s="46"/>
      <c r="L48" s="5"/>
      <c r="M48" s="5"/>
      <c r="N48" s="5"/>
      <c r="O48" s="5"/>
      <c r="P48" s="5"/>
      <c r="Q48" s="5"/>
      <c r="R48" s="5"/>
      <c r="S48" s="5"/>
    </row>
    <row r="49" spans="1:19" s="3" customFormat="1" ht="22.5">
      <c r="A49" s="34"/>
      <c r="B49" s="152" t="s">
        <v>307</v>
      </c>
      <c r="C49" s="152" t="s">
        <v>308</v>
      </c>
      <c r="D49" s="154">
        <v>2006</v>
      </c>
      <c r="E49" s="154">
        <v>2006</v>
      </c>
      <c r="F49" s="155">
        <v>100000</v>
      </c>
      <c r="G49" s="155"/>
      <c r="H49" s="155">
        <v>100000</v>
      </c>
      <c r="I49" s="156"/>
      <c r="J49" s="157"/>
      <c r="K49" s="46"/>
      <c r="L49" s="5"/>
      <c r="M49" s="5"/>
      <c r="N49" s="5"/>
      <c r="O49" s="5"/>
      <c r="P49" s="5"/>
      <c r="Q49" s="5"/>
      <c r="R49" s="5"/>
      <c r="S49" s="5"/>
    </row>
    <row r="50" spans="1:19" s="3" customFormat="1" ht="17.25" customHeight="1">
      <c r="A50" s="39"/>
      <c r="B50" s="181" t="s">
        <v>309</v>
      </c>
      <c r="C50" s="181"/>
      <c r="D50" s="211"/>
      <c r="E50" s="211"/>
      <c r="F50" s="212"/>
      <c r="G50" s="213"/>
      <c r="H50" s="214">
        <f>SUM(H51:H52)</f>
        <v>80000</v>
      </c>
      <c r="I50" s="215">
        <f>SUM(I51:I52)</f>
        <v>1000000</v>
      </c>
      <c r="J50" s="216">
        <f>SUM(J51:J52)</f>
        <v>1000000</v>
      </c>
      <c r="K50" s="46"/>
      <c r="L50" s="5"/>
      <c r="M50" s="5"/>
      <c r="N50" s="5"/>
      <c r="O50" s="5"/>
      <c r="P50" s="5"/>
      <c r="Q50" s="5"/>
      <c r="R50" s="5"/>
      <c r="S50" s="5"/>
    </row>
    <row r="51" spans="1:19" s="3" customFormat="1" ht="22.5">
      <c r="A51" s="47"/>
      <c r="B51" s="154" t="s">
        <v>304</v>
      </c>
      <c r="C51" s="152" t="s">
        <v>305</v>
      </c>
      <c r="D51" s="154">
        <v>2006</v>
      </c>
      <c r="E51" s="154">
        <v>2008</v>
      </c>
      <c r="F51" s="155">
        <f>SUM(G51:J51)</f>
        <v>2000000</v>
      </c>
      <c r="G51" s="213"/>
      <c r="H51" s="213"/>
      <c r="I51" s="217">
        <v>1000000</v>
      </c>
      <c r="J51" s="218">
        <v>1000000</v>
      </c>
      <c r="K51" s="48"/>
      <c r="L51" s="5"/>
      <c r="M51" s="5"/>
      <c r="N51" s="5"/>
      <c r="O51" s="5"/>
      <c r="P51" s="5"/>
      <c r="Q51" s="5"/>
      <c r="R51" s="5"/>
      <c r="S51" s="5"/>
    </row>
    <row r="52" spans="1:19" s="3" customFormat="1" ht="12" thickBot="1">
      <c r="A52" s="14"/>
      <c r="B52" s="152" t="s">
        <v>288</v>
      </c>
      <c r="C52" s="152" t="s">
        <v>289</v>
      </c>
      <c r="D52" s="187"/>
      <c r="E52" s="187"/>
      <c r="F52" s="188"/>
      <c r="G52" s="188"/>
      <c r="H52" s="188">
        <f>200000-120000</f>
        <v>80000</v>
      </c>
      <c r="I52" s="188"/>
      <c r="J52" s="190"/>
      <c r="K52" s="48"/>
      <c r="L52" s="5"/>
      <c r="M52" s="5"/>
      <c r="N52" s="5"/>
      <c r="O52" s="5"/>
      <c r="P52" s="5"/>
      <c r="Q52" s="5"/>
      <c r="R52" s="5"/>
      <c r="S52" s="5"/>
    </row>
    <row r="53" spans="1:19" s="3" customFormat="1" ht="22.5" hidden="1">
      <c r="A53" s="22"/>
      <c r="B53" s="219" t="s">
        <v>310</v>
      </c>
      <c r="C53" s="203"/>
      <c r="D53" s="204"/>
      <c r="E53" s="204"/>
      <c r="F53" s="180"/>
      <c r="G53" s="180"/>
      <c r="H53" s="220"/>
      <c r="I53" s="221">
        <f>SUM(I54)</f>
        <v>0</v>
      </c>
      <c r="J53" s="222"/>
      <c r="K53" s="48"/>
      <c r="L53" s="5"/>
      <c r="M53" s="5"/>
      <c r="N53" s="5"/>
      <c r="O53" s="5"/>
      <c r="P53" s="5"/>
      <c r="Q53" s="5"/>
      <c r="R53" s="5"/>
      <c r="S53" s="5"/>
    </row>
    <row r="54" spans="1:19" s="3" customFormat="1" ht="23.25" hidden="1" thickBot="1">
      <c r="A54" s="49"/>
      <c r="B54" s="186" t="s">
        <v>304</v>
      </c>
      <c r="C54" s="161" t="s">
        <v>305</v>
      </c>
      <c r="D54" s="187">
        <v>2006</v>
      </c>
      <c r="E54" s="187">
        <v>2006</v>
      </c>
      <c r="F54" s="188">
        <v>250000</v>
      </c>
      <c r="G54" s="188"/>
      <c r="H54" s="188"/>
      <c r="I54" s="188"/>
      <c r="J54" s="190"/>
      <c r="K54" s="48"/>
      <c r="L54" s="5"/>
      <c r="M54" s="5"/>
      <c r="N54" s="5"/>
      <c r="O54" s="5"/>
      <c r="P54" s="5"/>
      <c r="Q54" s="5"/>
      <c r="R54" s="5"/>
      <c r="S54" s="5"/>
    </row>
    <row r="55" spans="1:19" s="3" customFormat="1" ht="15" customHeight="1" thickBot="1">
      <c r="A55" s="50" t="s">
        <v>311</v>
      </c>
      <c r="B55" s="207" t="s">
        <v>312</v>
      </c>
      <c r="C55" s="223"/>
      <c r="D55" s="192"/>
      <c r="E55" s="192"/>
      <c r="F55" s="193"/>
      <c r="G55" s="193"/>
      <c r="H55" s="224">
        <f>SUM(H56)</f>
        <v>169000</v>
      </c>
      <c r="I55" s="224"/>
      <c r="J55" s="196"/>
      <c r="K55" s="48"/>
      <c r="L55" s="5"/>
      <c r="M55" s="5"/>
      <c r="N55" s="5"/>
      <c r="O55" s="5"/>
      <c r="P55" s="5"/>
      <c r="Q55" s="5"/>
      <c r="R55" s="5"/>
      <c r="S55" s="5"/>
    </row>
    <row r="56" spans="1:19" s="3" customFormat="1" ht="16.5" customHeight="1" thickBot="1">
      <c r="A56" s="51"/>
      <c r="B56" s="225" t="s">
        <v>313</v>
      </c>
      <c r="C56" s="203"/>
      <c r="D56" s="192"/>
      <c r="E56" s="192"/>
      <c r="F56" s="193"/>
      <c r="G56" s="193"/>
      <c r="H56" s="195">
        <f>10000+159000</f>
        <v>169000</v>
      </c>
      <c r="I56" s="195"/>
      <c r="J56" s="196"/>
      <c r="K56" s="48"/>
      <c r="L56" s="5"/>
      <c r="M56" s="5"/>
      <c r="N56" s="5"/>
      <c r="O56" s="5"/>
      <c r="P56" s="5"/>
      <c r="Q56" s="5"/>
      <c r="R56" s="5"/>
      <c r="S56" s="5"/>
    </row>
    <row r="57" spans="1:19" s="3" customFormat="1" ht="13.5" customHeight="1" thickBot="1">
      <c r="A57" s="23" t="s">
        <v>314</v>
      </c>
      <c r="B57" s="207" t="s">
        <v>315</v>
      </c>
      <c r="C57" s="207"/>
      <c r="D57" s="226"/>
      <c r="E57" s="226"/>
      <c r="F57" s="227"/>
      <c r="G57" s="227"/>
      <c r="H57" s="228">
        <f>SUM(H58,H70,H71,H72)</f>
        <v>21538677</v>
      </c>
      <c r="I57" s="229">
        <f>SUM(I69,I71,I58,I72)</f>
        <v>23288526</v>
      </c>
      <c r="J57" s="230">
        <f>SUM(J58,J70,J71,J72)</f>
        <v>15731389</v>
      </c>
      <c r="K57" s="46"/>
      <c r="L57" s="5"/>
      <c r="M57" s="5"/>
      <c r="N57" s="5"/>
      <c r="O57" s="5"/>
      <c r="P57" s="5"/>
      <c r="Q57" s="5"/>
      <c r="R57" s="5"/>
      <c r="S57" s="5"/>
    </row>
    <row r="58" spans="1:19" s="3" customFormat="1" ht="14.25" customHeight="1">
      <c r="A58" s="52"/>
      <c r="B58" s="208" t="s">
        <v>316</v>
      </c>
      <c r="C58" s="208"/>
      <c r="D58" s="231"/>
      <c r="E58" s="231"/>
      <c r="F58" s="232"/>
      <c r="G58" s="232"/>
      <c r="H58" s="158">
        <f>SUM(H59:H68)</f>
        <v>14515161</v>
      </c>
      <c r="I58" s="159">
        <f>SUM(I59:I68)</f>
        <v>11611410</v>
      </c>
      <c r="J58" s="209">
        <f>SUM(J59:J68)</f>
        <v>10600000</v>
      </c>
      <c r="K58" s="5"/>
      <c r="L58" s="5"/>
      <c r="M58" s="5"/>
      <c r="N58" s="48"/>
      <c r="O58" s="48"/>
      <c r="P58" s="48"/>
      <c r="Q58" s="48"/>
      <c r="R58" s="48"/>
      <c r="S58" s="5"/>
    </row>
    <row r="59" spans="1:19" s="3" customFormat="1" ht="22.5">
      <c r="A59" s="52"/>
      <c r="B59" s="154" t="s">
        <v>317</v>
      </c>
      <c r="C59" s="152" t="s">
        <v>318</v>
      </c>
      <c r="D59" s="233">
        <v>2006</v>
      </c>
      <c r="E59" s="233">
        <v>2008</v>
      </c>
      <c r="F59" s="213">
        <f>SUM(H59:J59)</f>
        <v>7106370</v>
      </c>
      <c r="G59" s="212"/>
      <c r="H59" s="155">
        <v>3106370</v>
      </c>
      <c r="I59" s="156">
        <v>2000000</v>
      </c>
      <c r="J59" s="157">
        <v>2000000</v>
      </c>
      <c r="K59" s="5"/>
      <c r="L59" s="5"/>
      <c r="M59" s="5"/>
      <c r="N59" s="48"/>
      <c r="O59" s="48"/>
      <c r="P59" s="48"/>
      <c r="Q59" s="48"/>
      <c r="R59" s="48"/>
      <c r="S59" s="5"/>
    </row>
    <row r="60" spans="1:19" s="3" customFormat="1" ht="22.5">
      <c r="A60" s="52"/>
      <c r="B60" s="152" t="s">
        <v>319</v>
      </c>
      <c r="C60" s="152" t="s">
        <v>318</v>
      </c>
      <c r="D60" s="233">
        <v>2006</v>
      </c>
      <c r="E60" s="233">
        <v>2006</v>
      </c>
      <c r="F60" s="213">
        <v>2630000</v>
      </c>
      <c r="G60" s="212"/>
      <c r="H60" s="155">
        <v>2630000</v>
      </c>
      <c r="I60" s="156"/>
      <c r="J60" s="157"/>
      <c r="K60" s="5"/>
      <c r="L60" s="5"/>
      <c r="M60" s="5"/>
      <c r="N60" s="48"/>
      <c r="O60" s="48"/>
      <c r="P60" s="48"/>
      <c r="Q60" s="48"/>
      <c r="R60" s="48"/>
      <c r="S60" s="5"/>
    </row>
    <row r="61" spans="1:19" s="3" customFormat="1" ht="24.75" customHeight="1">
      <c r="A61" s="52"/>
      <c r="B61" s="152" t="s">
        <v>320</v>
      </c>
      <c r="C61" s="152" t="s">
        <v>321</v>
      </c>
      <c r="D61" s="154">
        <v>2003</v>
      </c>
      <c r="E61" s="154">
        <v>2006</v>
      </c>
      <c r="F61" s="155">
        <f>SUM(G61:H61)</f>
        <v>8765000</v>
      </c>
      <c r="G61" s="155">
        <f>6714000-1882200</f>
        <v>4831800</v>
      </c>
      <c r="H61" s="155">
        <f>2051000+1882200</f>
        <v>3933200</v>
      </c>
      <c r="I61" s="156"/>
      <c r="J61" s="157"/>
      <c r="K61" s="5"/>
      <c r="L61" s="5"/>
      <c r="M61" s="5"/>
      <c r="N61" s="48"/>
      <c r="O61" s="48"/>
      <c r="P61" s="48"/>
      <c r="Q61" s="48"/>
      <c r="R61" s="48"/>
      <c r="S61" s="5"/>
    </row>
    <row r="62" spans="1:19" s="3" customFormat="1" ht="18" customHeight="1">
      <c r="A62" s="1013"/>
      <c r="B62" s="895" t="s">
        <v>322</v>
      </c>
      <c r="C62" s="895" t="s">
        <v>323</v>
      </c>
      <c r="D62" s="1010">
        <v>2008</v>
      </c>
      <c r="E62" s="1010">
        <v>2009</v>
      </c>
      <c r="F62" s="1012">
        <v>11250000</v>
      </c>
      <c r="G62" s="1012"/>
      <c r="H62" s="1012"/>
      <c r="I62" s="1012">
        <v>4000000</v>
      </c>
      <c r="J62" s="1011">
        <v>7250000</v>
      </c>
      <c r="K62" s="5"/>
      <c r="L62" s="5"/>
      <c r="M62" s="5"/>
      <c r="N62" s="48"/>
      <c r="O62" s="48"/>
      <c r="P62" s="48"/>
      <c r="Q62" s="48"/>
      <c r="R62" s="48"/>
      <c r="S62" s="5"/>
    </row>
    <row r="63" spans="1:19" s="3" customFormat="1" ht="14.25" customHeight="1">
      <c r="A63" s="1013"/>
      <c r="B63" s="897"/>
      <c r="C63" s="897"/>
      <c r="D63" s="908"/>
      <c r="E63" s="908"/>
      <c r="F63" s="908"/>
      <c r="G63" s="995"/>
      <c r="H63" s="995"/>
      <c r="I63" s="995"/>
      <c r="J63" s="997"/>
      <c r="K63" s="5"/>
      <c r="L63" s="5"/>
      <c r="M63" s="5"/>
      <c r="N63" s="48"/>
      <c r="O63" s="48"/>
      <c r="P63" s="48"/>
      <c r="Q63" s="48"/>
      <c r="R63" s="48"/>
      <c r="S63" s="5"/>
    </row>
    <row r="64" spans="1:19" s="3" customFormat="1" ht="30" customHeight="1">
      <c r="A64" s="54" t="s">
        <v>261</v>
      </c>
      <c r="B64" s="152" t="s">
        <v>324</v>
      </c>
      <c r="C64" s="152" t="s">
        <v>318</v>
      </c>
      <c r="D64" s="154">
        <v>2005</v>
      </c>
      <c r="E64" s="154">
        <v>2007</v>
      </c>
      <c r="F64" s="155">
        <f>SUM(G64:I64)</f>
        <v>2960000</v>
      </c>
      <c r="G64" s="155"/>
      <c r="H64" s="155">
        <v>2348590</v>
      </c>
      <c r="I64" s="156">
        <v>611410</v>
      </c>
      <c r="J64" s="234"/>
      <c r="K64" s="5"/>
      <c r="L64" s="5"/>
      <c r="M64" s="5"/>
      <c r="N64" s="48"/>
      <c r="O64" s="48"/>
      <c r="P64" s="48"/>
      <c r="Q64" s="48"/>
      <c r="R64" s="48"/>
      <c r="S64" s="5"/>
    </row>
    <row r="65" spans="1:19" s="3" customFormat="1" ht="24.75" customHeight="1">
      <c r="A65" s="1009"/>
      <c r="B65" s="895" t="s">
        <v>325</v>
      </c>
      <c r="C65" s="895" t="s">
        <v>318</v>
      </c>
      <c r="D65" s="1010">
        <v>2008</v>
      </c>
      <c r="E65" s="1010">
        <v>2013</v>
      </c>
      <c r="F65" s="1012">
        <v>27500000</v>
      </c>
      <c r="G65" s="1012">
        <v>0</v>
      </c>
      <c r="H65" s="1012"/>
      <c r="I65" s="1012"/>
      <c r="J65" s="1016">
        <v>1250000</v>
      </c>
      <c r="K65" s="5"/>
      <c r="L65" s="5"/>
      <c r="M65" s="5"/>
      <c r="N65" s="48"/>
      <c r="O65" s="48"/>
      <c r="P65" s="48"/>
      <c r="Q65" s="48"/>
      <c r="R65" s="48"/>
      <c r="S65" s="5"/>
    </row>
    <row r="66" spans="1:19" s="3" customFormat="1" ht="21.75" customHeight="1">
      <c r="A66" s="1009"/>
      <c r="B66" s="897"/>
      <c r="C66" s="897"/>
      <c r="D66" s="908"/>
      <c r="E66" s="908"/>
      <c r="F66" s="908"/>
      <c r="G66" s="995"/>
      <c r="H66" s="995"/>
      <c r="I66" s="995"/>
      <c r="J66" s="1017"/>
      <c r="K66" s="5"/>
      <c r="L66" s="5"/>
      <c r="M66" s="5"/>
      <c r="N66" s="48"/>
      <c r="O66" s="48"/>
      <c r="P66" s="48"/>
      <c r="Q66" s="48"/>
      <c r="R66" s="48"/>
      <c r="S66" s="5"/>
    </row>
    <row r="67" spans="1:19" s="3" customFormat="1" ht="24.75" customHeight="1">
      <c r="A67" s="55"/>
      <c r="B67" s="179" t="s">
        <v>326</v>
      </c>
      <c r="C67" s="161" t="s">
        <v>287</v>
      </c>
      <c r="D67" s="80"/>
      <c r="E67" s="80"/>
      <c r="F67" s="80"/>
      <c r="G67" s="206"/>
      <c r="H67" s="206">
        <f>2141372+255629</f>
        <v>2397001</v>
      </c>
      <c r="I67" s="236"/>
      <c r="J67" s="235"/>
      <c r="K67" s="5"/>
      <c r="L67" s="5"/>
      <c r="M67" s="5"/>
      <c r="N67" s="48"/>
      <c r="O67" s="48"/>
      <c r="P67" s="48"/>
      <c r="Q67" s="48"/>
      <c r="R67" s="48"/>
      <c r="S67" s="5"/>
    </row>
    <row r="68" spans="1:19" s="3" customFormat="1" ht="11.25">
      <c r="A68" s="52"/>
      <c r="B68" s="152" t="s">
        <v>288</v>
      </c>
      <c r="C68" s="152" t="s">
        <v>289</v>
      </c>
      <c r="D68" s="154"/>
      <c r="E68" s="154"/>
      <c r="F68" s="155"/>
      <c r="G68" s="155"/>
      <c r="H68" s="155">
        <v>100000</v>
      </c>
      <c r="I68" s="156">
        <v>5000000</v>
      </c>
      <c r="J68" s="157">
        <v>100000</v>
      </c>
      <c r="K68" s="5"/>
      <c r="L68" s="5"/>
      <c r="M68" s="5"/>
      <c r="N68" s="48"/>
      <c r="O68" s="48"/>
      <c r="P68" s="48"/>
      <c r="Q68" s="48"/>
      <c r="R68" s="48"/>
      <c r="S68" s="5"/>
    </row>
    <row r="69" spans="1:19" s="3" customFormat="1" ht="15.75" customHeight="1">
      <c r="A69" s="52"/>
      <c r="B69" s="181" t="s">
        <v>327</v>
      </c>
      <c r="C69" s="181"/>
      <c r="D69" s="181"/>
      <c r="E69" s="181"/>
      <c r="F69" s="182"/>
      <c r="G69" s="182"/>
      <c r="H69" s="182">
        <f>SUM(H70)</f>
        <v>653300</v>
      </c>
      <c r="I69" s="183">
        <f>SUM(I70)</f>
        <v>500000</v>
      </c>
      <c r="J69" s="160">
        <f>SUM(J70)</f>
        <v>500000</v>
      </c>
      <c r="K69" s="5"/>
      <c r="L69" s="5"/>
      <c r="M69" s="5"/>
      <c r="N69" s="48"/>
      <c r="O69" s="48"/>
      <c r="P69" s="48"/>
      <c r="Q69" s="48"/>
      <c r="R69" s="48"/>
      <c r="S69" s="5"/>
    </row>
    <row r="70" spans="1:19" s="59" customFormat="1" ht="14.25" customHeight="1">
      <c r="A70" s="56"/>
      <c r="B70" s="152" t="s">
        <v>328</v>
      </c>
      <c r="C70" s="152" t="s">
        <v>329</v>
      </c>
      <c r="D70" s="154">
        <v>2006</v>
      </c>
      <c r="E70" s="154">
        <v>2008</v>
      </c>
      <c r="F70" s="155">
        <f>SUM(G70:J70)</f>
        <v>1653300</v>
      </c>
      <c r="G70" s="155"/>
      <c r="H70" s="155">
        <f>500000+153300</f>
        <v>653300</v>
      </c>
      <c r="I70" s="156">
        <v>500000</v>
      </c>
      <c r="J70" s="157">
        <v>500000</v>
      </c>
      <c r="K70" s="57"/>
      <c r="L70" s="57"/>
      <c r="M70" s="57"/>
      <c r="N70" s="58"/>
      <c r="O70" s="58"/>
      <c r="P70" s="58"/>
      <c r="Q70" s="58"/>
      <c r="R70" s="58"/>
      <c r="S70" s="57"/>
    </row>
    <row r="71" spans="1:19" s="59" customFormat="1" ht="15.75" customHeight="1">
      <c r="A71" s="34"/>
      <c r="B71" s="237" t="s">
        <v>330</v>
      </c>
      <c r="C71" s="154" t="s">
        <v>331</v>
      </c>
      <c r="D71" s="154">
        <v>2006</v>
      </c>
      <c r="E71" s="154">
        <v>2008</v>
      </c>
      <c r="F71" s="155">
        <f>SUM(G71:J71)</f>
        <v>1300000</v>
      </c>
      <c r="G71" s="182"/>
      <c r="H71" s="182">
        <v>500000</v>
      </c>
      <c r="I71" s="183">
        <v>400000</v>
      </c>
      <c r="J71" s="160">
        <v>400000</v>
      </c>
      <c r="K71" s="57"/>
      <c r="L71" s="57"/>
      <c r="M71" s="57"/>
      <c r="N71" s="58"/>
      <c r="O71" s="58"/>
      <c r="P71" s="58"/>
      <c r="Q71" s="58"/>
      <c r="R71" s="58"/>
      <c r="S71" s="57"/>
    </row>
    <row r="72" spans="1:19" s="3" customFormat="1" ht="15" customHeight="1">
      <c r="A72" s="34"/>
      <c r="B72" s="181" t="s">
        <v>332</v>
      </c>
      <c r="C72" s="181"/>
      <c r="D72" s="181"/>
      <c r="E72" s="181"/>
      <c r="F72" s="182"/>
      <c r="G72" s="182"/>
      <c r="H72" s="182">
        <f>SUM(H73:H81)</f>
        <v>5870216</v>
      </c>
      <c r="I72" s="183">
        <f>SUM(I73:I77,I80,I81)</f>
        <v>10777116</v>
      </c>
      <c r="J72" s="160">
        <f>SUM(J73:J77,J80,J81)</f>
        <v>4231389</v>
      </c>
      <c r="K72" s="5"/>
      <c r="L72" s="5"/>
      <c r="M72" s="5"/>
      <c r="N72" s="48"/>
      <c r="O72" s="48"/>
      <c r="P72" s="48"/>
      <c r="Q72" s="48"/>
      <c r="R72" s="48"/>
      <c r="S72" s="5"/>
    </row>
    <row r="73" spans="1:19" s="3" customFormat="1" ht="22.5">
      <c r="A73" s="22"/>
      <c r="B73" s="152" t="s">
        <v>333</v>
      </c>
      <c r="C73" s="152" t="s">
        <v>334</v>
      </c>
      <c r="D73" s="154">
        <v>2002</v>
      </c>
      <c r="E73" s="154">
        <v>2008</v>
      </c>
      <c r="F73" s="155">
        <f>SUM(G73:J73)</f>
        <v>10943000</v>
      </c>
      <c r="G73" s="155">
        <v>9653000</v>
      </c>
      <c r="H73" s="155">
        <f>3000000-2010000-600000</f>
        <v>390000</v>
      </c>
      <c r="I73" s="156">
        <v>900000</v>
      </c>
      <c r="J73" s="157"/>
      <c r="K73" s="57"/>
      <c r="L73" s="5"/>
      <c r="M73" s="5"/>
      <c r="N73" s="5"/>
      <c r="O73" s="5"/>
      <c r="P73" s="5"/>
      <c r="Q73" s="5"/>
      <c r="R73" s="5"/>
      <c r="S73" s="5"/>
    </row>
    <row r="74" spans="1:19" s="3" customFormat="1" ht="11.25">
      <c r="A74" s="22"/>
      <c r="B74" s="152" t="s">
        <v>335</v>
      </c>
      <c r="C74" s="152" t="s">
        <v>336</v>
      </c>
      <c r="D74" s="154">
        <v>2006</v>
      </c>
      <c r="E74" s="154">
        <v>2007</v>
      </c>
      <c r="F74" s="155">
        <f>SUM(G74:I74)</f>
        <v>5500000</v>
      </c>
      <c r="G74" s="155"/>
      <c r="H74" s="155">
        <v>100000</v>
      </c>
      <c r="I74" s="156">
        <v>5400000</v>
      </c>
      <c r="J74" s="157"/>
      <c r="K74" s="46"/>
      <c r="L74" s="5"/>
      <c r="M74" s="5"/>
      <c r="N74" s="5"/>
      <c r="O74" s="5"/>
      <c r="P74" s="5"/>
      <c r="Q74" s="5"/>
      <c r="R74" s="5"/>
      <c r="S74" s="5"/>
    </row>
    <row r="75" spans="1:19" s="3" customFormat="1" ht="22.5">
      <c r="A75" s="60" t="s">
        <v>261</v>
      </c>
      <c r="B75" s="152" t="s">
        <v>337</v>
      </c>
      <c r="C75" s="152" t="s">
        <v>336</v>
      </c>
      <c r="D75" s="154">
        <v>2005</v>
      </c>
      <c r="E75" s="154">
        <v>2006</v>
      </c>
      <c r="F75" s="155">
        <f>850000+75000</f>
        <v>925000</v>
      </c>
      <c r="G75" s="155">
        <v>60000</v>
      </c>
      <c r="H75" s="155">
        <f>790000+75000</f>
        <v>865000</v>
      </c>
      <c r="I75" s="156"/>
      <c r="J75" s="157"/>
      <c r="K75" s="46"/>
      <c r="L75" s="5"/>
      <c r="M75" s="5"/>
      <c r="N75" s="5"/>
      <c r="O75" s="5"/>
      <c r="P75" s="5"/>
      <c r="Q75" s="5"/>
      <c r="R75" s="5"/>
      <c r="S75" s="5"/>
    </row>
    <row r="76" spans="1:19" s="3" customFormat="1" ht="12.75">
      <c r="A76" s="60"/>
      <c r="B76" s="152" t="s">
        <v>338</v>
      </c>
      <c r="C76" s="152" t="s">
        <v>336</v>
      </c>
      <c r="D76" s="154">
        <v>2006</v>
      </c>
      <c r="E76" s="154">
        <v>2006</v>
      </c>
      <c r="F76" s="162">
        <f>SUM(H76:I76)</f>
        <v>3660000</v>
      </c>
      <c r="G76" s="155"/>
      <c r="H76" s="155">
        <v>3300000</v>
      </c>
      <c r="I76" s="379">
        <v>360000</v>
      </c>
      <c r="J76" s="157"/>
      <c r="K76" s="46"/>
      <c r="L76" s="5"/>
      <c r="M76" s="5"/>
      <c r="N76" s="5"/>
      <c r="O76" s="5"/>
      <c r="P76" s="5"/>
      <c r="Q76" s="5"/>
      <c r="R76" s="5"/>
      <c r="S76" s="5"/>
    </row>
    <row r="77" spans="1:19" s="3" customFormat="1" ht="12.75">
      <c r="A77" s="60" t="s">
        <v>339</v>
      </c>
      <c r="B77" s="895" t="s">
        <v>340</v>
      </c>
      <c r="C77" s="895" t="s">
        <v>458</v>
      </c>
      <c r="D77" s="154">
        <v>2007</v>
      </c>
      <c r="E77" s="154">
        <v>2008</v>
      </c>
      <c r="F77" s="155">
        <f>SUM(F78:F79)</f>
        <v>10220474</v>
      </c>
      <c r="G77" s="155">
        <v>0</v>
      </c>
      <c r="H77" s="155"/>
      <c r="I77" s="156">
        <v>1067116</v>
      </c>
      <c r="J77" s="157">
        <v>1181389</v>
      </c>
      <c r="K77" s="46"/>
      <c r="L77" s="5"/>
      <c r="M77" s="5"/>
      <c r="N77" s="5"/>
      <c r="O77" s="5"/>
      <c r="P77" s="5"/>
      <c r="Q77" s="5"/>
      <c r="R77" s="5"/>
      <c r="S77" s="5"/>
    </row>
    <row r="78" spans="1:19" s="3" customFormat="1" ht="14.25" customHeight="1">
      <c r="A78" s="60"/>
      <c r="B78" s="896"/>
      <c r="C78" s="896"/>
      <c r="D78" s="898" t="s">
        <v>277</v>
      </c>
      <c r="E78" s="176" t="s">
        <v>279</v>
      </c>
      <c r="F78" s="177">
        <f>SUM(I78:J78)</f>
        <v>2248505</v>
      </c>
      <c r="G78" s="155"/>
      <c r="H78" s="155"/>
      <c r="I78" s="178">
        <v>1067116</v>
      </c>
      <c r="J78" s="238">
        <v>1181389</v>
      </c>
      <c r="K78" s="46"/>
      <c r="L78" s="5"/>
      <c r="M78" s="5"/>
      <c r="N78" s="5"/>
      <c r="O78" s="5"/>
      <c r="P78" s="5"/>
      <c r="Q78" s="5"/>
      <c r="R78" s="5"/>
      <c r="S78" s="5"/>
    </row>
    <row r="79" spans="1:19" s="3" customFormat="1" ht="18">
      <c r="A79" s="60"/>
      <c r="B79" s="897"/>
      <c r="C79" s="897"/>
      <c r="D79" s="899"/>
      <c r="E79" s="176" t="s">
        <v>341</v>
      </c>
      <c r="F79" s="239">
        <f>SUM(I79:J79)</f>
        <v>7971969</v>
      </c>
      <c r="G79" s="239"/>
      <c r="H79" s="239"/>
      <c r="I79" s="240">
        <v>3783409</v>
      </c>
      <c r="J79" s="175">
        <v>4188560</v>
      </c>
      <c r="K79" s="46"/>
      <c r="L79" s="5"/>
      <c r="M79" s="5"/>
      <c r="N79" s="5"/>
      <c r="O79" s="5"/>
      <c r="P79" s="5"/>
      <c r="Q79" s="5"/>
      <c r="R79" s="5"/>
      <c r="S79" s="5"/>
    </row>
    <row r="80" spans="1:19" s="3" customFormat="1" ht="11.25">
      <c r="A80" s="22"/>
      <c r="B80" s="152" t="s">
        <v>342</v>
      </c>
      <c r="C80" s="152" t="s">
        <v>289</v>
      </c>
      <c r="D80" s="154"/>
      <c r="E80" s="154"/>
      <c r="F80" s="155"/>
      <c r="G80" s="155"/>
      <c r="H80" s="155">
        <v>50000</v>
      </c>
      <c r="I80" s="156">
        <v>50000</v>
      </c>
      <c r="J80" s="157">
        <v>50000</v>
      </c>
      <c r="K80" s="46"/>
      <c r="L80" s="5"/>
      <c r="M80" s="5"/>
      <c r="N80" s="5"/>
      <c r="O80" s="5"/>
      <c r="P80" s="5"/>
      <c r="Q80" s="5"/>
      <c r="R80" s="5"/>
      <c r="S80" s="5"/>
    </row>
    <row r="81" spans="1:19" s="3" customFormat="1" ht="23.25" thickBot="1">
      <c r="A81" s="22"/>
      <c r="B81" s="241" t="s">
        <v>343</v>
      </c>
      <c r="C81" s="161" t="s">
        <v>287</v>
      </c>
      <c r="D81" s="171">
        <v>2006</v>
      </c>
      <c r="E81" s="171">
        <v>2008</v>
      </c>
      <c r="F81" s="172">
        <f>SUM(H81:J81)</f>
        <v>7165216</v>
      </c>
      <c r="G81" s="172"/>
      <c r="H81" s="172">
        <f>3000000+1712350-2663151+316017-1200000</f>
        <v>1165216</v>
      </c>
      <c r="I81" s="185">
        <v>3000000</v>
      </c>
      <c r="J81" s="173">
        <v>3000000</v>
      </c>
      <c r="K81" s="46"/>
      <c r="L81" s="5"/>
      <c r="M81" s="5"/>
      <c r="N81" s="5"/>
      <c r="O81" s="5"/>
      <c r="P81" s="5"/>
      <c r="Q81" s="5"/>
      <c r="R81" s="5"/>
      <c r="S81" s="5"/>
    </row>
    <row r="82" spans="1:19" s="3" customFormat="1" ht="12" thickBot="1">
      <c r="A82" s="61" t="s">
        <v>344</v>
      </c>
      <c r="B82" s="903" t="s">
        <v>345</v>
      </c>
      <c r="C82" s="904"/>
      <c r="D82" s="140"/>
      <c r="E82" s="140"/>
      <c r="F82" s="140"/>
      <c r="G82" s="242"/>
      <c r="H82" s="142">
        <f>SUM(H83,H85)</f>
        <v>11959300</v>
      </c>
      <c r="I82" s="143">
        <f>SUM(I83,I85)</f>
        <v>300000</v>
      </c>
      <c r="J82" s="144">
        <f>SUM(J83,J85)</f>
        <v>2700000</v>
      </c>
      <c r="K82" s="46"/>
      <c r="L82" s="5"/>
      <c r="M82" s="5"/>
      <c r="N82" s="5"/>
      <c r="O82" s="5"/>
      <c r="P82" s="5"/>
      <c r="Q82" s="5"/>
      <c r="R82" s="5"/>
      <c r="S82" s="5"/>
    </row>
    <row r="83" spans="1:19" s="3" customFormat="1" ht="11.25">
      <c r="A83" s="62"/>
      <c r="B83" s="243" t="s">
        <v>346</v>
      </c>
      <c r="C83" s="243"/>
      <c r="D83" s="147"/>
      <c r="E83" s="147"/>
      <c r="F83" s="147"/>
      <c r="G83" s="244"/>
      <c r="H83" s="245">
        <f>SUM(H84)</f>
        <v>11959300</v>
      </c>
      <c r="I83" s="246">
        <f>SUM(I84)</f>
        <v>0</v>
      </c>
      <c r="J83" s="247">
        <f>SUM(J84)</f>
        <v>0</v>
      </c>
      <c r="K83" s="46"/>
      <c r="L83" s="5"/>
      <c r="M83" s="5"/>
      <c r="N83" s="5"/>
      <c r="O83" s="5"/>
      <c r="P83" s="5"/>
      <c r="Q83" s="5"/>
      <c r="R83" s="5"/>
      <c r="S83" s="5"/>
    </row>
    <row r="84" spans="1:19" s="3" customFormat="1" ht="22.5">
      <c r="A84" s="39"/>
      <c r="B84" s="179" t="s">
        <v>347</v>
      </c>
      <c r="C84" s="179" t="s">
        <v>348</v>
      </c>
      <c r="D84" s="154">
        <v>2001</v>
      </c>
      <c r="E84" s="154">
        <v>2006</v>
      </c>
      <c r="F84" s="155">
        <f>SUM(G84:J84)</f>
        <v>22216000</v>
      </c>
      <c r="G84" s="155">
        <f>10366000-109300</f>
        <v>10256700</v>
      </c>
      <c r="H84" s="155">
        <v>11959300</v>
      </c>
      <c r="I84" s="379"/>
      <c r="J84" s="157"/>
      <c r="K84" s="46"/>
      <c r="L84" s="5"/>
      <c r="M84" s="5"/>
      <c r="N84" s="5"/>
      <c r="O84" s="5"/>
      <c r="P84" s="5"/>
      <c r="Q84" s="5"/>
      <c r="R84" s="5"/>
      <c r="S84" s="5"/>
    </row>
    <row r="85" spans="1:19" s="3" customFormat="1" ht="11.25">
      <c r="A85" s="39"/>
      <c r="B85" s="905" t="s">
        <v>349</v>
      </c>
      <c r="C85" s="906"/>
      <c r="D85" s="154"/>
      <c r="E85" s="154"/>
      <c r="F85" s="154"/>
      <c r="G85" s="248"/>
      <c r="H85" s="182"/>
      <c r="I85" s="183">
        <f>SUM(I86)</f>
        <v>300000</v>
      </c>
      <c r="J85" s="160">
        <f>SUM(J86)</f>
        <v>2700000</v>
      </c>
      <c r="K85" s="46"/>
      <c r="L85" s="5"/>
      <c r="M85" s="5"/>
      <c r="N85" s="5"/>
      <c r="O85" s="5"/>
      <c r="P85" s="5"/>
      <c r="Q85" s="5"/>
      <c r="R85" s="5"/>
      <c r="S85" s="5"/>
    </row>
    <row r="86" spans="1:19" s="3" customFormat="1" ht="23.25" thickBot="1">
      <c r="A86" s="63"/>
      <c r="B86" s="179" t="s">
        <v>350</v>
      </c>
      <c r="C86" s="179" t="s">
        <v>352</v>
      </c>
      <c r="D86" s="204"/>
      <c r="E86" s="204"/>
      <c r="F86" s="180"/>
      <c r="G86" s="180">
        <v>0</v>
      </c>
      <c r="H86" s="180"/>
      <c r="I86" s="249">
        <v>300000</v>
      </c>
      <c r="J86" s="167">
        <v>2700000</v>
      </c>
      <c r="K86" s="46"/>
      <c r="L86" s="5"/>
      <c r="M86" s="5"/>
      <c r="N86" s="5"/>
      <c r="O86" s="5"/>
      <c r="P86" s="5"/>
      <c r="Q86" s="5"/>
      <c r="R86" s="5"/>
      <c r="S86" s="5"/>
    </row>
    <row r="87" spans="1:19" s="3" customFormat="1" ht="12" thickBot="1">
      <c r="A87" s="61" t="s">
        <v>353</v>
      </c>
      <c r="B87" s="250" t="s">
        <v>354</v>
      </c>
      <c r="C87" s="207"/>
      <c r="D87" s="140"/>
      <c r="E87" s="140"/>
      <c r="F87" s="141"/>
      <c r="G87" s="141"/>
      <c r="H87" s="142">
        <f>SUM(H88,H91,H93)</f>
        <v>23394055</v>
      </c>
      <c r="I87" s="143">
        <f>SUM(I88,I91:I93)</f>
        <v>26902436</v>
      </c>
      <c r="J87" s="144">
        <f>SUM(J88:J93)</f>
        <v>18500000</v>
      </c>
      <c r="K87" s="46"/>
      <c r="L87" s="5"/>
      <c r="M87" s="5"/>
      <c r="N87" s="5"/>
      <c r="O87" s="5"/>
      <c r="P87" s="5"/>
      <c r="Q87" s="5"/>
      <c r="R87" s="5"/>
      <c r="S87" s="5"/>
    </row>
    <row r="88" spans="1:19" s="3" customFormat="1" ht="21" customHeight="1">
      <c r="A88" s="64"/>
      <c r="B88" s="251" t="s">
        <v>355</v>
      </c>
      <c r="C88" s="252" t="s">
        <v>356</v>
      </c>
      <c r="D88" s="253">
        <v>2003</v>
      </c>
      <c r="E88" s="253">
        <v>2007</v>
      </c>
      <c r="F88" s="254">
        <f>SUM(G88:I88)</f>
        <v>56100000</v>
      </c>
      <c r="G88" s="254">
        <f>SUM(G89:G90)</f>
        <v>30157564</v>
      </c>
      <c r="H88" s="254">
        <f>SUM(H89:H90)</f>
        <v>22040000</v>
      </c>
      <c r="I88" s="254">
        <f>SUM(I89:I90)</f>
        <v>3902436</v>
      </c>
      <c r="J88" s="255"/>
      <c r="K88" s="46"/>
      <c r="L88" s="5"/>
      <c r="M88" s="5"/>
      <c r="N88" s="5"/>
      <c r="O88" s="5"/>
      <c r="P88" s="5"/>
      <c r="Q88" s="5"/>
      <c r="R88" s="5"/>
      <c r="S88" s="5"/>
    </row>
    <row r="89" spans="1:19" s="3" customFormat="1" ht="11.25">
      <c r="A89" s="53"/>
      <c r="B89" s="203"/>
      <c r="C89" s="256" t="s">
        <v>357</v>
      </c>
      <c r="D89" s="204"/>
      <c r="E89" s="204"/>
      <c r="F89" s="257">
        <f>SUM(G89:I89)</f>
        <v>42700000</v>
      </c>
      <c r="G89" s="258">
        <v>27657564</v>
      </c>
      <c r="H89" s="259">
        <f>3900000+10140000</f>
        <v>14040000</v>
      </c>
      <c r="I89" s="260">
        <v>1002436</v>
      </c>
      <c r="J89" s="261"/>
      <c r="K89" s="46"/>
      <c r="L89" s="5"/>
      <c r="M89" s="5"/>
      <c r="N89" s="5"/>
      <c r="O89" s="5"/>
      <c r="P89" s="5"/>
      <c r="Q89" s="5"/>
      <c r="R89" s="5"/>
      <c r="S89" s="5"/>
    </row>
    <row r="90" spans="1:19" s="3" customFormat="1" ht="11.25">
      <c r="A90" s="53"/>
      <c r="B90" s="203"/>
      <c r="C90" s="256" t="s">
        <v>358</v>
      </c>
      <c r="D90" s="204"/>
      <c r="E90" s="204"/>
      <c r="F90" s="262">
        <v>13400000</v>
      </c>
      <c r="G90" s="263">
        <v>2500000</v>
      </c>
      <c r="H90" s="264">
        <v>8000000</v>
      </c>
      <c r="I90" s="260">
        <v>2900000</v>
      </c>
      <c r="J90" s="261"/>
      <c r="K90" s="46"/>
      <c r="L90" s="5"/>
      <c r="M90" s="5"/>
      <c r="N90" s="5"/>
      <c r="O90" s="5"/>
      <c r="P90" s="5"/>
      <c r="Q90" s="5"/>
      <c r="R90" s="5"/>
      <c r="S90" s="5"/>
    </row>
    <row r="91" spans="1:19" s="3" customFormat="1" ht="11.25">
      <c r="A91" s="53"/>
      <c r="B91" s="152" t="s">
        <v>359</v>
      </c>
      <c r="C91" s="402" t="s">
        <v>360</v>
      </c>
      <c r="D91" s="154">
        <v>2006</v>
      </c>
      <c r="E91" s="154">
        <v>2008</v>
      </c>
      <c r="F91" s="403">
        <v>8000000</v>
      </c>
      <c r="G91" s="155"/>
      <c r="H91" s="155">
        <v>500000</v>
      </c>
      <c r="I91" s="156">
        <v>3000000</v>
      </c>
      <c r="J91" s="157">
        <v>3500000</v>
      </c>
      <c r="K91" s="46"/>
      <c r="L91" s="5"/>
      <c r="M91" s="5"/>
      <c r="N91" s="5"/>
      <c r="O91" s="5"/>
      <c r="P91" s="5"/>
      <c r="Q91" s="5"/>
      <c r="R91" s="5"/>
      <c r="S91" s="5"/>
    </row>
    <row r="92" spans="1:19" s="3" customFormat="1" ht="11.25">
      <c r="A92" s="53"/>
      <c r="B92" s="161" t="s">
        <v>361</v>
      </c>
      <c r="C92" s="265" t="s">
        <v>360</v>
      </c>
      <c r="D92" s="171">
        <v>2007</v>
      </c>
      <c r="E92" s="171">
        <v>2009</v>
      </c>
      <c r="F92" s="172">
        <v>45000000</v>
      </c>
      <c r="G92" s="172"/>
      <c r="H92" s="172"/>
      <c r="I92" s="185">
        <v>20000000</v>
      </c>
      <c r="J92" s="173">
        <v>15000000</v>
      </c>
      <c r="K92" s="46"/>
      <c r="L92" s="5"/>
      <c r="M92" s="5"/>
      <c r="N92" s="5"/>
      <c r="O92" s="5"/>
      <c r="P92" s="5"/>
      <c r="Q92" s="5"/>
      <c r="R92" s="5"/>
      <c r="S92" s="5"/>
    </row>
    <row r="93" spans="1:11" ht="12" thickBot="1">
      <c r="A93" s="65"/>
      <c r="B93" s="266" t="s">
        <v>288</v>
      </c>
      <c r="C93" s="186" t="s">
        <v>289</v>
      </c>
      <c r="D93" s="266"/>
      <c r="E93" s="266"/>
      <c r="F93" s="266"/>
      <c r="G93" s="266"/>
      <c r="H93" s="188">
        <f>500000+354055</f>
        <v>854055</v>
      </c>
      <c r="I93" s="189"/>
      <c r="J93" s="190"/>
      <c r="K93" s="46"/>
    </row>
    <row r="94" spans="1:11" ht="4.5" customHeight="1">
      <c r="A94" s="66"/>
      <c r="B94" s="72"/>
      <c r="C94" s="5"/>
      <c r="D94" s="72"/>
      <c r="E94" s="72"/>
      <c r="F94" s="72"/>
      <c r="G94" s="72"/>
      <c r="H94" s="13"/>
      <c r="I94" s="13"/>
      <c r="J94" s="13"/>
      <c r="K94" s="46"/>
    </row>
    <row r="95" spans="1:19" s="71" customFormat="1" ht="5.25" customHeight="1">
      <c r="A95" s="67"/>
      <c r="B95" s="67"/>
      <c r="C95" s="69"/>
      <c r="D95" s="67"/>
      <c r="E95" s="67"/>
      <c r="F95" s="267"/>
      <c r="G95" s="67"/>
      <c r="H95" s="268"/>
      <c r="I95" s="268"/>
      <c r="J95" s="268"/>
      <c r="K95" s="68"/>
      <c r="L95" s="69"/>
      <c r="M95" s="69"/>
      <c r="N95" s="70"/>
      <c r="O95" s="70"/>
      <c r="P95" s="70"/>
      <c r="Q95" s="70"/>
      <c r="R95" s="70"/>
      <c r="S95" s="70"/>
    </row>
    <row r="96" spans="1:11" ht="1.5" customHeight="1">
      <c r="A96" s="72"/>
      <c r="B96" s="72"/>
      <c r="C96" s="5"/>
      <c r="D96" s="72"/>
      <c r="E96" s="72"/>
      <c r="F96" s="269"/>
      <c r="G96" s="269"/>
      <c r="H96" s="269"/>
      <c r="I96" s="269"/>
      <c r="J96" s="13"/>
      <c r="K96" s="13"/>
    </row>
    <row r="97" spans="1:11" ht="26.25" customHeight="1">
      <c r="A97" s="73" t="s">
        <v>261</v>
      </c>
      <c r="B97" s="918" t="s">
        <v>362</v>
      </c>
      <c r="C97" s="919"/>
      <c r="D97" s="919"/>
      <c r="E97" s="919"/>
      <c r="F97" s="919"/>
      <c r="G97" s="919"/>
      <c r="H97" s="919"/>
      <c r="I97" s="919"/>
      <c r="J97" s="919"/>
      <c r="K97" s="46"/>
    </row>
    <row r="98" spans="1:11" ht="11.25">
      <c r="A98" s="934" t="s">
        <v>296</v>
      </c>
      <c r="B98" s="924" t="s">
        <v>363</v>
      </c>
      <c r="C98" s="925"/>
      <c r="D98" s="925"/>
      <c r="E98" s="925"/>
      <c r="F98" s="925"/>
      <c r="G98" s="925"/>
      <c r="H98" s="925"/>
      <c r="I98" s="925"/>
      <c r="J98" s="925"/>
      <c r="K98" s="46"/>
    </row>
    <row r="99" spans="1:11" ht="11.25">
      <c r="A99" s="935"/>
      <c r="B99" s="925"/>
      <c r="C99" s="925"/>
      <c r="D99" s="925"/>
      <c r="E99" s="925"/>
      <c r="F99" s="925"/>
      <c r="G99" s="925"/>
      <c r="H99" s="925"/>
      <c r="I99" s="925"/>
      <c r="J99" s="925"/>
      <c r="K99" s="46"/>
    </row>
    <row r="100" spans="1:19" s="78" customFormat="1" ht="21">
      <c r="A100" s="74" t="s">
        <v>365</v>
      </c>
      <c r="B100" s="76" t="s">
        <v>364</v>
      </c>
      <c r="C100" s="404"/>
      <c r="D100" s="404"/>
      <c r="E100" s="404"/>
      <c r="F100" s="404"/>
      <c r="G100" s="404"/>
      <c r="H100" s="404"/>
      <c r="I100" s="404"/>
      <c r="J100" s="404"/>
      <c r="K100" s="75"/>
      <c r="L100" s="76"/>
      <c r="M100" s="76"/>
      <c r="N100" s="77"/>
      <c r="O100" s="77"/>
      <c r="P100" s="77"/>
      <c r="Q100" s="77"/>
      <c r="R100" s="77"/>
      <c r="S100" s="77"/>
    </row>
    <row r="101" spans="1:10" ht="28.5" customHeight="1">
      <c r="A101" s="79" t="s">
        <v>339</v>
      </c>
      <c r="B101" s="1014" t="s">
        <v>459</v>
      </c>
      <c r="C101" s="925"/>
      <c r="D101" s="925"/>
      <c r="E101" s="925"/>
      <c r="F101" s="925"/>
      <c r="G101" s="925"/>
      <c r="H101" s="925"/>
      <c r="I101" s="925"/>
      <c r="J101" s="925"/>
    </row>
    <row r="102" spans="1:10" ht="18">
      <c r="A102" s="74"/>
      <c r="B102" s="270"/>
      <c r="C102" s="270"/>
      <c r="D102" s="270"/>
      <c r="E102" s="270"/>
      <c r="F102" s="270"/>
      <c r="G102" s="270"/>
      <c r="H102" s="270"/>
      <c r="I102" s="270"/>
      <c r="J102" s="270"/>
    </row>
    <row r="103" ht="11.25">
      <c r="K103" s="46"/>
    </row>
    <row r="104" ht="11.25">
      <c r="K104" s="46"/>
    </row>
    <row r="105" ht="11.25">
      <c r="K105" s="46"/>
    </row>
    <row r="106" ht="11.25">
      <c r="K106" s="46"/>
    </row>
    <row r="107" ht="11.25">
      <c r="K107" s="46"/>
    </row>
    <row r="108" ht="11.25">
      <c r="K108" s="46"/>
    </row>
    <row r="109" ht="11.25">
      <c r="K109" s="46"/>
    </row>
    <row r="110" ht="11.25">
      <c r="K110" s="46"/>
    </row>
    <row r="111" ht="11.25">
      <c r="K111" s="46"/>
    </row>
    <row r="112" ht="11.25">
      <c r="K112" s="46"/>
    </row>
    <row r="113" ht="11.25">
      <c r="K113" s="46"/>
    </row>
    <row r="114" ht="11.25">
      <c r="K114" s="46"/>
    </row>
    <row r="115" ht="11.25">
      <c r="K115" s="46"/>
    </row>
    <row r="116" ht="11.25">
      <c r="K116" s="46"/>
    </row>
    <row r="117" ht="11.25">
      <c r="K117" s="46"/>
    </row>
    <row r="118" ht="11.25">
      <c r="K118" s="46"/>
    </row>
    <row r="119" ht="11.25">
      <c r="K119" s="46"/>
    </row>
    <row r="120" ht="11.25">
      <c r="K120" s="46"/>
    </row>
    <row r="121" ht="11.25">
      <c r="K121" s="46"/>
    </row>
    <row r="122" ht="11.25">
      <c r="K122" s="46"/>
    </row>
    <row r="123" ht="11.25">
      <c r="K123" s="46"/>
    </row>
    <row r="124" ht="11.25">
      <c r="K124" s="46"/>
    </row>
    <row r="125" ht="11.25">
      <c r="K125" s="46"/>
    </row>
    <row r="126" ht="11.25">
      <c r="K126" s="46"/>
    </row>
    <row r="127" ht="11.25">
      <c r="K127" s="46"/>
    </row>
    <row r="128" ht="11.25">
      <c r="K128" s="46"/>
    </row>
    <row r="129" ht="11.25">
      <c r="K129" s="46"/>
    </row>
    <row r="130" ht="11.25">
      <c r="K130" s="46"/>
    </row>
    <row r="131" ht="11.25">
      <c r="K131" s="46"/>
    </row>
    <row r="132" ht="11.25">
      <c r="K132" s="46"/>
    </row>
    <row r="133" ht="11.25">
      <c r="K133" s="46"/>
    </row>
    <row r="134" ht="11.25">
      <c r="K134" s="46"/>
    </row>
    <row r="135" ht="11.25">
      <c r="K135" s="46"/>
    </row>
    <row r="136" ht="11.25">
      <c r="K136" s="46"/>
    </row>
    <row r="137" ht="11.25">
      <c r="K137" s="46"/>
    </row>
    <row r="138" ht="11.25">
      <c r="K138" s="46"/>
    </row>
    <row r="139" ht="11.25">
      <c r="K139" s="46"/>
    </row>
    <row r="140" ht="11.25">
      <c r="K140" s="46"/>
    </row>
    <row r="141" ht="11.25">
      <c r="K141" s="46"/>
    </row>
    <row r="142" ht="11.25">
      <c r="K142" s="46"/>
    </row>
  </sheetData>
  <mergeCells count="82">
    <mergeCell ref="B101:J101"/>
    <mergeCell ref="F40:F41"/>
    <mergeCell ref="F42:F43"/>
    <mergeCell ref="F62:F63"/>
    <mergeCell ref="F65:F66"/>
    <mergeCell ref="J65:J66"/>
    <mergeCell ref="B62:B63"/>
    <mergeCell ref="G62:G63"/>
    <mergeCell ref="H62:H63"/>
    <mergeCell ref="I62:I63"/>
    <mergeCell ref="A62:A63"/>
    <mergeCell ref="C62:C63"/>
    <mergeCell ref="D62:D63"/>
    <mergeCell ref="E62:E63"/>
    <mergeCell ref="J62:J63"/>
    <mergeCell ref="E65:E66"/>
    <mergeCell ref="G65:G66"/>
    <mergeCell ref="H65:H66"/>
    <mergeCell ref="I65:I66"/>
    <mergeCell ref="A65:A66"/>
    <mergeCell ref="B65:B66"/>
    <mergeCell ref="C65:C66"/>
    <mergeCell ref="D65:D66"/>
    <mergeCell ref="G29:G30"/>
    <mergeCell ref="H29:H30"/>
    <mergeCell ref="I29:I30"/>
    <mergeCell ref="J29:J30"/>
    <mergeCell ref="A29:A30"/>
    <mergeCell ref="B29:B30"/>
    <mergeCell ref="C29:C30"/>
    <mergeCell ref="D29:D30"/>
    <mergeCell ref="A42:A43"/>
    <mergeCell ref="E42:E43"/>
    <mergeCell ref="A40:A41"/>
    <mergeCell ref="B40:B41"/>
    <mergeCell ref="C40:C41"/>
    <mergeCell ref="D40:D41"/>
    <mergeCell ref="B13:B14"/>
    <mergeCell ref="B16:B17"/>
    <mergeCell ref="C16:C17"/>
    <mergeCell ref="J42:J43"/>
    <mergeCell ref="C42:C43"/>
    <mergeCell ref="B42:B43"/>
    <mergeCell ref="G40:G41"/>
    <mergeCell ref="H40:H41"/>
    <mergeCell ref="I40:I41"/>
    <mergeCell ref="J40:J41"/>
    <mergeCell ref="H42:H43"/>
    <mergeCell ref="E40:E41"/>
    <mergeCell ref="E29:E30"/>
    <mergeCell ref="C5:C6"/>
    <mergeCell ref="B12:G12"/>
    <mergeCell ref="D24:D26"/>
    <mergeCell ref="D14:E14"/>
    <mergeCell ref="D17:E17"/>
    <mergeCell ref="F29:F30"/>
    <mergeCell ref="C13:C14"/>
    <mergeCell ref="B82:C82"/>
    <mergeCell ref="B85:C85"/>
    <mergeCell ref="D42:D43"/>
    <mergeCell ref="B77:B79"/>
    <mergeCell ref="C77:C79"/>
    <mergeCell ref="D78:D79"/>
    <mergeCell ref="A2:J2"/>
    <mergeCell ref="H5:J5"/>
    <mergeCell ref="G5:G6"/>
    <mergeCell ref="F5:F6"/>
    <mergeCell ref="E5:E6"/>
    <mergeCell ref="D5:D6"/>
    <mergeCell ref="B3:J3"/>
    <mergeCell ref="B5:B6"/>
    <mergeCell ref="A5:A6"/>
    <mergeCell ref="A98:A99"/>
    <mergeCell ref="B23:B26"/>
    <mergeCell ref="C23:C26"/>
    <mergeCell ref="A23:A26"/>
    <mergeCell ref="B98:J99"/>
    <mergeCell ref="B31:C31"/>
    <mergeCell ref="G42:G43"/>
    <mergeCell ref="I42:I43"/>
    <mergeCell ref="B97:J97"/>
    <mergeCell ref="B38:C38"/>
  </mergeCells>
  <printOptions/>
  <pageMargins left="0.33" right="0.1968503937007874" top="0.57" bottom="0.39" header="0.2362204724409449" footer="0.15748031496062992"/>
  <pageSetup horizontalDpi="600" verticalDpi="600" orientation="landscape" paperSize="9" scale="96" r:id="rId1"/>
  <headerFooter alignWithMargins="0">
    <oddFooter>&amp;C&amp;P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G1">
      <selection activeCell="G10" sqref="G10:G12"/>
    </sheetView>
  </sheetViews>
  <sheetFormatPr defaultColWidth="9.140625" defaultRowHeight="12"/>
  <cols>
    <col min="1" max="1" width="4.7109375" style="283" customWidth="1"/>
    <col min="2" max="2" width="41.00390625" style="283" customWidth="1"/>
    <col min="3" max="3" width="29.7109375" style="283" customWidth="1"/>
    <col min="4" max="5" width="11.28125" style="283" customWidth="1"/>
    <col min="6" max="6" width="22.8515625" style="283" customWidth="1"/>
    <col min="7" max="7" width="17.00390625" style="283" customWidth="1"/>
    <col min="8" max="8" width="14.140625" style="283" customWidth="1"/>
    <col min="9" max="9" width="11.421875" style="283" customWidth="1"/>
    <col min="10" max="10" width="12.28125" style="285" customWidth="1"/>
    <col min="11" max="11" width="12.421875" style="283" customWidth="1"/>
    <col min="12" max="12" width="13.00390625" style="283" customWidth="1"/>
    <col min="13" max="16384" width="9.28125" style="283" customWidth="1"/>
  </cols>
  <sheetData>
    <row r="1" spans="1:12" s="343" customFormat="1" ht="16.5" customHeight="1">
      <c r="A1" s="340"/>
      <c r="B1" s="340"/>
      <c r="C1" s="340"/>
      <c r="D1" s="340"/>
      <c r="E1" s="340"/>
      <c r="F1" s="340"/>
      <c r="G1" s="340"/>
      <c r="H1" s="340"/>
      <c r="I1" s="340"/>
      <c r="J1" s="341"/>
      <c r="L1" s="342" t="s">
        <v>859</v>
      </c>
    </row>
    <row r="2" spans="1:12" s="343" customFormat="1" ht="63.75" customHeight="1">
      <c r="A2" s="1024" t="s">
        <v>366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</row>
    <row r="3" spans="1:12" s="300" customFormat="1" ht="27.75" customHeight="1">
      <c r="A3" s="1022" t="s">
        <v>429</v>
      </c>
      <c r="B3" s="1032" t="s">
        <v>428</v>
      </c>
      <c r="C3" s="1025" t="s">
        <v>367</v>
      </c>
      <c r="D3" s="1029" t="s">
        <v>368</v>
      </c>
      <c r="E3" s="1031"/>
      <c r="F3" s="1025" t="s">
        <v>433</v>
      </c>
      <c r="G3" s="344" t="s">
        <v>369</v>
      </c>
      <c r="H3" s="1025" t="s">
        <v>427</v>
      </c>
      <c r="I3" s="1027" t="s">
        <v>432</v>
      </c>
      <c r="J3" s="1029" t="s">
        <v>370</v>
      </c>
      <c r="K3" s="1030"/>
      <c r="L3" s="1031"/>
    </row>
    <row r="4" spans="1:12" s="348" customFormat="1" ht="21.75" customHeight="1">
      <c r="A4" s="1023"/>
      <c r="B4" s="1032"/>
      <c r="C4" s="1026"/>
      <c r="D4" s="345" t="s">
        <v>371</v>
      </c>
      <c r="E4" s="345" t="s">
        <v>372</v>
      </c>
      <c r="F4" s="1026"/>
      <c r="G4" s="345" t="s">
        <v>431</v>
      </c>
      <c r="H4" s="1026"/>
      <c r="I4" s="1028"/>
      <c r="J4" s="346">
        <v>2006</v>
      </c>
      <c r="K4" s="347">
        <v>2007</v>
      </c>
      <c r="L4" s="347">
        <v>2008</v>
      </c>
    </row>
    <row r="5" spans="1:12" s="331" customFormat="1" ht="12.75" customHeight="1">
      <c r="A5" s="1039">
        <v>1</v>
      </c>
      <c r="B5" s="1036" t="s">
        <v>373</v>
      </c>
      <c r="C5" s="1036" t="s">
        <v>374</v>
      </c>
      <c r="D5" s="1039">
        <v>2004</v>
      </c>
      <c r="E5" s="1039">
        <v>2008</v>
      </c>
      <c r="F5" s="311"/>
      <c r="G5" s="332" t="s">
        <v>375</v>
      </c>
      <c r="H5" s="333">
        <v>255275260</v>
      </c>
      <c r="I5" s="313"/>
      <c r="J5" s="314"/>
      <c r="K5" s="312"/>
      <c r="L5" s="312"/>
    </row>
    <row r="6" spans="1:12" s="331" customFormat="1" ht="12.75">
      <c r="A6" s="1034"/>
      <c r="B6" s="1037"/>
      <c r="C6" s="1037"/>
      <c r="D6" s="1034"/>
      <c r="E6" s="1034"/>
      <c r="F6" s="297" t="s">
        <v>436</v>
      </c>
      <c r="G6" s="1039" t="s">
        <v>435</v>
      </c>
      <c r="H6" s="1103"/>
      <c r="I6" s="313">
        <v>517838</v>
      </c>
      <c r="J6" s="314">
        <v>97446650</v>
      </c>
      <c r="K6" s="312">
        <v>72462900</v>
      </c>
      <c r="L6" s="312">
        <v>18657510</v>
      </c>
    </row>
    <row r="7" spans="1:12" s="331" customFormat="1" ht="22.5">
      <c r="A7" s="1034"/>
      <c r="B7" s="1037"/>
      <c r="C7" s="1037"/>
      <c r="D7" s="1034"/>
      <c r="E7" s="1034"/>
      <c r="F7" s="311" t="s">
        <v>434</v>
      </c>
      <c r="G7" s="1034"/>
      <c r="H7" s="1104"/>
      <c r="I7" s="335">
        <v>566212</v>
      </c>
      <c r="J7" s="336">
        <f>400000+318000+32184180-718000</f>
        <v>32184180</v>
      </c>
      <c r="K7" s="334">
        <f>400000+24154300-400000</f>
        <v>24154300</v>
      </c>
      <c r="L7" s="334">
        <f>200000+6219170-200000</f>
        <v>6219170</v>
      </c>
    </row>
    <row r="8" spans="1:12" s="331" customFormat="1" ht="13.5" thickBot="1">
      <c r="A8" s="1035"/>
      <c r="B8" s="1038"/>
      <c r="C8" s="1038"/>
      <c r="D8" s="1035"/>
      <c r="E8" s="1035"/>
      <c r="F8" s="311" t="s">
        <v>461</v>
      </c>
      <c r="G8" s="1035"/>
      <c r="H8" s="1105"/>
      <c r="I8" s="335"/>
      <c r="J8" s="336">
        <v>718000</v>
      </c>
      <c r="K8" s="334">
        <v>400000</v>
      </c>
      <c r="L8" s="334">
        <v>200000</v>
      </c>
    </row>
    <row r="9" spans="1:12" s="331" customFormat="1" ht="13.5" thickTop="1">
      <c r="A9" s="1033">
        <v>2</v>
      </c>
      <c r="B9" s="1043" t="s">
        <v>379</v>
      </c>
      <c r="C9" s="1046" t="s">
        <v>374</v>
      </c>
      <c r="D9" s="1033">
        <v>2004</v>
      </c>
      <c r="E9" s="1033">
        <v>2007</v>
      </c>
      <c r="F9" s="303"/>
      <c r="G9" s="337" t="s">
        <v>375</v>
      </c>
      <c r="H9" s="291">
        <v>68861240</v>
      </c>
      <c r="I9" s="338"/>
      <c r="J9" s="294"/>
      <c r="K9" s="338"/>
      <c r="L9" s="339"/>
    </row>
    <row r="10" spans="1:12" s="315" customFormat="1" ht="12.75">
      <c r="A10" s="1034"/>
      <c r="B10" s="1044"/>
      <c r="C10" s="1037"/>
      <c r="D10" s="1034"/>
      <c r="E10" s="1034"/>
      <c r="F10" s="297" t="s">
        <v>436</v>
      </c>
      <c r="G10" s="1039" t="s">
        <v>435</v>
      </c>
      <c r="H10" s="1103"/>
      <c r="I10" s="313">
        <v>14694864</v>
      </c>
      <c r="J10" s="316">
        <v>30632405</v>
      </c>
      <c r="K10" s="313">
        <v>5840958</v>
      </c>
      <c r="L10" s="312"/>
    </row>
    <row r="11" spans="1:12" s="315" customFormat="1" ht="22.5">
      <c r="A11" s="1034"/>
      <c r="B11" s="1044"/>
      <c r="C11" s="1037"/>
      <c r="D11" s="1034"/>
      <c r="E11" s="1034"/>
      <c r="F11" s="311" t="s">
        <v>449</v>
      </c>
      <c r="G11" s="1034"/>
      <c r="H11" s="1104"/>
      <c r="I11" s="335">
        <v>4927187</v>
      </c>
      <c r="J11" s="336">
        <f>100000+10519402-100000</f>
        <v>10519402</v>
      </c>
      <c r="K11" s="335">
        <f>50000+1946985-50000</f>
        <v>1946985</v>
      </c>
      <c r="L11" s="334"/>
    </row>
    <row r="12" spans="1:12" s="315" customFormat="1" ht="13.5" thickBot="1">
      <c r="A12" s="1035"/>
      <c r="B12" s="1045"/>
      <c r="C12" s="1038"/>
      <c r="D12" s="1035"/>
      <c r="E12" s="1035"/>
      <c r="F12" s="301" t="s">
        <v>461</v>
      </c>
      <c r="G12" s="1035"/>
      <c r="H12" s="1105"/>
      <c r="I12" s="318"/>
      <c r="J12" s="324">
        <v>100000</v>
      </c>
      <c r="K12" s="318">
        <v>50000</v>
      </c>
      <c r="L12" s="317"/>
    </row>
    <row r="13" spans="1:12" s="284" customFormat="1" ht="22.5" hidden="1" thickBot="1" thickTop="1">
      <c r="A13" s="1053">
        <v>3</v>
      </c>
      <c r="B13" s="1055" t="s">
        <v>380</v>
      </c>
      <c r="C13" s="93"/>
      <c r="D13" s="1057">
        <v>2004</v>
      </c>
      <c r="E13" s="1057">
        <v>2007</v>
      </c>
      <c r="F13" s="363"/>
      <c r="G13" s="89" t="s">
        <v>375</v>
      </c>
      <c r="H13" s="90">
        <v>34350218</v>
      </c>
      <c r="I13" s="91"/>
      <c r="J13" s="273"/>
      <c r="K13" s="91"/>
      <c r="L13" s="92"/>
    </row>
    <row r="14" spans="1:12" s="285" customFormat="1" ht="14.25" hidden="1" thickBot="1" thickTop="1">
      <c r="A14" s="1054"/>
      <c r="B14" s="1056"/>
      <c r="C14" s="93"/>
      <c r="D14" s="1057"/>
      <c r="E14" s="1057"/>
      <c r="F14" s="363"/>
      <c r="G14" s="95" t="s">
        <v>376</v>
      </c>
      <c r="H14" s="96"/>
      <c r="I14" s="97"/>
      <c r="J14" s="271">
        <v>14000000</v>
      </c>
      <c r="K14" s="97"/>
      <c r="L14" s="96"/>
    </row>
    <row r="15" spans="1:12" s="285" customFormat="1" ht="14.25" hidden="1" thickBot="1" thickTop="1">
      <c r="A15" s="1054"/>
      <c r="B15" s="1056"/>
      <c r="C15" s="93"/>
      <c r="D15" s="1057"/>
      <c r="E15" s="1057"/>
      <c r="F15" s="363"/>
      <c r="G15" s="95" t="s">
        <v>377</v>
      </c>
      <c r="H15" s="96"/>
      <c r="I15" s="97">
        <v>849958</v>
      </c>
      <c r="J15" s="274">
        <v>14000000</v>
      </c>
      <c r="K15" s="97">
        <v>1758458</v>
      </c>
      <c r="L15" s="96"/>
    </row>
    <row r="16" spans="1:12" s="285" customFormat="1" ht="14.25" hidden="1" thickBot="1" thickTop="1">
      <c r="A16" s="1054"/>
      <c r="B16" s="1056"/>
      <c r="C16" s="93"/>
      <c r="D16" s="1057"/>
      <c r="E16" s="1057"/>
      <c r="F16" s="363"/>
      <c r="G16" s="95" t="s">
        <v>378</v>
      </c>
      <c r="H16" s="96"/>
      <c r="I16" s="97"/>
      <c r="J16" s="274">
        <v>13410000</v>
      </c>
      <c r="K16" s="97">
        <v>1590000</v>
      </c>
      <c r="L16" s="96"/>
    </row>
    <row r="17" spans="1:12" s="285" customFormat="1" ht="14.25" hidden="1" thickBot="1" thickTop="1">
      <c r="A17" s="1054"/>
      <c r="B17" s="1056"/>
      <c r="C17" s="98"/>
      <c r="D17" s="1053"/>
      <c r="E17" s="1053"/>
      <c r="F17" s="363"/>
      <c r="G17" s="99" t="s">
        <v>381</v>
      </c>
      <c r="H17" s="100"/>
      <c r="I17" s="101"/>
      <c r="J17" s="275">
        <v>2741802</v>
      </c>
      <c r="K17" s="101"/>
      <c r="L17" s="100"/>
    </row>
    <row r="18" spans="1:12" s="331" customFormat="1" ht="13.5" thickTop="1">
      <c r="A18" s="1033">
        <v>3</v>
      </c>
      <c r="B18" s="1043" t="s">
        <v>382</v>
      </c>
      <c r="C18" s="1046" t="s">
        <v>374</v>
      </c>
      <c r="D18" s="1033">
        <v>2004</v>
      </c>
      <c r="E18" s="1033">
        <v>2006</v>
      </c>
      <c r="F18" s="419"/>
      <c r="G18" s="328" t="s">
        <v>375</v>
      </c>
      <c r="H18" s="306">
        <v>18650000</v>
      </c>
      <c r="I18" s="329"/>
      <c r="J18" s="308"/>
      <c r="K18" s="329"/>
      <c r="L18" s="330"/>
    </row>
    <row r="19" spans="1:12" s="315" customFormat="1" ht="12.75">
      <c r="A19" s="1034"/>
      <c r="B19" s="1044"/>
      <c r="C19" s="1037"/>
      <c r="D19" s="1034"/>
      <c r="E19" s="1034"/>
      <c r="F19" s="297" t="s">
        <v>436</v>
      </c>
      <c r="G19" s="1039" t="s">
        <v>437</v>
      </c>
      <c r="H19" s="1108"/>
      <c r="I19" s="313">
        <v>4272746</v>
      </c>
      <c r="J19" s="316">
        <v>6877250</v>
      </c>
      <c r="K19" s="313"/>
      <c r="L19" s="312"/>
    </row>
    <row r="20" spans="1:12" s="315" customFormat="1" ht="23.25" thickBot="1">
      <c r="A20" s="1035"/>
      <c r="B20" s="1045"/>
      <c r="C20" s="1038"/>
      <c r="D20" s="1035"/>
      <c r="E20" s="1035"/>
      <c r="F20" s="301" t="s">
        <v>434</v>
      </c>
      <c r="G20" s="1035"/>
      <c r="H20" s="1109"/>
      <c r="I20" s="318">
        <v>2256708</v>
      </c>
      <c r="J20" s="319">
        <v>3941250</v>
      </c>
      <c r="K20" s="318"/>
      <c r="L20" s="317"/>
    </row>
    <row r="21" spans="1:12" s="286" customFormat="1" ht="22.5" hidden="1" thickBot="1" thickTop="1">
      <c r="A21" s="1058">
        <v>4</v>
      </c>
      <c r="B21" s="1059" t="s">
        <v>386</v>
      </c>
      <c r="C21" s="102"/>
      <c r="D21" s="1058">
        <v>2007</v>
      </c>
      <c r="E21" s="1058">
        <v>2008</v>
      </c>
      <c r="F21" s="113"/>
      <c r="G21" s="103" t="s">
        <v>375</v>
      </c>
      <c r="H21" s="104">
        <v>10000000</v>
      </c>
      <c r="I21" s="105"/>
      <c r="J21" s="273"/>
      <c r="K21" s="105"/>
      <c r="L21" s="106"/>
    </row>
    <row r="22" spans="1:12" s="285" customFormat="1" ht="14.25" hidden="1" thickBot="1" thickTop="1">
      <c r="A22" s="1058"/>
      <c r="B22" s="1059"/>
      <c r="C22" s="102"/>
      <c r="D22" s="1058"/>
      <c r="E22" s="1058"/>
      <c r="F22" s="113"/>
      <c r="G22" s="85" t="s">
        <v>383</v>
      </c>
      <c r="H22" s="84"/>
      <c r="I22" s="81"/>
      <c r="J22" s="271"/>
      <c r="K22" s="81"/>
      <c r="L22" s="84"/>
    </row>
    <row r="23" spans="1:12" s="285" customFormat="1" ht="14.25" hidden="1" thickBot="1" thickTop="1">
      <c r="A23" s="1058"/>
      <c r="B23" s="1059"/>
      <c r="C23" s="102"/>
      <c r="D23" s="1058"/>
      <c r="E23" s="1058"/>
      <c r="F23" s="113"/>
      <c r="G23" s="85" t="s">
        <v>384</v>
      </c>
      <c r="H23" s="84"/>
      <c r="I23" s="81"/>
      <c r="J23" s="274"/>
      <c r="K23" s="81"/>
      <c r="L23" s="84"/>
    </row>
    <row r="24" spans="1:12" s="285" customFormat="1" ht="14.25" hidden="1" thickBot="1" thickTop="1">
      <c r="A24" s="1058"/>
      <c r="B24" s="1059"/>
      <c r="C24" s="102"/>
      <c r="D24" s="1058"/>
      <c r="E24" s="1058"/>
      <c r="F24" s="108"/>
      <c r="G24" s="86" t="s">
        <v>385</v>
      </c>
      <c r="H24" s="87"/>
      <c r="I24" s="88"/>
      <c r="J24" s="275"/>
      <c r="K24" s="88">
        <v>5000000</v>
      </c>
      <c r="L24" s="87">
        <v>5000000</v>
      </c>
    </row>
    <row r="25" spans="1:12" s="286" customFormat="1" ht="22.5" hidden="1" thickBot="1" thickTop="1">
      <c r="A25" s="1064">
        <v>5</v>
      </c>
      <c r="B25" s="1074" t="s">
        <v>387</v>
      </c>
      <c r="C25" s="107"/>
      <c r="D25" s="1064">
        <v>2007</v>
      </c>
      <c r="E25" s="1064">
        <v>20012</v>
      </c>
      <c r="F25" s="113"/>
      <c r="G25" s="103" t="s">
        <v>375</v>
      </c>
      <c r="H25" s="104">
        <v>7500000</v>
      </c>
      <c r="I25" s="105"/>
      <c r="J25" s="273"/>
      <c r="K25" s="105"/>
      <c r="L25" s="106"/>
    </row>
    <row r="26" spans="1:12" ht="14.25" hidden="1" thickBot="1" thickTop="1">
      <c r="A26" s="1063"/>
      <c r="B26" s="1075"/>
      <c r="C26" s="109"/>
      <c r="D26" s="1063"/>
      <c r="E26" s="1063"/>
      <c r="F26" s="108"/>
      <c r="G26" s="110" t="s">
        <v>383</v>
      </c>
      <c r="H26" s="111"/>
      <c r="I26" s="112"/>
      <c r="J26" s="272"/>
      <c r="K26" s="112">
        <v>1250000</v>
      </c>
      <c r="L26" s="111">
        <v>1250000</v>
      </c>
    </row>
    <row r="27" spans="1:12" s="296" customFormat="1" ht="13.5" thickTop="1">
      <c r="A27" s="1040">
        <v>4</v>
      </c>
      <c r="B27" s="1050" t="s">
        <v>388</v>
      </c>
      <c r="C27" s="1050" t="s">
        <v>389</v>
      </c>
      <c r="D27" s="1040">
        <v>2006</v>
      </c>
      <c r="E27" s="1040">
        <v>2006</v>
      </c>
      <c r="F27" s="310"/>
      <c r="G27" s="305" t="s">
        <v>375</v>
      </c>
      <c r="H27" s="325">
        <v>343560</v>
      </c>
      <c r="I27" s="307"/>
      <c r="J27" s="308"/>
      <c r="K27" s="307"/>
      <c r="L27" s="309"/>
    </row>
    <row r="28" spans="1:12" s="300" customFormat="1" ht="12.75">
      <c r="A28" s="1041"/>
      <c r="B28" s="1051"/>
      <c r="C28" s="1051"/>
      <c r="D28" s="1041"/>
      <c r="E28" s="1041"/>
      <c r="F28" s="297" t="s">
        <v>436</v>
      </c>
      <c r="G28" s="1112" t="s">
        <v>438</v>
      </c>
      <c r="H28" s="1110"/>
      <c r="I28" s="327"/>
      <c r="J28" s="314">
        <f>11775+1575+70909+37613+132423+3375</f>
        <v>257670</v>
      </c>
      <c r="K28" s="327"/>
      <c r="L28" s="326"/>
    </row>
    <row r="29" spans="1:12" s="300" customFormat="1" ht="23.25" thickBot="1">
      <c r="A29" s="1042"/>
      <c r="B29" s="1052"/>
      <c r="C29" s="1052"/>
      <c r="D29" s="1042"/>
      <c r="E29" s="1042"/>
      <c r="F29" s="301" t="s">
        <v>449</v>
      </c>
      <c r="G29" s="1042"/>
      <c r="H29" s="1111"/>
      <c r="I29" s="323"/>
      <c r="J29" s="319">
        <f>3925+525+23636+12537+44142+1125</f>
        <v>85890</v>
      </c>
      <c r="K29" s="323"/>
      <c r="L29" s="322"/>
    </row>
    <row r="30" spans="1:12" s="296" customFormat="1" ht="13.5" thickTop="1">
      <c r="A30" s="1040">
        <v>5</v>
      </c>
      <c r="B30" s="1050" t="s">
        <v>390</v>
      </c>
      <c r="C30" s="1050" t="s">
        <v>391</v>
      </c>
      <c r="D30" s="1040">
        <v>2005</v>
      </c>
      <c r="E30" s="1040">
        <v>2006</v>
      </c>
      <c r="F30" s="310"/>
      <c r="G30" s="305" t="s">
        <v>375</v>
      </c>
      <c r="H30" s="325">
        <v>62435</v>
      </c>
      <c r="I30" s="307"/>
      <c r="J30" s="308"/>
      <c r="K30" s="307"/>
      <c r="L30" s="309"/>
    </row>
    <row r="31" spans="1:12" s="296" customFormat="1" ht="13.5" thickBot="1">
      <c r="A31" s="1042"/>
      <c r="B31" s="1052"/>
      <c r="C31" s="1052"/>
      <c r="D31" s="1042"/>
      <c r="E31" s="1042"/>
      <c r="F31" s="301" t="s">
        <v>436</v>
      </c>
      <c r="G31" s="321" t="s">
        <v>439</v>
      </c>
      <c r="H31" s="322"/>
      <c r="I31" s="323">
        <v>52871</v>
      </c>
      <c r="J31" s="324">
        <v>9352</v>
      </c>
      <c r="K31" s="323"/>
      <c r="L31" s="322"/>
    </row>
    <row r="32" spans="1:12" s="286" customFormat="1" ht="22.5" hidden="1" thickBot="1" thickTop="1">
      <c r="A32" s="1058">
        <v>8</v>
      </c>
      <c r="B32" s="1062" t="s">
        <v>393</v>
      </c>
      <c r="C32" s="117"/>
      <c r="D32" s="1063">
        <v>2006</v>
      </c>
      <c r="E32" s="1063">
        <v>2006</v>
      </c>
      <c r="F32" s="113"/>
      <c r="G32" s="103" t="s">
        <v>375</v>
      </c>
      <c r="H32" s="90">
        <v>1253536</v>
      </c>
      <c r="I32" s="105"/>
      <c r="J32" s="273"/>
      <c r="K32" s="105"/>
      <c r="L32" s="106"/>
    </row>
    <row r="33" spans="1:12" ht="14.25" hidden="1" thickBot="1" thickTop="1">
      <c r="A33" s="1058"/>
      <c r="B33" s="1062"/>
      <c r="C33" s="117"/>
      <c r="D33" s="1058"/>
      <c r="E33" s="1058"/>
      <c r="F33" s="113"/>
      <c r="G33" s="114" t="s">
        <v>394</v>
      </c>
      <c r="H33" s="115"/>
      <c r="I33" s="116"/>
      <c r="J33" s="276">
        <v>1253536</v>
      </c>
      <c r="K33" s="116"/>
      <c r="L33" s="115"/>
    </row>
    <row r="34" spans="1:12" ht="14.25" hidden="1" thickBot="1" thickTop="1">
      <c r="A34" s="1058"/>
      <c r="B34" s="1062"/>
      <c r="C34" s="117"/>
      <c r="D34" s="1058"/>
      <c r="E34" s="1058"/>
      <c r="F34" s="113"/>
      <c r="G34" s="114" t="s">
        <v>384</v>
      </c>
      <c r="H34" s="115"/>
      <c r="I34" s="116"/>
      <c r="J34" s="274"/>
      <c r="K34" s="116"/>
      <c r="L34" s="115"/>
    </row>
    <row r="35" spans="1:12" ht="14.25" hidden="1" thickBot="1" thickTop="1">
      <c r="A35" s="1058"/>
      <c r="B35" s="1062"/>
      <c r="C35" s="117"/>
      <c r="D35" s="1058"/>
      <c r="E35" s="1058"/>
      <c r="F35" s="108"/>
      <c r="G35" s="110" t="s">
        <v>385</v>
      </c>
      <c r="H35" s="111"/>
      <c r="I35" s="112"/>
      <c r="J35" s="275"/>
      <c r="K35" s="112"/>
      <c r="L35" s="111"/>
    </row>
    <row r="36" spans="1:12" s="296" customFormat="1" ht="13.5" thickTop="1">
      <c r="A36" s="1040">
        <v>6</v>
      </c>
      <c r="B36" s="1047" t="s">
        <v>395</v>
      </c>
      <c r="C36" s="1050" t="s">
        <v>396</v>
      </c>
      <c r="D36" s="1040">
        <v>2005</v>
      </c>
      <c r="E36" s="1040">
        <v>2006</v>
      </c>
      <c r="F36" s="310"/>
      <c r="G36" s="305" t="s">
        <v>375</v>
      </c>
      <c r="H36" s="325">
        <v>297610</v>
      </c>
      <c r="I36" s="307"/>
      <c r="J36" s="308"/>
      <c r="K36" s="307"/>
      <c r="L36" s="309"/>
    </row>
    <row r="37" spans="1:12" s="300" customFormat="1" ht="12.75">
      <c r="A37" s="1041"/>
      <c r="B37" s="1048"/>
      <c r="C37" s="1051"/>
      <c r="D37" s="1041"/>
      <c r="E37" s="1041"/>
      <c r="F37" s="297" t="s">
        <v>436</v>
      </c>
      <c r="G37" s="1112" t="s">
        <v>440</v>
      </c>
      <c r="H37" s="1110"/>
      <c r="I37" s="327">
        <v>74622</v>
      </c>
      <c r="J37" s="314">
        <v>127914</v>
      </c>
      <c r="K37" s="327"/>
      <c r="L37" s="326"/>
    </row>
    <row r="38" spans="1:12" s="300" customFormat="1" ht="23.25" thickBot="1">
      <c r="A38" s="1042"/>
      <c r="B38" s="1049"/>
      <c r="C38" s="1052"/>
      <c r="D38" s="1042"/>
      <c r="E38" s="1042"/>
      <c r="F38" s="301" t="s">
        <v>434</v>
      </c>
      <c r="G38" s="1042"/>
      <c r="H38" s="1111"/>
      <c r="I38" s="323">
        <v>35035</v>
      </c>
      <c r="J38" s="319">
        <v>60064</v>
      </c>
      <c r="K38" s="323"/>
      <c r="L38" s="322"/>
    </row>
    <row r="39" spans="1:12" s="296" customFormat="1" ht="13.5" thickTop="1">
      <c r="A39" s="1040">
        <v>7</v>
      </c>
      <c r="B39" s="1050" t="s">
        <v>397</v>
      </c>
      <c r="C39" s="1050" t="s">
        <v>398</v>
      </c>
      <c r="D39" s="1040">
        <v>2006</v>
      </c>
      <c r="E39" s="1040">
        <v>2006</v>
      </c>
      <c r="F39" s="302"/>
      <c r="G39" s="293" t="s">
        <v>375</v>
      </c>
      <c r="H39" s="320">
        <v>103324</v>
      </c>
      <c r="I39" s="290"/>
      <c r="J39" s="294"/>
      <c r="K39" s="290"/>
      <c r="L39" s="295"/>
    </row>
    <row r="40" spans="1:12" s="296" customFormat="1" ht="12.75">
      <c r="A40" s="1041"/>
      <c r="B40" s="1051"/>
      <c r="C40" s="1051"/>
      <c r="D40" s="1041"/>
      <c r="E40" s="1041"/>
      <c r="F40" s="311" t="s">
        <v>436</v>
      </c>
      <c r="G40" s="1112" t="s">
        <v>441</v>
      </c>
      <c r="H40" s="1110"/>
      <c r="I40" s="356"/>
      <c r="J40" s="336">
        <v>103324</v>
      </c>
      <c r="K40" s="356"/>
      <c r="L40" s="355"/>
    </row>
    <row r="41" spans="1:12" s="296" customFormat="1" ht="13.5" thickBot="1">
      <c r="A41" s="1042"/>
      <c r="B41" s="1052"/>
      <c r="C41" s="1052"/>
      <c r="D41" s="1042"/>
      <c r="E41" s="1042"/>
      <c r="F41" s="301" t="s">
        <v>461</v>
      </c>
      <c r="G41" s="1042"/>
      <c r="H41" s="1111"/>
      <c r="I41" s="323"/>
      <c r="J41" s="324">
        <v>25</v>
      </c>
      <c r="K41" s="323"/>
      <c r="L41" s="322"/>
    </row>
    <row r="42" spans="1:12" s="287" customFormat="1" ht="22.5" hidden="1" thickBot="1" thickTop="1">
      <c r="A42" s="1060">
        <v>8</v>
      </c>
      <c r="B42" s="1067" t="s">
        <v>399</v>
      </c>
      <c r="C42" s="137"/>
      <c r="D42" s="1060">
        <v>2005</v>
      </c>
      <c r="E42" s="1060">
        <v>2006</v>
      </c>
      <c r="F42" s="364"/>
      <c r="G42" s="119" t="s">
        <v>375</v>
      </c>
      <c r="H42" s="120">
        <v>30331</v>
      </c>
      <c r="I42" s="121"/>
      <c r="J42" s="277"/>
      <c r="K42" s="121"/>
      <c r="L42" s="122"/>
    </row>
    <row r="43" spans="1:12" s="287" customFormat="1" ht="14.25" hidden="1" thickBot="1" thickTop="1">
      <c r="A43" s="1061"/>
      <c r="B43" s="1070"/>
      <c r="C43" s="118"/>
      <c r="D43" s="1061"/>
      <c r="E43" s="1061"/>
      <c r="F43" s="364"/>
      <c r="G43" s="123" t="s">
        <v>400</v>
      </c>
      <c r="H43" s="124"/>
      <c r="I43" s="121">
        <v>1150</v>
      </c>
      <c r="J43" s="277">
        <v>3150</v>
      </c>
      <c r="K43" s="121"/>
      <c r="L43" s="122"/>
    </row>
    <row r="44" spans="1:12" s="287" customFormat="1" ht="14.25" hidden="1" thickBot="1" thickTop="1">
      <c r="A44" s="1061"/>
      <c r="B44" s="1070"/>
      <c r="C44" s="118"/>
      <c r="D44" s="1061"/>
      <c r="E44" s="1061"/>
      <c r="F44" s="364"/>
      <c r="G44" s="123" t="s">
        <v>401</v>
      </c>
      <c r="H44" s="124"/>
      <c r="I44" s="121">
        <v>198</v>
      </c>
      <c r="J44" s="277">
        <v>545</v>
      </c>
      <c r="K44" s="121"/>
      <c r="L44" s="122"/>
    </row>
    <row r="45" spans="1:12" s="287" customFormat="1" ht="14.25" hidden="1" thickBot="1" thickTop="1">
      <c r="A45" s="1061"/>
      <c r="B45" s="1070"/>
      <c r="C45" s="118"/>
      <c r="D45" s="1061"/>
      <c r="E45" s="1061"/>
      <c r="F45" s="364"/>
      <c r="G45" s="123" t="s">
        <v>402</v>
      </c>
      <c r="H45" s="124"/>
      <c r="I45" s="121">
        <v>28</v>
      </c>
      <c r="J45" s="277">
        <v>80</v>
      </c>
      <c r="K45" s="121"/>
      <c r="L45" s="122"/>
    </row>
    <row r="46" spans="1:12" s="287" customFormat="1" ht="14.25" hidden="1" thickBot="1" thickTop="1">
      <c r="A46" s="1061"/>
      <c r="B46" s="1070"/>
      <c r="C46" s="118"/>
      <c r="D46" s="1061"/>
      <c r="E46" s="1061"/>
      <c r="F46" s="364"/>
      <c r="G46" s="123" t="s">
        <v>403</v>
      </c>
      <c r="H46" s="124"/>
      <c r="I46" s="125">
        <f>3818+1940</f>
        <v>5758</v>
      </c>
      <c r="J46" s="278"/>
      <c r="K46" s="125"/>
      <c r="L46" s="124"/>
    </row>
    <row r="47" spans="1:12" s="288" customFormat="1" ht="14.25" hidden="1" thickBot="1" thickTop="1">
      <c r="A47" s="1061"/>
      <c r="B47" s="1070"/>
      <c r="C47" s="118"/>
      <c r="D47" s="1061"/>
      <c r="E47" s="1061"/>
      <c r="F47" s="364"/>
      <c r="G47" s="123" t="s">
        <v>404</v>
      </c>
      <c r="H47" s="124"/>
      <c r="I47" s="125">
        <f>118+252</f>
        <v>370</v>
      </c>
      <c r="J47" s="278">
        <v>3120</v>
      </c>
      <c r="K47" s="125"/>
      <c r="L47" s="124"/>
    </row>
    <row r="48" spans="1:12" s="288" customFormat="1" ht="14.25" hidden="1" thickBot="1" thickTop="1">
      <c r="A48" s="1061"/>
      <c r="B48" s="1070"/>
      <c r="C48" s="118"/>
      <c r="D48" s="1061"/>
      <c r="E48" s="1061"/>
      <c r="F48" s="364"/>
      <c r="G48" s="123" t="s">
        <v>405</v>
      </c>
      <c r="H48" s="124"/>
      <c r="I48" s="126">
        <f>1339</f>
        <v>1339</v>
      </c>
      <c r="J48" s="279"/>
      <c r="K48" s="126"/>
      <c r="L48" s="127"/>
    </row>
    <row r="49" spans="1:12" s="288" customFormat="1" ht="14.25" hidden="1" thickBot="1" thickTop="1">
      <c r="A49" s="1061"/>
      <c r="B49" s="1070"/>
      <c r="C49" s="118"/>
      <c r="D49" s="1061"/>
      <c r="E49" s="1061"/>
      <c r="F49" s="364"/>
      <c r="G49" s="128" t="s">
        <v>406</v>
      </c>
      <c r="H49" s="127"/>
      <c r="I49" s="126">
        <v>4293</v>
      </c>
      <c r="J49" s="279">
        <v>6000</v>
      </c>
      <c r="K49" s="126"/>
      <c r="L49" s="127"/>
    </row>
    <row r="50" spans="1:12" s="288" customFormat="1" ht="14.25" hidden="1" thickBot="1" thickTop="1">
      <c r="A50" s="1061"/>
      <c r="B50" s="1070"/>
      <c r="C50" s="118"/>
      <c r="D50" s="1061"/>
      <c r="E50" s="1061"/>
      <c r="F50" s="364"/>
      <c r="G50" s="129" t="s">
        <v>407</v>
      </c>
      <c r="H50" s="130"/>
      <c r="I50" s="131">
        <v>4300</v>
      </c>
      <c r="J50" s="280"/>
      <c r="K50" s="131"/>
      <c r="L50" s="130"/>
    </row>
    <row r="51" spans="1:12" s="331" customFormat="1" ht="13.5" thickTop="1">
      <c r="A51" s="1033">
        <v>8</v>
      </c>
      <c r="B51" s="1043" t="s">
        <v>408</v>
      </c>
      <c r="C51" s="1043" t="s">
        <v>409</v>
      </c>
      <c r="D51" s="1033">
        <v>2005</v>
      </c>
      <c r="E51" s="1033">
        <v>2006</v>
      </c>
      <c r="F51" s="419"/>
      <c r="G51" s="328" t="s">
        <v>375</v>
      </c>
      <c r="H51" s="306">
        <v>221510</v>
      </c>
      <c r="I51" s="329"/>
      <c r="J51" s="308"/>
      <c r="K51" s="329"/>
      <c r="L51" s="330"/>
    </row>
    <row r="52" spans="1:12" s="331" customFormat="1" ht="12.75">
      <c r="A52" s="1034"/>
      <c r="B52" s="1044"/>
      <c r="C52" s="1044"/>
      <c r="D52" s="1034"/>
      <c r="E52" s="1034"/>
      <c r="F52" s="297" t="s">
        <v>436</v>
      </c>
      <c r="G52" s="1039" t="s">
        <v>442</v>
      </c>
      <c r="H52" s="1113"/>
      <c r="I52" s="329">
        <v>213048</v>
      </c>
      <c r="J52" s="308"/>
      <c r="K52" s="329"/>
      <c r="L52" s="330"/>
    </row>
    <row r="53" spans="1:12" s="331" customFormat="1" ht="23.25" thickBot="1">
      <c r="A53" s="1035"/>
      <c r="B53" s="1045"/>
      <c r="C53" s="1045"/>
      <c r="D53" s="1035"/>
      <c r="E53" s="1035"/>
      <c r="F53" s="301" t="s">
        <v>434</v>
      </c>
      <c r="G53" s="1035"/>
      <c r="H53" s="1114"/>
      <c r="I53" s="318">
        <v>3728</v>
      </c>
      <c r="J53" s="324">
        <v>4734</v>
      </c>
      <c r="K53" s="318"/>
      <c r="L53" s="317"/>
    </row>
    <row r="54" spans="1:12" s="287" customFormat="1" ht="22.5" hidden="1" thickBot="1" thickTop="1">
      <c r="A54" s="1060">
        <v>10</v>
      </c>
      <c r="B54" s="1067" t="s">
        <v>412</v>
      </c>
      <c r="C54" s="137"/>
      <c r="D54" s="1060">
        <v>2006</v>
      </c>
      <c r="E54" s="1060">
        <v>2006</v>
      </c>
      <c r="F54" s="132"/>
      <c r="G54" s="119" t="s">
        <v>375</v>
      </c>
      <c r="H54" s="120">
        <v>27000</v>
      </c>
      <c r="I54" s="121"/>
      <c r="J54" s="277"/>
      <c r="K54" s="121"/>
      <c r="L54" s="122"/>
    </row>
    <row r="55" spans="1:12" s="287" customFormat="1" ht="14.25" hidden="1" thickBot="1" thickTop="1">
      <c r="A55" s="1061"/>
      <c r="B55" s="1070"/>
      <c r="C55" s="118"/>
      <c r="D55" s="1061"/>
      <c r="E55" s="1061"/>
      <c r="F55" s="136"/>
      <c r="G55" s="129" t="s">
        <v>392</v>
      </c>
      <c r="H55" s="130"/>
      <c r="I55" s="131"/>
      <c r="J55" s="281">
        <v>27000</v>
      </c>
      <c r="K55" s="131"/>
      <c r="L55" s="130"/>
    </row>
    <row r="56" spans="1:12" s="287" customFormat="1" ht="22.5" hidden="1" thickBot="1" thickTop="1">
      <c r="A56" s="1061">
        <v>11</v>
      </c>
      <c r="B56" s="1070" t="s">
        <v>413</v>
      </c>
      <c r="C56" s="118"/>
      <c r="D56" s="1061">
        <v>2002</v>
      </c>
      <c r="E56" s="1061">
        <v>2006</v>
      </c>
      <c r="F56" s="132"/>
      <c r="G56" s="119" t="s">
        <v>375</v>
      </c>
      <c r="H56" s="120">
        <v>203514</v>
      </c>
      <c r="I56" s="121"/>
      <c r="J56" s="277"/>
      <c r="K56" s="121"/>
      <c r="L56" s="122"/>
    </row>
    <row r="57" spans="1:12" s="287" customFormat="1" ht="14.25" hidden="1" thickBot="1" thickTop="1">
      <c r="A57" s="1061"/>
      <c r="B57" s="1070"/>
      <c r="C57" s="118"/>
      <c r="D57" s="1061"/>
      <c r="E57" s="1061"/>
      <c r="F57" s="132"/>
      <c r="G57" s="123" t="s">
        <v>414</v>
      </c>
      <c r="H57" s="120"/>
      <c r="I57" s="121">
        <v>57340</v>
      </c>
      <c r="J57" s="277"/>
      <c r="K57" s="121"/>
      <c r="L57" s="122"/>
    </row>
    <row r="58" spans="1:12" s="287" customFormat="1" ht="14.25" hidden="1" thickBot="1" thickTop="1">
      <c r="A58" s="1061"/>
      <c r="B58" s="1070"/>
      <c r="C58" s="118"/>
      <c r="D58" s="1061"/>
      <c r="E58" s="1061"/>
      <c r="F58" s="132"/>
      <c r="G58" s="123" t="s">
        <v>415</v>
      </c>
      <c r="H58" s="120"/>
      <c r="I58" s="121">
        <v>2800</v>
      </c>
      <c r="J58" s="277"/>
      <c r="K58" s="121"/>
      <c r="L58" s="122"/>
    </row>
    <row r="59" spans="1:12" s="287" customFormat="1" ht="14.25" hidden="1" thickBot="1" thickTop="1">
      <c r="A59" s="1061"/>
      <c r="B59" s="1070"/>
      <c r="C59" s="118"/>
      <c r="D59" s="1061"/>
      <c r="E59" s="1061"/>
      <c r="F59" s="132"/>
      <c r="G59" s="123" t="s">
        <v>416</v>
      </c>
      <c r="H59" s="120"/>
      <c r="I59" s="121">
        <v>1443</v>
      </c>
      <c r="J59" s="277"/>
      <c r="K59" s="121"/>
      <c r="L59" s="122"/>
    </row>
    <row r="60" spans="1:12" s="287" customFormat="1" ht="14.25" hidden="1" thickBot="1" thickTop="1">
      <c r="A60" s="1061"/>
      <c r="B60" s="1070"/>
      <c r="C60" s="118"/>
      <c r="D60" s="1061"/>
      <c r="E60" s="1061"/>
      <c r="F60" s="132"/>
      <c r="G60" s="123" t="s">
        <v>417</v>
      </c>
      <c r="H60" s="120"/>
      <c r="I60" s="121">
        <f>88355+1929</f>
        <v>90284</v>
      </c>
      <c r="J60" s="277"/>
      <c r="K60" s="121"/>
      <c r="L60" s="122"/>
    </row>
    <row r="61" spans="1:12" s="287" customFormat="1" ht="14.25" hidden="1" thickBot="1" thickTop="1">
      <c r="A61" s="1061"/>
      <c r="B61" s="1070"/>
      <c r="C61" s="118"/>
      <c r="D61" s="1061"/>
      <c r="E61" s="1061"/>
      <c r="F61" s="132"/>
      <c r="G61" s="123" t="s">
        <v>410</v>
      </c>
      <c r="H61" s="120"/>
      <c r="I61" s="121">
        <v>42</v>
      </c>
      <c r="J61" s="277"/>
      <c r="K61" s="121"/>
      <c r="L61" s="122"/>
    </row>
    <row r="62" spans="1:12" s="287" customFormat="1" ht="14.25" hidden="1" thickBot="1" thickTop="1">
      <c r="A62" s="1061"/>
      <c r="B62" s="1070"/>
      <c r="C62" s="118"/>
      <c r="D62" s="1061"/>
      <c r="E62" s="1061"/>
      <c r="F62" s="136"/>
      <c r="G62" s="129" t="s">
        <v>411</v>
      </c>
      <c r="H62" s="130"/>
      <c r="I62" s="131">
        <v>24605</v>
      </c>
      <c r="J62" s="281">
        <v>27000</v>
      </c>
      <c r="K62" s="131"/>
      <c r="L62" s="130"/>
    </row>
    <row r="63" spans="1:12" s="287" customFormat="1" ht="22.5" hidden="1" thickBot="1" thickTop="1">
      <c r="A63" s="1068">
        <v>9</v>
      </c>
      <c r="B63" s="1065" t="s">
        <v>418</v>
      </c>
      <c r="C63" s="1065" t="s">
        <v>374</v>
      </c>
      <c r="D63" s="1068">
        <v>2004</v>
      </c>
      <c r="E63" s="1068">
        <v>2006</v>
      </c>
      <c r="F63" s="132"/>
      <c r="G63" s="119" t="s">
        <v>375</v>
      </c>
      <c r="H63" s="120">
        <v>20971191</v>
      </c>
      <c r="I63" s="121"/>
      <c r="J63" s="277"/>
      <c r="K63" s="121"/>
      <c r="L63" s="122"/>
    </row>
    <row r="64" spans="1:12" s="287" customFormat="1" ht="14.25" hidden="1" thickBot="1" thickTop="1">
      <c r="A64" s="1069"/>
      <c r="B64" s="1066"/>
      <c r="C64" s="1066"/>
      <c r="D64" s="1069"/>
      <c r="E64" s="1069"/>
      <c r="F64" s="132"/>
      <c r="G64" s="123" t="s">
        <v>419</v>
      </c>
      <c r="H64" s="133"/>
      <c r="I64" s="134">
        <v>14440260</v>
      </c>
      <c r="J64" s="282"/>
      <c r="K64" s="134"/>
      <c r="L64" s="135"/>
    </row>
    <row r="65" spans="1:12" s="287" customFormat="1" ht="14.25" hidden="1" thickBot="1" thickTop="1">
      <c r="A65" s="1060"/>
      <c r="B65" s="1067"/>
      <c r="C65" s="1067"/>
      <c r="D65" s="1060"/>
      <c r="E65" s="1060"/>
      <c r="F65" s="136"/>
      <c r="G65" s="136" t="s">
        <v>420</v>
      </c>
      <c r="H65" s="130"/>
      <c r="I65" s="131">
        <v>5835277</v>
      </c>
      <c r="J65" s="281">
        <v>450000</v>
      </c>
      <c r="K65" s="131"/>
      <c r="L65" s="130"/>
    </row>
    <row r="66" spans="1:12" s="296" customFormat="1" ht="13.5" thickTop="1">
      <c r="A66" s="1040">
        <v>9</v>
      </c>
      <c r="B66" s="1071" t="s">
        <v>421</v>
      </c>
      <c r="C66" s="1071" t="s">
        <v>396</v>
      </c>
      <c r="D66" s="1033">
        <v>2005</v>
      </c>
      <c r="E66" s="1033">
        <v>2006</v>
      </c>
      <c r="F66" s="304"/>
      <c r="G66" s="305" t="s">
        <v>375</v>
      </c>
      <c r="H66" s="306">
        <v>126903</v>
      </c>
      <c r="I66" s="307"/>
      <c r="J66" s="308"/>
      <c r="K66" s="307"/>
      <c r="L66" s="309"/>
    </row>
    <row r="67" spans="1:12" s="315" customFormat="1" ht="12.75">
      <c r="A67" s="1041"/>
      <c r="B67" s="1072"/>
      <c r="C67" s="1072"/>
      <c r="D67" s="1034"/>
      <c r="E67" s="1034"/>
      <c r="F67" s="1039" t="s">
        <v>436</v>
      </c>
      <c r="G67" s="297" t="s">
        <v>443</v>
      </c>
      <c r="H67" s="1108"/>
      <c r="I67" s="313">
        <v>8082</v>
      </c>
      <c r="J67" s="314">
        <v>23377</v>
      </c>
      <c r="K67" s="313"/>
      <c r="L67" s="312"/>
    </row>
    <row r="68" spans="1:12" s="315" customFormat="1" ht="12.75">
      <c r="A68" s="1041"/>
      <c r="B68" s="1072"/>
      <c r="C68" s="1072"/>
      <c r="D68" s="1034"/>
      <c r="E68" s="1034"/>
      <c r="F68" s="1034"/>
      <c r="G68" s="297" t="s">
        <v>444</v>
      </c>
      <c r="H68" s="1120"/>
      <c r="I68" s="313">
        <v>4050</v>
      </c>
      <c r="J68" s="316">
        <v>14001</v>
      </c>
      <c r="K68" s="313"/>
      <c r="L68" s="312"/>
    </row>
    <row r="69" spans="1:12" s="315" customFormat="1" ht="12.75">
      <c r="A69" s="1041"/>
      <c r="B69" s="1072"/>
      <c r="C69" s="1072"/>
      <c r="D69" s="1034"/>
      <c r="E69" s="1034"/>
      <c r="F69" s="1034"/>
      <c r="G69" s="297" t="s">
        <v>445</v>
      </c>
      <c r="H69" s="1120"/>
      <c r="I69" s="313">
        <v>20224</v>
      </c>
      <c r="J69" s="316">
        <v>42499</v>
      </c>
      <c r="K69" s="313"/>
      <c r="L69" s="312"/>
    </row>
    <row r="70" spans="1:12" s="315" customFormat="1" ht="13.5" thickBot="1">
      <c r="A70" s="1042"/>
      <c r="B70" s="1073"/>
      <c r="C70" s="1073"/>
      <c r="D70" s="1035"/>
      <c r="E70" s="1035"/>
      <c r="F70" s="1035"/>
      <c r="G70" s="301" t="s">
        <v>446</v>
      </c>
      <c r="H70" s="1109"/>
      <c r="I70" s="318">
        <v>2529</v>
      </c>
      <c r="J70" s="319">
        <v>12372</v>
      </c>
      <c r="K70" s="318"/>
      <c r="L70" s="317"/>
    </row>
    <row r="71" spans="1:12" s="286" customFormat="1" ht="22.5" hidden="1" thickBot="1" thickTop="1">
      <c r="A71" s="1076">
        <v>14</v>
      </c>
      <c r="B71" s="1077" t="s">
        <v>422</v>
      </c>
      <c r="C71" s="93"/>
      <c r="D71" s="1057">
        <v>2006</v>
      </c>
      <c r="E71" s="1057">
        <v>2006</v>
      </c>
      <c r="F71" s="94"/>
      <c r="G71" s="103" t="s">
        <v>375</v>
      </c>
      <c r="H71" s="104">
        <v>25000</v>
      </c>
      <c r="I71" s="105"/>
      <c r="J71" s="273"/>
      <c r="K71" s="105"/>
      <c r="L71" s="106"/>
    </row>
    <row r="72" spans="1:12" s="286" customFormat="1" ht="14.25" hidden="1" thickBot="1" thickTop="1">
      <c r="A72" s="1076"/>
      <c r="B72" s="1055"/>
      <c r="C72" s="98"/>
      <c r="D72" s="1053"/>
      <c r="E72" s="1053"/>
      <c r="F72" s="94"/>
      <c r="G72" s="110" t="s">
        <v>423</v>
      </c>
      <c r="H72" s="111"/>
      <c r="I72" s="112"/>
      <c r="J72" s="272">
        <v>25000</v>
      </c>
      <c r="K72" s="112"/>
      <c r="L72" s="111"/>
    </row>
    <row r="73" spans="1:12" s="296" customFormat="1" ht="13.5" thickTop="1">
      <c r="A73" s="1081">
        <v>10</v>
      </c>
      <c r="B73" s="1078" t="s">
        <v>424</v>
      </c>
      <c r="C73" s="1084" t="s">
        <v>430</v>
      </c>
      <c r="D73" s="1087">
        <v>2006</v>
      </c>
      <c r="E73" s="1090">
        <v>2007</v>
      </c>
      <c r="F73" s="292"/>
      <c r="G73" s="293" t="s">
        <v>375</v>
      </c>
      <c r="H73" s="291">
        <v>367200</v>
      </c>
      <c r="I73" s="290"/>
      <c r="J73" s="294"/>
      <c r="K73" s="338">
        <v>238700</v>
      </c>
      <c r="L73" s="295"/>
    </row>
    <row r="74" spans="1:12" s="300" customFormat="1" ht="12.75">
      <c r="A74" s="1082"/>
      <c r="B74" s="1079"/>
      <c r="C74" s="1085"/>
      <c r="D74" s="1088"/>
      <c r="E74" s="1091"/>
      <c r="F74" s="297" t="s">
        <v>436</v>
      </c>
      <c r="G74" s="1115" t="s">
        <v>447</v>
      </c>
      <c r="H74" s="1121"/>
      <c r="I74" s="298"/>
      <c r="J74" s="289">
        <v>96376</v>
      </c>
      <c r="K74" s="299"/>
      <c r="L74" s="410"/>
    </row>
    <row r="75" spans="1:12" s="300" customFormat="1" ht="22.5">
      <c r="A75" s="1082"/>
      <c r="B75" s="1079"/>
      <c r="C75" s="1085"/>
      <c r="D75" s="1088"/>
      <c r="E75" s="1091"/>
      <c r="F75" s="311" t="s">
        <v>434</v>
      </c>
      <c r="G75" s="1116"/>
      <c r="H75" s="1122"/>
      <c r="I75" s="357"/>
      <c r="J75" s="358">
        <v>32124</v>
      </c>
      <c r="K75" s="359"/>
      <c r="L75" s="411"/>
    </row>
    <row r="76" spans="1:12" s="300" customFormat="1" ht="16.5" customHeight="1" thickBot="1">
      <c r="A76" s="1083"/>
      <c r="B76" s="1080"/>
      <c r="C76" s="1086"/>
      <c r="D76" s="1089"/>
      <c r="E76" s="1092"/>
      <c r="F76" s="301" t="s">
        <v>461</v>
      </c>
      <c r="G76" s="1117"/>
      <c r="H76" s="1123"/>
      <c r="I76" s="360"/>
      <c r="J76" s="361">
        <v>25</v>
      </c>
      <c r="K76" s="362"/>
      <c r="L76" s="412"/>
    </row>
    <row r="77" spans="1:12" s="296" customFormat="1" ht="13.5" customHeight="1" thickTop="1">
      <c r="A77" s="1102">
        <v>11</v>
      </c>
      <c r="B77" s="1099" t="s">
        <v>425</v>
      </c>
      <c r="C77" s="1096" t="s">
        <v>426</v>
      </c>
      <c r="D77" s="1093">
        <v>2006</v>
      </c>
      <c r="E77" s="1093">
        <v>2007</v>
      </c>
      <c r="F77" s="418"/>
      <c r="G77" s="293" t="s">
        <v>375</v>
      </c>
      <c r="H77" s="291">
        <v>417683</v>
      </c>
      <c r="I77" s="290"/>
      <c r="J77" s="294"/>
      <c r="K77" s="290"/>
      <c r="L77" s="295"/>
    </row>
    <row r="78" spans="1:12" s="300" customFormat="1" ht="12.75">
      <c r="A78" s="1082"/>
      <c r="B78" s="1100"/>
      <c r="C78" s="1097"/>
      <c r="D78" s="1094"/>
      <c r="E78" s="1094"/>
      <c r="F78" s="297" t="s">
        <v>436</v>
      </c>
      <c r="G78" s="1118" t="s">
        <v>448</v>
      </c>
      <c r="H78" s="1124"/>
      <c r="I78" s="349"/>
      <c r="J78" s="350">
        <v>174135</v>
      </c>
      <c r="K78" s="351">
        <v>158947</v>
      </c>
      <c r="L78" s="410"/>
    </row>
    <row r="79" spans="1:12" s="300" customFormat="1" ht="26.25" customHeight="1" thickBot="1">
      <c r="A79" s="1083"/>
      <c r="B79" s="1101"/>
      <c r="C79" s="1098"/>
      <c r="D79" s="1095"/>
      <c r="E79" s="1095"/>
      <c r="F79" s="301" t="s">
        <v>434</v>
      </c>
      <c r="G79" s="1119"/>
      <c r="H79" s="1086"/>
      <c r="I79" s="352"/>
      <c r="J79" s="353">
        <v>62008</v>
      </c>
      <c r="K79" s="354">
        <v>21593</v>
      </c>
      <c r="L79" s="413"/>
    </row>
    <row r="80" spans="1:12" s="296" customFormat="1" ht="13.5" customHeight="1" thickTop="1">
      <c r="A80" s="1082">
        <v>12</v>
      </c>
      <c r="B80" s="1100" t="s">
        <v>418</v>
      </c>
      <c r="C80" s="1097" t="s">
        <v>374</v>
      </c>
      <c r="D80" s="1106">
        <v>2004</v>
      </c>
      <c r="E80" s="1106">
        <v>2006</v>
      </c>
      <c r="F80" s="205"/>
      <c r="G80" s="305" t="s">
        <v>375</v>
      </c>
      <c r="H80" s="306">
        <f>20725537+18056</f>
        <v>20743593</v>
      </c>
      <c r="I80" s="307"/>
      <c r="J80" s="308"/>
      <c r="K80" s="307"/>
      <c r="L80" s="309"/>
    </row>
    <row r="81" spans="1:12" s="296" customFormat="1" ht="15" customHeight="1">
      <c r="A81" s="1082"/>
      <c r="B81" s="1100"/>
      <c r="C81" s="1097"/>
      <c r="D81" s="1106"/>
      <c r="E81" s="1106"/>
      <c r="F81" s="297" t="s">
        <v>436</v>
      </c>
      <c r="G81" s="1020" t="s">
        <v>450</v>
      </c>
      <c r="H81" s="1018"/>
      <c r="I81" s="326">
        <v>14440260</v>
      </c>
      <c r="J81" s="365"/>
      <c r="K81" s="326"/>
      <c r="L81" s="414"/>
    </row>
    <row r="82" spans="1:12" s="300" customFormat="1" ht="23.25" thickBot="1">
      <c r="A82" s="1083"/>
      <c r="B82" s="1101"/>
      <c r="C82" s="1098"/>
      <c r="D82" s="1107"/>
      <c r="E82" s="1107"/>
      <c r="F82" s="301" t="s">
        <v>434</v>
      </c>
      <c r="G82" s="1021"/>
      <c r="H82" s="1019"/>
      <c r="I82" s="366">
        <v>5835277</v>
      </c>
      <c r="J82" s="367">
        <v>450000</v>
      </c>
      <c r="K82" s="368"/>
      <c r="L82" s="416"/>
    </row>
    <row r="83" spans="1:12" s="296" customFormat="1" ht="13.5" customHeight="1" thickTop="1">
      <c r="A83" s="1102">
        <v>13</v>
      </c>
      <c r="B83" s="1099" t="s">
        <v>451</v>
      </c>
      <c r="C83" s="1099" t="s">
        <v>452</v>
      </c>
      <c r="D83" s="1125">
        <v>2005</v>
      </c>
      <c r="E83" s="1125">
        <v>2007</v>
      </c>
      <c r="F83" s="205"/>
      <c r="G83" s="405" t="s">
        <v>375</v>
      </c>
      <c r="H83" s="306">
        <v>366720</v>
      </c>
      <c r="I83" s="406"/>
      <c r="J83" s="308"/>
      <c r="K83" s="307"/>
      <c r="L83" s="309"/>
    </row>
    <row r="84" spans="1:12" s="296" customFormat="1" ht="12.75" customHeight="1">
      <c r="A84" s="1082"/>
      <c r="B84" s="1100"/>
      <c r="C84" s="1100"/>
      <c r="D84" s="1106"/>
      <c r="E84" s="1106"/>
      <c r="F84" s="297" t="s">
        <v>436</v>
      </c>
      <c r="G84" s="1126" t="s">
        <v>442</v>
      </c>
      <c r="H84" s="1129"/>
      <c r="I84" s="407"/>
      <c r="J84" s="369">
        <v>139731</v>
      </c>
      <c r="K84" s="326">
        <v>135309</v>
      </c>
      <c r="L84" s="407"/>
    </row>
    <row r="85" spans="1:12" s="300" customFormat="1" ht="22.5">
      <c r="A85" s="1082"/>
      <c r="B85" s="1100"/>
      <c r="C85" s="1100"/>
      <c r="D85" s="1106"/>
      <c r="E85" s="1106"/>
      <c r="F85" s="297" t="s">
        <v>434</v>
      </c>
      <c r="G85" s="1127"/>
      <c r="H85" s="1129"/>
      <c r="I85" s="408">
        <f>11638</f>
        <v>11638</v>
      </c>
      <c r="J85" s="370">
        <v>46577</v>
      </c>
      <c r="K85" s="371">
        <v>33465</v>
      </c>
      <c r="L85" s="417"/>
    </row>
    <row r="86" spans="1:12" s="300" customFormat="1" ht="13.5" thickBot="1">
      <c r="A86" s="1083"/>
      <c r="B86" s="1101"/>
      <c r="C86" s="1101"/>
      <c r="D86" s="1107"/>
      <c r="E86" s="1107"/>
      <c r="F86" s="301" t="s">
        <v>461</v>
      </c>
      <c r="G86" s="1128"/>
      <c r="H86" s="1130"/>
      <c r="I86" s="409"/>
      <c r="J86" s="361">
        <v>12720</v>
      </c>
      <c r="K86" s="362"/>
      <c r="L86" s="412"/>
    </row>
    <row r="87" spans="1:12" s="296" customFormat="1" ht="13.5" customHeight="1" thickTop="1">
      <c r="A87" s="1102">
        <v>14</v>
      </c>
      <c r="B87" s="1099" t="s">
        <v>460</v>
      </c>
      <c r="C87" s="1099" t="s">
        <v>398</v>
      </c>
      <c r="D87" s="1125">
        <v>2006</v>
      </c>
      <c r="E87" s="1125">
        <v>2008</v>
      </c>
      <c r="F87" s="205"/>
      <c r="G87" s="405" t="s">
        <v>375</v>
      </c>
      <c r="H87" s="306">
        <v>597605</v>
      </c>
      <c r="I87" s="406"/>
      <c r="J87" s="308"/>
      <c r="K87" s="307"/>
      <c r="L87" s="309"/>
    </row>
    <row r="88" spans="1:12" s="296" customFormat="1" ht="12.75" customHeight="1">
      <c r="A88" s="1082"/>
      <c r="B88" s="1100"/>
      <c r="C88" s="1100"/>
      <c r="D88" s="1106"/>
      <c r="E88" s="1106"/>
      <c r="F88" s="297" t="s">
        <v>436</v>
      </c>
      <c r="G88" s="1126" t="s">
        <v>437</v>
      </c>
      <c r="H88" s="1129"/>
      <c r="I88" s="407"/>
      <c r="J88" s="369">
        <f>18900+17863+11655+4256</f>
        <v>52674</v>
      </c>
      <c r="K88" s="326">
        <f>143415+1200+114724+2505</f>
        <v>261844</v>
      </c>
      <c r="L88" s="407">
        <f>61740+750+69343+1853</f>
        <v>133686</v>
      </c>
    </row>
    <row r="89" spans="1:12" s="300" customFormat="1" ht="22.5">
      <c r="A89" s="1082"/>
      <c r="B89" s="1100"/>
      <c r="C89" s="1100"/>
      <c r="D89" s="1106"/>
      <c r="E89" s="1106"/>
      <c r="F89" s="297" t="s">
        <v>434</v>
      </c>
      <c r="G89" s="1127"/>
      <c r="H89" s="1129"/>
      <c r="I89" s="408"/>
      <c r="J89" s="370">
        <f>6300+5954+3885+1419</f>
        <v>17558</v>
      </c>
      <c r="K89" s="371">
        <f>47805+400+38241+835</f>
        <v>87281</v>
      </c>
      <c r="L89" s="407">
        <f>20580+250+23114+618</f>
        <v>44562</v>
      </c>
    </row>
    <row r="90" spans="1:12" s="300" customFormat="1" ht="13.5" thickBot="1">
      <c r="A90" s="1083"/>
      <c r="B90" s="1101"/>
      <c r="C90" s="1101"/>
      <c r="D90" s="1107"/>
      <c r="E90" s="1107"/>
      <c r="F90" s="301" t="s">
        <v>461</v>
      </c>
      <c r="G90" s="1128"/>
      <c r="H90" s="1130"/>
      <c r="I90" s="409"/>
      <c r="J90" s="361"/>
      <c r="K90" s="362"/>
      <c r="L90" s="412"/>
    </row>
    <row r="91" ht="13.5" thickTop="1"/>
  </sheetData>
  <mergeCells count="142">
    <mergeCell ref="E87:E90"/>
    <mergeCell ref="G88:G90"/>
    <mergeCell ref="H88:H90"/>
    <mergeCell ref="A83:A86"/>
    <mergeCell ref="B83:B86"/>
    <mergeCell ref="C83:C86"/>
    <mergeCell ref="D83:D86"/>
    <mergeCell ref="E83:E86"/>
    <mergeCell ref="G84:G86"/>
    <mergeCell ref="H84:H86"/>
    <mergeCell ref="A87:A90"/>
    <mergeCell ref="B87:B90"/>
    <mergeCell ref="C87:C90"/>
    <mergeCell ref="D87:D90"/>
    <mergeCell ref="H52:H53"/>
    <mergeCell ref="G52:G53"/>
    <mergeCell ref="G74:G76"/>
    <mergeCell ref="G78:G79"/>
    <mergeCell ref="H67:H70"/>
    <mergeCell ref="H74:H76"/>
    <mergeCell ref="H78:H79"/>
    <mergeCell ref="G19:G20"/>
    <mergeCell ref="H19:H20"/>
    <mergeCell ref="H37:H38"/>
    <mergeCell ref="H40:H41"/>
    <mergeCell ref="G40:G41"/>
    <mergeCell ref="G37:G38"/>
    <mergeCell ref="G28:G29"/>
    <mergeCell ref="H28:H29"/>
    <mergeCell ref="A77:A79"/>
    <mergeCell ref="G6:G8"/>
    <mergeCell ref="H6:H8"/>
    <mergeCell ref="A80:A82"/>
    <mergeCell ref="B80:B82"/>
    <mergeCell ref="C80:C82"/>
    <mergeCell ref="D80:D82"/>
    <mergeCell ref="E80:E82"/>
    <mergeCell ref="G10:G12"/>
    <mergeCell ref="H10:H12"/>
    <mergeCell ref="E77:E79"/>
    <mergeCell ref="D77:D79"/>
    <mergeCell ref="C77:C79"/>
    <mergeCell ref="B77:B79"/>
    <mergeCell ref="F67:F70"/>
    <mergeCell ref="B73:B76"/>
    <mergeCell ref="A73:A76"/>
    <mergeCell ref="C73:C76"/>
    <mergeCell ref="D73:D76"/>
    <mergeCell ref="E73:E76"/>
    <mergeCell ref="B66:B70"/>
    <mergeCell ref="A66:A70"/>
    <mergeCell ref="D66:D70"/>
    <mergeCell ref="E66:E70"/>
    <mergeCell ref="A71:A72"/>
    <mergeCell ref="B71:B72"/>
    <mergeCell ref="D71:D72"/>
    <mergeCell ref="E71:E72"/>
    <mergeCell ref="C66:C70"/>
    <mergeCell ref="B25:B26"/>
    <mergeCell ref="A25:A26"/>
    <mergeCell ref="D25:D26"/>
    <mergeCell ref="A54:A55"/>
    <mergeCell ref="B54:B55"/>
    <mergeCell ref="D54:D55"/>
    <mergeCell ref="A42:A50"/>
    <mergeCell ref="B42:B50"/>
    <mergeCell ref="D42:D50"/>
    <mergeCell ref="E25:E26"/>
    <mergeCell ref="B63:B65"/>
    <mergeCell ref="A63:A65"/>
    <mergeCell ref="D63:D65"/>
    <mergeCell ref="E63:E65"/>
    <mergeCell ref="C63:C65"/>
    <mergeCell ref="A56:A62"/>
    <mergeCell ref="B56:B62"/>
    <mergeCell ref="D56:D62"/>
    <mergeCell ref="E56:E62"/>
    <mergeCell ref="E54:E55"/>
    <mergeCell ref="A51:A53"/>
    <mergeCell ref="B51:B53"/>
    <mergeCell ref="C51:C53"/>
    <mergeCell ref="D51:D53"/>
    <mergeCell ref="E51:E53"/>
    <mergeCell ref="E42:E50"/>
    <mergeCell ref="A32:A35"/>
    <mergeCell ref="B32:B35"/>
    <mergeCell ref="D32:D35"/>
    <mergeCell ref="E32:E35"/>
    <mergeCell ref="C39:C41"/>
    <mergeCell ref="D39:D41"/>
    <mergeCell ref="E39:E41"/>
    <mergeCell ref="B39:B41"/>
    <mergeCell ref="A39:A41"/>
    <mergeCell ref="E21:E24"/>
    <mergeCell ref="A30:A31"/>
    <mergeCell ref="D27:D29"/>
    <mergeCell ref="E27:E29"/>
    <mergeCell ref="C27:C29"/>
    <mergeCell ref="B27:B29"/>
    <mergeCell ref="A27:A29"/>
    <mergeCell ref="E30:E31"/>
    <mergeCell ref="D30:D31"/>
    <mergeCell ref="C30:C31"/>
    <mergeCell ref="D18:D20"/>
    <mergeCell ref="A21:A24"/>
    <mergeCell ref="B21:B24"/>
    <mergeCell ref="D21:D24"/>
    <mergeCell ref="D36:D38"/>
    <mergeCell ref="E36:E38"/>
    <mergeCell ref="E18:E20"/>
    <mergeCell ref="A13:A17"/>
    <mergeCell ref="B13:B17"/>
    <mergeCell ref="D13:D17"/>
    <mergeCell ref="E13:E17"/>
    <mergeCell ref="B18:B20"/>
    <mergeCell ref="A18:A20"/>
    <mergeCell ref="C18:C20"/>
    <mergeCell ref="A36:A38"/>
    <mergeCell ref="B9:B12"/>
    <mergeCell ref="A9:A12"/>
    <mergeCell ref="C9:C12"/>
    <mergeCell ref="B36:B38"/>
    <mergeCell ref="C36:C38"/>
    <mergeCell ref="B30:B31"/>
    <mergeCell ref="A5:A8"/>
    <mergeCell ref="C5:C8"/>
    <mergeCell ref="D5:D8"/>
    <mergeCell ref="E5:E8"/>
    <mergeCell ref="F3:F4"/>
    <mergeCell ref="D9:D12"/>
    <mergeCell ref="E9:E12"/>
    <mergeCell ref="B5:B8"/>
    <mergeCell ref="H81:H82"/>
    <mergeCell ref="G81:G82"/>
    <mergeCell ref="A3:A4"/>
    <mergeCell ref="A2:L2"/>
    <mergeCell ref="H3:H4"/>
    <mergeCell ref="I3:I4"/>
    <mergeCell ref="J3:L3"/>
    <mergeCell ref="B3:B4"/>
    <mergeCell ref="D3:E3"/>
    <mergeCell ref="C3:C4"/>
  </mergeCells>
  <printOptions horizontalCentered="1"/>
  <pageMargins left="0.52" right="0.58" top="0.6" bottom="0.34" header="0.17" footer="0.2"/>
  <pageSetup horizontalDpi="600" verticalDpi="600" orientation="landscape" paperSize="9" scale="82" r:id="rId1"/>
  <headerFooter alignWithMargins="0">
    <oddFooter>&amp;C&amp;P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2006-08-21T09:58:05Z</cp:lastPrinted>
  <dcterms:created xsi:type="dcterms:W3CDTF">2006-06-02T06:43:39Z</dcterms:created>
  <dcterms:modified xsi:type="dcterms:W3CDTF">2006-08-21T10:05:10Z</dcterms:modified>
  <cp:category/>
  <cp:version/>
  <cp:contentType/>
  <cp:contentStatus/>
</cp:coreProperties>
</file>