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firstSheet="4" activeTab="7"/>
  </bookViews>
  <sheets>
    <sheet name="rozdz80101" sheetId="1" r:id="rId1"/>
    <sheet name="80104" sheetId="2" r:id="rId2"/>
    <sheet name="85401" sheetId="3" r:id="rId3"/>
    <sheet name="80110" sheetId="4" r:id="rId4"/>
    <sheet name="rzeczowe" sheetId="5" r:id="rId5"/>
    <sheet name="ponadpodst (2)" sheetId="6" r:id="rId6"/>
    <sheet name="rzeczówkaponad" sheetId="7" r:id="rId7"/>
    <sheet name="przedszkola" sheetId="8" r:id="rId8"/>
  </sheets>
  <definedNames>
    <definedName name="_xlnm.Print_Titles" localSheetId="2">'85401'!$3:$4</definedName>
    <definedName name="_xlnm.Print_Titles" localSheetId="5">'ponadpodst (2)'!$A:$A,'ponadpodst (2)'!$2:$3</definedName>
    <definedName name="_xlnm.Print_Titles" localSheetId="6">'rzeczówkaponad'!$2:$4</definedName>
  </definedNames>
  <calcPr fullCalcOnLoad="1" fullPrecision="0"/>
</workbook>
</file>

<file path=xl/sharedStrings.xml><?xml version="1.0" encoding="utf-8"?>
<sst xmlns="http://schemas.openxmlformats.org/spreadsheetml/2006/main" count="571" uniqueCount="271">
  <si>
    <t>Rozdz.80101 -szkoły  podstawowe</t>
  </si>
  <si>
    <t>Jednostka</t>
  </si>
  <si>
    <t>Nr</t>
  </si>
  <si>
    <t>średn.</t>
  </si>
  <si>
    <t>koszt</t>
  </si>
  <si>
    <t>Plan</t>
  </si>
  <si>
    <t>w tym</t>
  </si>
  <si>
    <t>Wykonanie</t>
  </si>
  <si>
    <t xml:space="preserve">Razem </t>
  </si>
  <si>
    <t>%</t>
  </si>
  <si>
    <t>organizac.</t>
  </si>
  <si>
    <t>plac.</t>
  </si>
  <si>
    <t>l.uczn.</t>
  </si>
  <si>
    <t>1 uczn.</t>
  </si>
  <si>
    <t>wydatków</t>
  </si>
  <si>
    <t>R.Dz.</t>
  </si>
  <si>
    <t>wykon.</t>
  </si>
  <si>
    <t xml:space="preserve">   §  4010</t>
  </si>
  <si>
    <t xml:space="preserve">   §  4040</t>
  </si>
  <si>
    <t>§ 4110</t>
  </si>
  <si>
    <t>§ 4120</t>
  </si>
  <si>
    <t>§ 4260</t>
  </si>
  <si>
    <t xml:space="preserve"> § 6050</t>
  </si>
  <si>
    <t>§ 6060</t>
  </si>
  <si>
    <t>pozost.wyd.</t>
  </si>
  <si>
    <t>Zes.Szk.Nr 1</t>
  </si>
  <si>
    <t>Zes.Szk.Nr 2</t>
  </si>
  <si>
    <t>Zes.Szk.Nr 3</t>
  </si>
  <si>
    <t>S.P Nr 6</t>
  </si>
  <si>
    <t>Zes.Szk.Nr 4</t>
  </si>
  <si>
    <t>Zes.Szk.Nr 5</t>
  </si>
  <si>
    <t>Zes.Szk.O.Nr 3</t>
  </si>
  <si>
    <t>SP Nr 10</t>
  </si>
  <si>
    <t>Zes.Sz.Nr 6</t>
  </si>
  <si>
    <t>Zes.Szk.Nr 7</t>
  </si>
  <si>
    <t>SP nr 13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</si>
  <si>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</si>
  <si>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Zes.Sp.Szk.O.</t>
  </si>
  <si>
    <t>SP Nr 16</t>
  </si>
  <si>
    <t>SP Nr 17</t>
  </si>
  <si>
    <t>SP Nr 18</t>
  </si>
  <si>
    <t>Zes.Szk.P.Nr 1</t>
  </si>
  <si>
    <t>SP Nr 20</t>
  </si>
  <si>
    <t>SP Nr 21</t>
  </si>
  <si>
    <t>SP Nr 23</t>
  </si>
  <si>
    <t>SP Nr 26</t>
  </si>
  <si>
    <t>Zes.Szk.Nr 8</t>
  </si>
  <si>
    <t>SP Nr 28</t>
  </si>
  <si>
    <t>SP Nr 29</t>
  </si>
  <si>
    <t>Zes.Szk.Nr 9</t>
  </si>
  <si>
    <t>SP Nr 33</t>
  </si>
  <si>
    <t>SP Nr 34</t>
  </si>
  <si>
    <t>SP Nr 35</t>
  </si>
  <si>
    <t>SP Nr 37</t>
  </si>
  <si>
    <t>SP Nr 39</t>
  </si>
  <si>
    <t>SP Nr 40</t>
  </si>
  <si>
    <t>Zes.Szk.O.Nr 4</t>
  </si>
  <si>
    <t>Zes.Szk.Nr 10</t>
  </si>
  <si>
    <t>Zes.Szk.Nr 11</t>
  </si>
  <si>
    <t>Zes.Szk.Nr 12</t>
  </si>
  <si>
    <t>SP Nr 45</t>
  </si>
  <si>
    <t>Zes.Szk.Nr 13</t>
  </si>
  <si>
    <t>Zes.Szk.Nr 14</t>
  </si>
  <si>
    <t>Zes.Szk.Nr 15</t>
  </si>
  <si>
    <t>Razem</t>
  </si>
  <si>
    <t>szkoły niepubl.</t>
  </si>
  <si>
    <t>Ogółem</t>
  </si>
  <si>
    <t>Rozdz.80104- przedszkola przy szkołach  podstawowych</t>
  </si>
  <si>
    <t xml:space="preserve">   § 4010</t>
  </si>
  <si>
    <t xml:space="preserve">   § 4040</t>
  </si>
  <si>
    <t>poz.wyd.</t>
  </si>
  <si>
    <t>Szk.niepubl.</t>
  </si>
  <si>
    <t>SP</t>
  </si>
  <si>
    <t>Wykon.</t>
  </si>
  <si>
    <t>Rozdz.80110 - gimnazja</t>
  </si>
  <si>
    <t>Zes.Szk.O.Nr 5</t>
  </si>
  <si>
    <t>Zes.Szk.Chem.</t>
  </si>
  <si>
    <t>dla prac.</t>
  </si>
  <si>
    <t>Zes.Szk.O.Nr 2</t>
  </si>
  <si>
    <t>Zes.Szk.O.Nr 1</t>
  </si>
  <si>
    <t>Szkoły niepubl.</t>
  </si>
  <si>
    <t>Rozdz.85154</t>
  </si>
  <si>
    <t>§ 4220</t>
  </si>
  <si>
    <t>wydatk.</t>
  </si>
  <si>
    <t>w tym:żyw.</t>
  </si>
  <si>
    <t>Zes.Szk.O.Nr5</t>
  </si>
  <si>
    <t>G.13</t>
  </si>
  <si>
    <t>ZespSzk.Og.Nr 2</t>
  </si>
  <si>
    <t>ZespSzk.Og.Nr 1</t>
  </si>
  <si>
    <t xml:space="preserve">       Liczba  uczniów </t>
  </si>
  <si>
    <t xml:space="preserve">          Liczba oddziałów</t>
  </si>
  <si>
    <t xml:space="preserve">          Z a  t r u d n i e n i e</t>
  </si>
  <si>
    <t>Nauczanie indywid.</t>
  </si>
  <si>
    <t>Swietl.</t>
  </si>
  <si>
    <t>SP/Gimn.</t>
  </si>
  <si>
    <t>"O"</t>
  </si>
  <si>
    <t>Gimn.</t>
  </si>
  <si>
    <t xml:space="preserve">SP  </t>
  </si>
  <si>
    <t xml:space="preserve">Ogółem </t>
  </si>
  <si>
    <t xml:space="preserve">Naucz.  </t>
  </si>
  <si>
    <t>kontr.</t>
  </si>
  <si>
    <t>mian</t>
  </si>
  <si>
    <t>dypl.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</si>
  <si>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</si>
  <si>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</si>
  <si>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</si>
  <si>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</si>
  <si>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</si>
  <si>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</si>
  <si>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</si>
  <si>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</si>
  <si>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Admin.</t>
  </si>
  <si>
    <t>Obsł.</t>
  </si>
  <si>
    <t>godz.tygod.</t>
  </si>
  <si>
    <t>uczn.</t>
  </si>
  <si>
    <t>uczestn.</t>
  </si>
  <si>
    <t>limit</t>
  </si>
  <si>
    <t>pełnopł.</t>
  </si>
  <si>
    <t>inne</t>
  </si>
  <si>
    <t>Gim.13</t>
  </si>
  <si>
    <t>Zes,Szk.Zaw.nr.1</t>
  </si>
  <si>
    <t>Gim.dla dor</t>
  </si>
  <si>
    <t>Gim.23</t>
  </si>
  <si>
    <t>Gim.24</t>
  </si>
  <si>
    <t xml:space="preserve"> za   I półrocze 2004 r</t>
  </si>
  <si>
    <t xml:space="preserve">Stan zatrudnienia </t>
  </si>
  <si>
    <t>Dotacja</t>
  </si>
  <si>
    <t>naucz.</t>
  </si>
  <si>
    <t>adm.</t>
  </si>
  <si>
    <t>obsł.</t>
  </si>
  <si>
    <t>PS  11</t>
  </si>
  <si>
    <t>PS 21</t>
  </si>
  <si>
    <t>PS 31</t>
  </si>
  <si>
    <t>RAZEM:</t>
  </si>
  <si>
    <t>Placówka</t>
  </si>
  <si>
    <t>Liczba uczniów</t>
  </si>
  <si>
    <t>Liczba etatów kalkulacyjnych</t>
  </si>
  <si>
    <t>zatrudnienie</t>
  </si>
  <si>
    <t>Realizacja programu</t>
  </si>
  <si>
    <t>realizacja programu</t>
  </si>
  <si>
    <t>plan</t>
  </si>
  <si>
    <t>pedagod.</t>
  </si>
  <si>
    <t>etaty pedagogiczne w tym</t>
  </si>
  <si>
    <t>obsługa</t>
  </si>
  <si>
    <t>razem</t>
  </si>
  <si>
    <t>podstawy programowe</t>
  </si>
  <si>
    <t>stażysci</t>
  </si>
  <si>
    <t>kontrakt</t>
  </si>
  <si>
    <t>mian.</t>
  </si>
  <si>
    <t>dyplom.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</si>
  <si>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</si>
  <si>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</si>
  <si>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</si>
  <si>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</si>
  <si>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</si>
  <si>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</si>
  <si>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program poza minimum</t>
  </si>
  <si>
    <t>SPS Nr 19</t>
  </si>
  <si>
    <t>SPS Nr 24</t>
  </si>
  <si>
    <t>SPS Nr 38</t>
  </si>
  <si>
    <t>Ośrodek Szkolno-Wych Nr 1</t>
  </si>
  <si>
    <t>Ośrodek Szkolno-Wych Nr 2</t>
  </si>
  <si>
    <t>Gimnazja Specjalne                80111</t>
  </si>
  <si>
    <t>I   LO</t>
  </si>
  <si>
    <t>II  LO</t>
  </si>
  <si>
    <t>III LO</t>
  </si>
  <si>
    <t>IV LO</t>
  </si>
  <si>
    <t>V  LO</t>
  </si>
  <si>
    <t>VI LO</t>
  </si>
  <si>
    <t>VII LO</t>
  </si>
  <si>
    <t>VIII LO</t>
  </si>
  <si>
    <t>IX  LO</t>
  </si>
  <si>
    <t>X   LO</t>
  </si>
  <si>
    <t>XII  LO</t>
  </si>
  <si>
    <t>XIII LO</t>
  </si>
  <si>
    <t>XIV LO</t>
  </si>
  <si>
    <t>Kolegium Miejskie</t>
  </si>
  <si>
    <t>Licea Ogólnokształcące        80120</t>
  </si>
  <si>
    <t>Zesp.Sz.Ad.Ekonomicznych</t>
  </si>
  <si>
    <t>Zesp.Sz.Chłodniczych i Elektronicznych</t>
  </si>
  <si>
    <t>Zesp.Sz.H.Gastronomicznych</t>
  </si>
  <si>
    <t>Zesp.Szkół Mechanicznych</t>
  </si>
  <si>
    <t>Zesp.Sz.Usługowych</t>
  </si>
  <si>
    <t>Zesp.Sz.Bud.Okrętowego</t>
  </si>
  <si>
    <t>Zespół Szkół Zawodowych nr 1</t>
  </si>
  <si>
    <t>Licea profilowane               80123</t>
  </si>
  <si>
    <t>Zespół Szkól Ekonomicznych</t>
  </si>
  <si>
    <t>Zespół Szkół Budowlanych</t>
  </si>
  <si>
    <t>Zespół Szkół  Usługowych</t>
  </si>
  <si>
    <t>Zespół Szkół Hotelarsko-G..</t>
  </si>
  <si>
    <t>Zespół Szkół Mechanicznych</t>
  </si>
  <si>
    <t>Zespół Szkół Budown.Okręt.</t>
  </si>
  <si>
    <t>Zespół Szkół Zawodowych Nr 1</t>
  </si>
  <si>
    <t>Zespół Szkół Zawodowych Nr 2</t>
  </si>
  <si>
    <t>Technikum Transportowe</t>
  </si>
  <si>
    <t>Szkoły Zawodowe                 80130</t>
  </si>
  <si>
    <t>Szkoła Muzyczna                  80132</t>
  </si>
  <si>
    <t>Specj.Oś.Szk-Wych 2              80134</t>
  </si>
  <si>
    <t>Woj..Ośr.Doksz.Zaw.              80140</t>
  </si>
  <si>
    <t>GODN                                 80141</t>
  </si>
  <si>
    <t>SPS Nr 24   - 85401</t>
  </si>
  <si>
    <t>Spec.Ośrodek Szk-Wych Nr 1</t>
  </si>
  <si>
    <t>Spec.Ośrodek Szk-Wych Nr 2</t>
  </si>
  <si>
    <t>Specj.Ośr.Szk.Wych                 85403</t>
  </si>
  <si>
    <t>Poradnia Psych-Pedagog Nr 1</t>
  </si>
  <si>
    <t>Poradnia Psych-Pedagog Nr 2</t>
  </si>
  <si>
    <t>Poradnia Psych-Pedagog Nr 3</t>
  </si>
  <si>
    <t>Poradnia Psych-Pedagog        85406</t>
  </si>
  <si>
    <t>MDK                                       85407</t>
  </si>
  <si>
    <t>WODZ</t>
  </si>
  <si>
    <t>Internaty i bursy szkolne          85410</t>
  </si>
  <si>
    <t>OGÓŁEM</t>
  </si>
  <si>
    <t>Nazwa placówki</t>
  </si>
  <si>
    <t>wykonanie</t>
  </si>
  <si>
    <t>% wykonania</t>
  </si>
  <si>
    <t xml:space="preserve">% wykonania </t>
  </si>
  <si>
    <t>wyk</t>
  </si>
  <si>
    <t>§ 4010</t>
  </si>
  <si>
    <t>§ 4040</t>
  </si>
  <si>
    <t>§4440</t>
  </si>
  <si>
    <t>§ 4270</t>
  </si>
  <si>
    <t>§4260</t>
  </si>
  <si>
    <t>płac</t>
  </si>
  <si>
    <t>energi</t>
  </si>
  <si>
    <t>Zespół Szkól  Adm.Ekonomicznych</t>
  </si>
  <si>
    <t>Zespół Szkół Usługowych</t>
  </si>
  <si>
    <t>Zespół Szkół Chłodniczych i Elektronicznych</t>
  </si>
  <si>
    <t>Zespół Szkół Hotelarsko-Gastronom.</t>
  </si>
  <si>
    <t>razem                                 80132</t>
  </si>
  <si>
    <t>Zesp.Sz.Budowlanych</t>
  </si>
  <si>
    <t>Gdyński Ośrodek Dokszt.N-li</t>
  </si>
  <si>
    <t>Specj.Ośr.Szk.Wych   85403</t>
  </si>
  <si>
    <t>MDK   85407</t>
  </si>
  <si>
    <t>Internaty i bursy szkolne 85410</t>
  </si>
  <si>
    <t>Szkoły Podstaw.Specj    80102</t>
  </si>
  <si>
    <t>Licea ogólnoksztalcace   80120</t>
  </si>
  <si>
    <t>OGÓŁEM:</t>
  </si>
  <si>
    <t>Nr placówki</t>
  </si>
  <si>
    <t>Liczba dzieci</t>
  </si>
  <si>
    <t>w tym poza min.</t>
  </si>
  <si>
    <t>Liczba oddz.</t>
  </si>
  <si>
    <t>Ogółem żywion.</t>
  </si>
  <si>
    <t>Koszt 1 dziecka</t>
  </si>
  <si>
    <t>środki nie rozdysponowane na placówki</t>
  </si>
  <si>
    <t>Jednostka organizac.</t>
  </si>
  <si>
    <t>staż.</t>
  </si>
  <si>
    <r>
      <t xml:space="preserve">Zywienie w szkołach </t>
    </r>
    <r>
      <rPr>
        <sz val="8"/>
        <rFont val="Arial CE"/>
        <family val="2"/>
      </rPr>
      <t>w tym</t>
    </r>
    <r>
      <rPr>
        <b/>
        <sz val="8"/>
        <rFont val="Arial CE"/>
        <family val="2"/>
      </rPr>
      <t>:</t>
    </r>
  </si>
  <si>
    <t>Gimnazja Specjalne       80111</t>
  </si>
  <si>
    <t>Szk. Schron. Młodzież. 85417</t>
  </si>
  <si>
    <t>średnia ilość ucz.</t>
  </si>
  <si>
    <t>miesięczny koszt ucznia</t>
  </si>
  <si>
    <t>Specj.Oś.Szk-Wych 2  80134</t>
  </si>
  <si>
    <t>Woj.Ośr.Doksz.Zaw.    80140</t>
  </si>
  <si>
    <t>Por. Psych-Pedagog   85406</t>
  </si>
  <si>
    <t>Szkoły Zawodowe       80130</t>
  </si>
  <si>
    <t>Szkoła Muzyczna       80132</t>
  </si>
  <si>
    <t>Licea Profilowane      80123</t>
  </si>
  <si>
    <r>
      <t xml:space="preserve"> </t>
    </r>
    <r>
      <rPr>
        <b/>
        <i/>
        <sz val="9"/>
        <rFont val="Arial CE"/>
        <family val="2"/>
      </rPr>
      <t>Rozdz. 85401 - świetlice szkolne</t>
    </r>
  </si>
  <si>
    <t>liczba uczniów</t>
  </si>
  <si>
    <t>liczba oddziałów</t>
  </si>
  <si>
    <t>Szkoły Podstawowe Specjalne  80102</t>
  </si>
  <si>
    <t>Plan  2004</t>
  </si>
  <si>
    <t>Wykonanie I pół 2004</t>
  </si>
  <si>
    <t>Sprawozdanie z wykonania planów finansowych szkół podstawowych za I półrocze 2004 roku</t>
  </si>
  <si>
    <t>Sprawozdanie z wykonania planów finansowych oddziałów "O" przy szkołach podstwowych za I półrocze 2004 roku</t>
  </si>
  <si>
    <t>Sprawozdanie z wykonania planów finansowych gimnazjów za  I półrocze 2004 roku</t>
  </si>
  <si>
    <t xml:space="preserve">Sprawozdanie z wykonania planów finansowych  świetlic szkolnych  za I półrocze 2004r. </t>
  </si>
  <si>
    <t>Sprawozdanie  z  wykonania  zadań  rzeczowych  w  szkołach  podstawowych  i  gimnazjach  za  I półrocze 2004</t>
  </si>
  <si>
    <t>Sprawozdanie z wykonania  planów finansowych szkół ponadpodstawowych i placówek wychowawczych za I półrocze 2004 roku</t>
  </si>
  <si>
    <t>Sprawozdanie z wykonania zadań rzeczowych w szkołach ponadpodstawowych i  placówkach wychowawczych                                                                                                 za I półrocze 2004r.</t>
  </si>
  <si>
    <t>Sprawozdanie z wykonania planów rzeczowo - finansowych przedszkoli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</si>
</sst>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9"/>
      <name val="Times New Roman"/>
      <family val="1"/>
    </font>
    <font>
      <b/>
      <i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8"/>
      <color indexed="9"/>
      <name val="Arial CE"/>
      <family val="2"/>
    </font>
    <font>
      <b/>
      <i/>
      <sz val="7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7"/>
      <name val="Arial CE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9"/>
      <name val="Arial CE"/>
      <family val="2"/>
    </font>
    <font>
      <b/>
      <i/>
      <sz val="7"/>
      <color indexed="8"/>
      <name val="Arial CE"/>
      <family val="2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4" fillId="0" borderId="0" xfId="0" applyFont="1" applyBorder="1" applyAlignment="1">
      <alignment/>
    </xf>
    <xf numFmtId="164" fontId="10" fillId="0" borderId="6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1" xfId="0" applyFont="1" applyBorder="1" applyAlignment="1">
      <alignment/>
    </xf>
    <xf numFmtId="0" fontId="10" fillId="2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2" fillId="0" borderId="1" xfId="0" applyFont="1" applyBorder="1" applyAlignment="1">
      <alignment horizontal="left"/>
    </xf>
    <xf numFmtId="164" fontId="10" fillId="0" borderId="30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33" xfId="0" applyFont="1" applyBorder="1" applyAlignment="1">
      <alignment/>
    </xf>
    <xf numFmtId="4" fontId="10" fillId="0" borderId="6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1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13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3" fontId="10" fillId="0" borderId="41" xfId="0" applyNumberFormat="1" applyFont="1" applyBorder="1" applyAlignment="1">
      <alignment horizontal="right"/>
    </xf>
    <xf numFmtId="3" fontId="10" fillId="0" borderId="41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Continuous"/>
    </xf>
    <xf numFmtId="3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" fontId="10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10" fillId="0" borderId="20" xfId="0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3" fontId="12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10" fillId="0" borderId="20" xfId="0" applyNumberFormat="1" applyFont="1" applyBorder="1" applyAlignment="1">
      <alignment/>
    </xf>
    <xf numFmtId="0" fontId="8" fillId="0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7" fillId="0" borderId="20" xfId="0" applyNumberFormat="1" applyFont="1" applyBorder="1" applyAlignment="1">
      <alignment/>
    </xf>
    <xf numFmtId="4" fontId="7" fillId="0" borderId="20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3" fontId="10" fillId="0" borderId="0" xfId="0" applyNumberFormat="1" applyFont="1" applyAlignment="1">
      <alignment/>
    </xf>
    <xf numFmtId="3" fontId="18" fillId="0" borderId="20" xfId="0" applyNumberFormat="1" applyFont="1" applyBorder="1" applyAlignment="1">
      <alignment/>
    </xf>
    <xf numFmtId="9" fontId="10" fillId="0" borderId="20" xfId="17" applyFont="1" applyBorder="1" applyAlignment="1">
      <alignment horizontal="center"/>
    </xf>
    <xf numFmtId="9" fontId="7" fillId="0" borderId="20" xfId="17" applyFont="1" applyBorder="1" applyAlignment="1">
      <alignment horizontal="center"/>
    </xf>
    <xf numFmtId="3" fontId="10" fillId="0" borderId="20" xfId="0" applyNumberFormat="1" applyFont="1" applyFill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0" xfId="17" applyNumberFormat="1" applyFont="1" applyBorder="1" applyAlignment="1">
      <alignment horizontal="center"/>
    </xf>
    <xf numFmtId="3" fontId="10" fillId="0" borderId="20" xfId="17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41" xfId="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7" fillId="0" borderId="33" xfId="0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8" fillId="0" borderId="35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10" fillId="0" borderId="38" xfId="0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3" fontId="10" fillId="0" borderId="21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4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3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3" fontId="20" fillId="0" borderId="33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wrapText="1"/>
    </xf>
    <xf numFmtId="3" fontId="10" fillId="0" borderId="20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wrapText="1"/>
    </xf>
    <xf numFmtId="3" fontId="10" fillId="0" borderId="44" xfId="0" applyNumberFormat="1" applyFont="1" applyBorder="1" applyAlignment="1">
      <alignment wrapText="1"/>
    </xf>
    <xf numFmtId="3" fontId="20" fillId="0" borderId="20" xfId="0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3" fontId="10" fillId="0" borderId="45" xfId="0" applyNumberFormat="1" applyFont="1" applyBorder="1" applyAlignment="1">
      <alignment wrapText="1"/>
    </xf>
    <xf numFmtId="3" fontId="7" fillId="0" borderId="27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8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10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wrapText="1"/>
    </xf>
    <xf numFmtId="3" fontId="10" fillId="0" borderId="3" xfId="0" applyNumberFormat="1" applyFont="1" applyBorder="1" applyAlignment="1">
      <alignment wrapText="1"/>
    </xf>
    <xf numFmtId="3" fontId="12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3" fontId="10" fillId="0" borderId="31" xfId="0" applyNumberFormat="1" applyFont="1" applyBorder="1" applyAlignment="1">
      <alignment wrapText="1"/>
    </xf>
    <xf numFmtId="3" fontId="7" fillId="0" borderId="31" xfId="0" applyNumberFormat="1" applyFont="1" applyBorder="1" applyAlignment="1">
      <alignment wrapText="1"/>
    </xf>
    <xf numFmtId="3" fontId="10" fillId="0" borderId="46" xfId="0" applyNumberFormat="1" applyFont="1" applyBorder="1" applyAlignment="1">
      <alignment wrapText="1"/>
    </xf>
    <xf numFmtId="3" fontId="7" fillId="0" borderId="46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33" xfId="0" applyFont="1" applyBorder="1" applyAlignment="1">
      <alignment horizontal="center"/>
    </xf>
    <xf numFmtId="3" fontId="8" fillId="0" borderId="20" xfId="0" applyNumberFormat="1" applyFont="1" applyBorder="1" applyAlignment="1">
      <alignment wrapText="1"/>
    </xf>
    <xf numFmtId="3" fontId="10" fillId="0" borderId="20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wrapText="1"/>
    </xf>
    <xf numFmtId="0" fontId="8" fillId="0" borderId="38" xfId="0" applyFont="1" applyBorder="1" applyAlignment="1">
      <alignment/>
    </xf>
    <xf numFmtId="3" fontId="10" fillId="0" borderId="0" xfId="0" applyNumberFormat="1" applyFont="1" applyAlignment="1">
      <alignment/>
    </xf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0" xfId="0" applyFont="1" applyBorder="1" applyAlignment="1">
      <alignment/>
    </xf>
    <xf numFmtId="3" fontId="7" fillId="0" borderId="51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3" fontId="10" fillId="0" borderId="36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53" xfId="0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0" fontId="10" fillId="0" borderId="54" xfId="0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4" fontId="7" fillId="0" borderId="45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0" fontId="10" fillId="0" borderId="31" xfId="0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4" fontId="7" fillId="0" borderId="37" xfId="0" applyNumberFormat="1" applyFont="1" applyBorder="1" applyAlignment="1">
      <alignment/>
    </xf>
    <xf numFmtId="0" fontId="12" fillId="0" borderId="56" xfId="0" applyFont="1" applyBorder="1" applyAlignment="1">
      <alignment/>
    </xf>
    <xf numFmtId="0" fontId="10" fillId="0" borderId="56" xfId="0" applyFont="1" applyBorder="1" applyAlignment="1">
      <alignment/>
    </xf>
    <xf numFmtId="3" fontId="12" fillId="0" borderId="4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10" fillId="0" borderId="6" xfId="0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4" fontId="7" fillId="0" borderId="44" xfId="0" applyNumberFormat="1" applyFont="1" applyBorder="1" applyAlignment="1">
      <alignment/>
    </xf>
    <xf numFmtId="164" fontId="7" fillId="0" borderId="33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8" fillId="0" borderId="23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8" fillId="0" borderId="34" xfId="0" applyFont="1" applyBorder="1" applyAlignment="1">
      <alignment horizontal="left"/>
    </xf>
    <xf numFmtId="4" fontId="7" fillId="0" borderId="33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58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15" xfId="0" applyFont="1" applyBorder="1" applyAlignment="1">
      <alignment/>
    </xf>
    <xf numFmtId="165" fontId="10" fillId="0" borderId="20" xfId="0" applyNumberFormat="1" applyFont="1" applyBorder="1" applyAlignment="1">
      <alignment/>
    </xf>
    <xf numFmtId="0" fontId="7" fillId="0" borderId="37" xfId="0" applyFont="1" applyBorder="1" applyAlignment="1">
      <alignment/>
    </xf>
    <xf numFmtId="3" fontId="7" fillId="0" borderId="23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0" xfId="0" applyFont="1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39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1" xfId="0" applyFont="1" applyBorder="1" applyAlignment="1">
      <alignment/>
    </xf>
    <xf numFmtId="3" fontId="13" fillId="0" borderId="4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7" fillId="0" borderId="5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/>
    </xf>
    <xf numFmtId="3" fontId="7" fillId="0" borderId="61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wrapText="1"/>
    </xf>
    <xf numFmtId="3" fontId="7" fillId="0" borderId="9" xfId="0" applyNumberFormat="1" applyFont="1" applyFill="1" applyBorder="1" applyAlignment="1">
      <alignment wrapText="1"/>
    </xf>
    <xf numFmtId="3" fontId="7" fillId="0" borderId="3" xfId="0" applyNumberFormat="1" applyFont="1" applyFill="1" applyBorder="1" applyAlignment="1">
      <alignment wrapText="1"/>
    </xf>
    <xf numFmtId="164" fontId="7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7" fillId="0" borderId="3" xfId="0" applyNumberFormat="1" applyFont="1" applyFill="1" applyBorder="1" applyAlignment="1">
      <alignment/>
    </xf>
    <xf numFmtId="0" fontId="17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0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Continuous"/>
    </xf>
    <xf numFmtId="3" fontId="12" fillId="0" borderId="20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 wrapText="1"/>
    </xf>
    <xf numFmtId="3" fontId="15" fillId="0" borderId="2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3" fontId="16" fillId="0" borderId="20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164" fontId="16" fillId="0" borderId="20" xfId="0" applyNumberFormat="1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7" fillId="0" borderId="39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3" fontId="14" fillId="0" borderId="33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4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/>
    </xf>
    <xf numFmtId="3" fontId="7" fillId="0" borderId="64" xfId="0" applyNumberFormat="1" applyFont="1" applyBorder="1" applyAlignment="1">
      <alignment horizontal="center"/>
    </xf>
    <xf numFmtId="3" fontId="7" fillId="0" borderId="6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workbookViewId="0" topLeftCell="A1">
      <pane xSplit="4" ySplit="4" topLeftCell="E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24.75390625" style="78" customWidth="1"/>
    <col min="2" max="2" width="6.375" style="78" customWidth="1"/>
    <col min="3" max="3" width="6.375" style="78" hidden="1" customWidth="1"/>
    <col min="4" max="4" width="5.625" style="78" hidden="1" customWidth="1"/>
    <col min="5" max="5" width="11.625" style="78" customWidth="1"/>
    <col min="6" max="6" width="6.875" style="78" hidden="1" customWidth="1"/>
    <col min="7" max="7" width="10.75390625" style="362" hidden="1" customWidth="1"/>
    <col min="8" max="8" width="7.25390625" style="239" hidden="1" customWidth="1"/>
    <col min="9" max="9" width="13.125" style="239" customWidth="1"/>
    <col min="10" max="10" width="7.625" style="78" customWidth="1"/>
    <col min="11" max="11" width="10.75390625" style="239" customWidth="1"/>
    <col min="12" max="12" width="9.375" style="239" customWidth="1"/>
    <col min="13" max="13" width="9.25390625" style="239" customWidth="1"/>
    <col min="14" max="14" width="8.625" style="239" customWidth="1"/>
    <col min="15" max="15" width="9.625" style="239" customWidth="1"/>
    <col min="16" max="17" width="8.125" style="239" customWidth="1"/>
    <col min="18" max="18" width="10.125" style="239" customWidth="1"/>
    <col min="34" max="34" width="9.125" style="78" customWidth="1"/>
    <col min="91" max="16384" width="9.125" style="78" customWidth="1"/>
  </cols>
  <sheetData>
    <row r="1" spans="2:34" ht="15.75" customHeight="1">
      <c r="B1" s="1" t="s">
        <v>263</v>
      </c>
      <c r="C1" s="84"/>
      <c r="D1" s="84"/>
      <c r="E1" s="84"/>
      <c r="F1" s="84"/>
      <c r="G1" s="361"/>
      <c r="H1" s="85"/>
      <c r="I1" s="85"/>
      <c r="J1" s="84"/>
      <c r="K1" s="85"/>
      <c r="L1" s="85"/>
      <c r="M1" s="85"/>
      <c r="N1" s="85"/>
      <c r="AH1" s="143"/>
    </row>
    <row r="2" spans="1:34" ht="14.25" customHeight="1" thickBot="1">
      <c r="A2" s="86" t="s">
        <v>0</v>
      </c>
      <c r="AH2" s="143"/>
    </row>
    <row r="3" spans="1:18" ht="13.5" customHeight="1" thickBot="1">
      <c r="A3" s="240" t="s">
        <v>1</v>
      </c>
      <c r="B3" s="241" t="s">
        <v>2</v>
      </c>
      <c r="C3" s="158" t="s">
        <v>3</v>
      </c>
      <c r="D3" s="219" t="s">
        <v>4</v>
      </c>
      <c r="E3" s="383" t="s">
        <v>5</v>
      </c>
      <c r="F3" s="242" t="s">
        <v>6</v>
      </c>
      <c r="G3" s="363" t="s">
        <v>7</v>
      </c>
      <c r="H3" s="422" t="s">
        <v>15</v>
      </c>
      <c r="I3" s="424" t="s">
        <v>7</v>
      </c>
      <c r="J3" s="243" t="s">
        <v>9</v>
      </c>
      <c r="K3" s="419" t="s">
        <v>6</v>
      </c>
      <c r="L3" s="420"/>
      <c r="M3" s="420"/>
      <c r="N3" s="420"/>
      <c r="O3" s="420"/>
      <c r="P3" s="420"/>
      <c r="Q3" s="420"/>
      <c r="R3" s="421"/>
    </row>
    <row r="4" spans="1:18" ht="13.5" customHeight="1" thickBot="1">
      <c r="A4" s="244" t="s">
        <v>10</v>
      </c>
      <c r="B4" s="245" t="s">
        <v>11</v>
      </c>
      <c r="C4" s="246" t="s">
        <v>12</v>
      </c>
      <c r="D4" s="247" t="s">
        <v>13</v>
      </c>
      <c r="E4" s="381" t="s">
        <v>14</v>
      </c>
      <c r="F4" s="248" t="s">
        <v>15</v>
      </c>
      <c r="G4" s="364" t="s">
        <v>14</v>
      </c>
      <c r="H4" s="423"/>
      <c r="I4" s="425"/>
      <c r="J4" s="250" t="s">
        <v>16</v>
      </c>
      <c r="K4" s="251" t="s">
        <v>17</v>
      </c>
      <c r="L4" s="252" t="s">
        <v>18</v>
      </c>
      <c r="M4" s="252" t="s">
        <v>19</v>
      </c>
      <c r="N4" s="252" t="s">
        <v>20</v>
      </c>
      <c r="O4" s="252" t="s">
        <v>21</v>
      </c>
      <c r="P4" s="252" t="s">
        <v>22</v>
      </c>
      <c r="Q4" s="252" t="s">
        <v>23</v>
      </c>
      <c r="R4" s="253" t="s">
        <v>24</v>
      </c>
    </row>
    <row r="5" spans="1:18" ht="12.75">
      <c r="A5" s="305" t="s">
        <v>25</v>
      </c>
      <c r="B5" s="254">
        <v>1</v>
      </c>
      <c r="C5" s="255">
        <v>142.3</v>
      </c>
      <c r="D5" s="256">
        <f aca="true" t="shared" si="0" ref="D5:D43">G5/12/C5</f>
        <v>160</v>
      </c>
      <c r="E5" s="171">
        <v>309500</v>
      </c>
      <c r="F5" s="170">
        <v>3000</v>
      </c>
      <c r="G5" s="365">
        <v>272526</v>
      </c>
      <c r="H5" s="257">
        <v>601</v>
      </c>
      <c r="I5" s="258">
        <f aca="true" t="shared" si="1" ref="I5:I42">G5+H5</f>
        <v>273127</v>
      </c>
      <c r="J5" s="259">
        <f aca="true" t="shared" si="2" ref="J5:J43">I5/(E5+F5)*100</f>
        <v>87.4</v>
      </c>
      <c r="K5" s="260">
        <v>153763</v>
      </c>
      <c r="L5" s="170">
        <v>30757</v>
      </c>
      <c r="M5" s="170">
        <v>34074</v>
      </c>
      <c r="N5" s="170">
        <v>4422</v>
      </c>
      <c r="O5" s="170">
        <v>38591</v>
      </c>
      <c r="P5" s="170"/>
      <c r="Q5" s="170">
        <v>0</v>
      </c>
      <c r="R5" s="261">
        <f aca="true" t="shared" si="3" ref="R5:R14">G5-(K5+L5+M5+N5+O5+P5+Q5)</f>
        <v>10919</v>
      </c>
    </row>
    <row r="6" spans="1:18" ht="12.75">
      <c r="A6" s="305" t="s">
        <v>26</v>
      </c>
      <c r="B6" s="262">
        <v>2</v>
      </c>
      <c r="C6" s="255">
        <v>192.57</v>
      </c>
      <c r="D6" s="256">
        <f t="shared" si="0"/>
        <v>202</v>
      </c>
      <c r="E6" s="174">
        <v>660070</v>
      </c>
      <c r="F6" s="103">
        <v>0</v>
      </c>
      <c r="G6" s="366">
        <v>466484</v>
      </c>
      <c r="H6" s="263">
        <v>0</v>
      </c>
      <c r="I6" s="258">
        <f t="shared" si="1"/>
        <v>466484</v>
      </c>
      <c r="J6" s="259">
        <f t="shared" si="2"/>
        <v>70.67</v>
      </c>
      <c r="K6" s="264">
        <v>293827</v>
      </c>
      <c r="L6" s="103">
        <v>29818</v>
      </c>
      <c r="M6" s="103">
        <v>50352</v>
      </c>
      <c r="N6" s="103">
        <v>6659</v>
      </c>
      <c r="O6" s="103">
        <v>10989</v>
      </c>
      <c r="P6" s="103"/>
      <c r="Q6" s="103"/>
      <c r="R6" s="152">
        <f t="shared" si="3"/>
        <v>74839</v>
      </c>
    </row>
    <row r="7" spans="1:18" ht="12.75">
      <c r="A7" s="305" t="s">
        <v>27</v>
      </c>
      <c r="B7" s="262">
        <v>5</v>
      </c>
      <c r="C7" s="255">
        <v>93</v>
      </c>
      <c r="D7" s="256">
        <f t="shared" si="0"/>
        <v>186</v>
      </c>
      <c r="E7" s="174">
        <v>279264</v>
      </c>
      <c r="F7" s="103">
        <v>1000</v>
      </c>
      <c r="G7" s="366">
        <v>207794</v>
      </c>
      <c r="H7" s="263">
        <v>0</v>
      </c>
      <c r="I7" s="258">
        <f t="shared" si="1"/>
        <v>207794</v>
      </c>
      <c r="J7" s="259">
        <f t="shared" si="2"/>
        <v>74.14</v>
      </c>
      <c r="K7" s="264">
        <v>108240</v>
      </c>
      <c r="L7" s="103">
        <v>26569</v>
      </c>
      <c r="M7" s="103">
        <v>23325</v>
      </c>
      <c r="N7" s="103">
        <v>3100</v>
      </c>
      <c r="O7" s="103">
        <v>34952</v>
      </c>
      <c r="P7" s="103"/>
      <c r="Q7" s="103"/>
      <c r="R7" s="152">
        <f t="shared" si="3"/>
        <v>11608</v>
      </c>
    </row>
    <row r="8" spans="1:18" ht="12.75">
      <c r="A8" s="305" t="s">
        <v>28</v>
      </c>
      <c r="B8" s="262">
        <v>6</v>
      </c>
      <c r="C8" s="255">
        <v>597</v>
      </c>
      <c r="D8" s="256">
        <f t="shared" si="0"/>
        <v>183</v>
      </c>
      <c r="E8" s="174">
        <v>2287816</v>
      </c>
      <c r="F8" s="103">
        <v>1500</v>
      </c>
      <c r="G8" s="366">
        <v>1312195</v>
      </c>
      <c r="H8" s="263">
        <v>0</v>
      </c>
      <c r="I8" s="258">
        <f t="shared" si="1"/>
        <v>1312195</v>
      </c>
      <c r="J8" s="259">
        <f t="shared" si="2"/>
        <v>57.32</v>
      </c>
      <c r="K8" s="264">
        <v>808700</v>
      </c>
      <c r="L8" s="103">
        <v>106954</v>
      </c>
      <c r="M8" s="103">
        <v>149025</v>
      </c>
      <c r="N8" s="103">
        <v>20432</v>
      </c>
      <c r="O8" s="103">
        <v>111483</v>
      </c>
      <c r="P8" s="103"/>
      <c r="Q8" s="103">
        <v>0</v>
      </c>
      <c r="R8" s="152">
        <f t="shared" si="3"/>
        <v>115601</v>
      </c>
    </row>
    <row r="9" spans="1:18" ht="12.75">
      <c r="A9" s="305" t="s">
        <v>29</v>
      </c>
      <c r="B9" s="262">
        <v>7</v>
      </c>
      <c r="C9" s="255">
        <v>98</v>
      </c>
      <c r="D9" s="256">
        <f t="shared" si="0"/>
        <v>175</v>
      </c>
      <c r="E9" s="174">
        <v>273313</v>
      </c>
      <c r="F9" s="103">
        <v>5000</v>
      </c>
      <c r="G9" s="366">
        <v>205368</v>
      </c>
      <c r="H9" s="263">
        <v>5000</v>
      </c>
      <c r="I9" s="258">
        <f t="shared" si="1"/>
        <v>210368</v>
      </c>
      <c r="J9" s="259">
        <f t="shared" si="2"/>
        <v>75.59</v>
      </c>
      <c r="K9" s="264">
        <v>110047</v>
      </c>
      <c r="L9" s="103">
        <v>26907</v>
      </c>
      <c r="M9" s="103">
        <v>24521</v>
      </c>
      <c r="N9" s="103">
        <v>3340</v>
      </c>
      <c r="O9" s="103">
        <v>26578</v>
      </c>
      <c r="P9" s="103"/>
      <c r="Q9" s="103">
        <v>0</v>
      </c>
      <c r="R9" s="152">
        <f t="shared" si="3"/>
        <v>13975</v>
      </c>
    </row>
    <row r="10" spans="1:18" ht="12.75">
      <c r="A10" s="305" t="s">
        <v>30</v>
      </c>
      <c r="B10" s="262">
        <v>8</v>
      </c>
      <c r="C10" s="255">
        <v>268</v>
      </c>
      <c r="D10" s="256">
        <f t="shared" si="0"/>
        <v>186</v>
      </c>
      <c r="E10" s="174">
        <v>1008200</v>
      </c>
      <c r="F10" s="103">
        <v>3000</v>
      </c>
      <c r="G10" s="366">
        <v>597489</v>
      </c>
      <c r="H10" s="263">
        <v>2500</v>
      </c>
      <c r="I10" s="258">
        <f t="shared" si="1"/>
        <v>599989</v>
      </c>
      <c r="J10" s="259">
        <f t="shared" si="2"/>
        <v>59.33</v>
      </c>
      <c r="K10" s="264">
        <v>369329</v>
      </c>
      <c r="L10" s="103">
        <v>53218</v>
      </c>
      <c r="M10" s="103">
        <v>77964</v>
      </c>
      <c r="N10" s="103">
        <v>10123</v>
      </c>
      <c r="O10" s="103">
        <v>31660</v>
      </c>
      <c r="P10" s="103"/>
      <c r="Q10" s="103"/>
      <c r="R10" s="152">
        <f t="shared" si="3"/>
        <v>55195</v>
      </c>
    </row>
    <row r="11" spans="1:18" ht="12.75">
      <c r="A11" s="305" t="s">
        <v>31</v>
      </c>
      <c r="B11" s="262">
        <v>9</v>
      </c>
      <c r="C11" s="255">
        <v>76</v>
      </c>
      <c r="D11" s="256">
        <f t="shared" si="0"/>
        <v>269</v>
      </c>
      <c r="E11" s="174">
        <v>367745</v>
      </c>
      <c r="F11" s="103">
        <v>0</v>
      </c>
      <c r="G11" s="366">
        <v>245205</v>
      </c>
      <c r="H11" s="263">
        <v>0</v>
      </c>
      <c r="I11" s="258">
        <f t="shared" si="1"/>
        <v>245205</v>
      </c>
      <c r="J11" s="259">
        <f t="shared" si="2"/>
        <v>66.68</v>
      </c>
      <c r="K11" s="264">
        <v>165957</v>
      </c>
      <c r="L11" s="103">
        <v>21150</v>
      </c>
      <c r="M11" s="103">
        <v>23014</v>
      </c>
      <c r="N11" s="103">
        <v>3866</v>
      </c>
      <c r="O11" s="103">
        <v>15311</v>
      </c>
      <c r="P11" s="103"/>
      <c r="Q11" s="103">
        <v>0</v>
      </c>
      <c r="R11" s="152">
        <f t="shared" si="3"/>
        <v>15907</v>
      </c>
    </row>
    <row r="12" spans="1:18" ht="12.75">
      <c r="A12" s="305" t="s">
        <v>32</v>
      </c>
      <c r="B12" s="262">
        <v>10</v>
      </c>
      <c r="C12" s="255">
        <v>780</v>
      </c>
      <c r="D12" s="256">
        <f t="shared" si="0"/>
        <v>179</v>
      </c>
      <c r="E12" s="174">
        <v>2973347</v>
      </c>
      <c r="F12" s="103">
        <v>62567</v>
      </c>
      <c r="G12" s="366">
        <v>1674181</v>
      </c>
      <c r="H12" s="263">
        <v>16509</v>
      </c>
      <c r="I12" s="258">
        <f t="shared" si="1"/>
        <v>1690690</v>
      </c>
      <c r="J12" s="259">
        <f t="shared" si="2"/>
        <v>55.69</v>
      </c>
      <c r="K12" s="264">
        <v>1063411</v>
      </c>
      <c r="L12" s="103">
        <v>149624</v>
      </c>
      <c r="M12" s="103">
        <v>198098</v>
      </c>
      <c r="N12" s="103">
        <v>26954</v>
      </c>
      <c r="O12" s="103">
        <v>83543</v>
      </c>
      <c r="P12" s="103"/>
      <c r="Q12" s="103">
        <v>0</v>
      </c>
      <c r="R12" s="152">
        <f t="shared" si="3"/>
        <v>152551</v>
      </c>
    </row>
    <row r="13" spans="1:18" ht="12.75">
      <c r="A13" s="305" t="s">
        <v>33</v>
      </c>
      <c r="B13" s="262">
        <v>11</v>
      </c>
      <c r="C13" s="255">
        <v>298</v>
      </c>
      <c r="D13" s="256">
        <f t="shared" si="0"/>
        <v>167</v>
      </c>
      <c r="E13" s="174">
        <v>1071063</v>
      </c>
      <c r="F13" s="103">
        <v>5166</v>
      </c>
      <c r="G13" s="366">
        <v>597021</v>
      </c>
      <c r="H13" s="263">
        <v>4557</v>
      </c>
      <c r="I13" s="258">
        <f t="shared" si="1"/>
        <v>601578</v>
      </c>
      <c r="J13" s="259">
        <f t="shared" si="2"/>
        <v>55.9</v>
      </c>
      <c r="K13" s="264">
        <v>367080</v>
      </c>
      <c r="L13" s="103">
        <v>55170</v>
      </c>
      <c r="M13" s="103">
        <v>60822</v>
      </c>
      <c r="N13" s="103">
        <v>9930</v>
      </c>
      <c r="O13" s="103">
        <v>49965</v>
      </c>
      <c r="P13" s="103"/>
      <c r="Q13" s="103">
        <v>0</v>
      </c>
      <c r="R13" s="152">
        <f t="shared" si="3"/>
        <v>54054</v>
      </c>
    </row>
    <row r="14" spans="1:18" ht="12.75">
      <c r="A14" s="305" t="s">
        <v>34</v>
      </c>
      <c r="B14" s="262">
        <v>12</v>
      </c>
      <c r="C14" s="255">
        <v>507</v>
      </c>
      <c r="D14" s="256">
        <f t="shared" si="0"/>
        <v>157</v>
      </c>
      <c r="E14" s="174">
        <v>1687221</v>
      </c>
      <c r="F14" s="103">
        <v>0</v>
      </c>
      <c r="G14" s="366">
        <v>958143</v>
      </c>
      <c r="H14" s="263">
        <v>0</v>
      </c>
      <c r="I14" s="258">
        <f t="shared" si="1"/>
        <v>958143</v>
      </c>
      <c r="J14" s="259">
        <f t="shared" si="2"/>
        <v>56.79</v>
      </c>
      <c r="K14" s="264">
        <v>613759</v>
      </c>
      <c r="L14" s="103">
        <v>78813</v>
      </c>
      <c r="M14" s="103">
        <v>111101</v>
      </c>
      <c r="N14" s="103">
        <v>12338</v>
      </c>
      <c r="O14" s="103">
        <v>102110</v>
      </c>
      <c r="P14" s="103"/>
      <c r="Q14" s="103">
        <v>0</v>
      </c>
      <c r="R14" s="152">
        <f t="shared" si="3"/>
        <v>40022</v>
      </c>
    </row>
    <row r="15" spans="1:18" ht="12.75">
      <c r="A15" s="305" t="s">
        <v>35</v>
      </c>
      <c r="B15" s="262">
        <v>13</v>
      </c>
      <c r="C15" s="255">
        <v>291</v>
      </c>
      <c r="D15" s="256">
        <f t="shared" si="0"/>
        <v>224</v>
      </c>
      <c r="E15" s="174">
        <v>1450651</v>
      </c>
      <c r="F15" s="103">
        <v>0</v>
      </c>
      <c r="G15" s="366">
        <v>783754</v>
      </c>
      <c r="H15" s="263">
        <v>0</v>
      </c>
      <c r="I15" s="258">
        <f t="shared" si="1"/>
        <v>783754</v>
      </c>
      <c r="J15" s="259">
        <f t="shared" si="2"/>
        <v>54.03</v>
      </c>
      <c r="K15" s="264">
        <v>481103</v>
      </c>
      <c r="L15" s="103">
        <v>71319</v>
      </c>
      <c r="M15" s="103">
        <v>95182</v>
      </c>
      <c r="N15" s="103">
        <v>13003</v>
      </c>
      <c r="O15" s="103">
        <v>58233</v>
      </c>
      <c r="P15" s="103"/>
      <c r="Q15" s="103" t="s">
        <v>36</v>
      </c>
      <c r="R15" s="152">
        <v>64913</v>
      </c>
    </row>
    <row r="16" spans="1:18" ht="12.75">
      <c r="A16" s="305" t="s">
        <v>37</v>
      </c>
      <c r="B16" s="262">
        <v>14</v>
      </c>
      <c r="C16" s="255">
        <v>168</v>
      </c>
      <c r="D16" s="256">
        <f t="shared" si="0"/>
        <v>317</v>
      </c>
      <c r="E16" s="174">
        <v>1167972</v>
      </c>
      <c r="F16" s="103">
        <v>0</v>
      </c>
      <c r="G16" s="366">
        <v>639693</v>
      </c>
      <c r="H16" s="263">
        <v>0</v>
      </c>
      <c r="I16" s="258">
        <f t="shared" si="1"/>
        <v>639693</v>
      </c>
      <c r="J16" s="259">
        <f t="shared" si="2"/>
        <v>54.77</v>
      </c>
      <c r="K16" s="264">
        <v>324488</v>
      </c>
      <c r="L16" s="103">
        <v>46726</v>
      </c>
      <c r="M16" s="103">
        <v>68708</v>
      </c>
      <c r="N16" s="103">
        <v>9758</v>
      </c>
      <c r="O16" s="103">
        <v>99868</v>
      </c>
      <c r="P16" s="103"/>
      <c r="Q16" s="103">
        <v>0</v>
      </c>
      <c r="R16" s="152">
        <f aca="true" t="shared" si="4" ref="R16:R42">G16-(K16+L16+M16+N16+O16+P16+Q16)</f>
        <v>90145</v>
      </c>
    </row>
    <row r="17" spans="1:18" ht="12.75">
      <c r="A17" s="305" t="s">
        <v>38</v>
      </c>
      <c r="B17" s="262">
        <v>16</v>
      </c>
      <c r="C17" s="255">
        <v>373</v>
      </c>
      <c r="D17" s="256">
        <f t="shared" si="0"/>
        <v>236</v>
      </c>
      <c r="E17" s="174">
        <v>1865475</v>
      </c>
      <c r="F17" s="103">
        <v>18360</v>
      </c>
      <c r="G17" s="366">
        <v>1054907</v>
      </c>
      <c r="H17" s="263">
        <v>14860</v>
      </c>
      <c r="I17" s="258">
        <f t="shared" si="1"/>
        <v>1069767</v>
      </c>
      <c r="J17" s="259">
        <f t="shared" si="2"/>
        <v>56.79</v>
      </c>
      <c r="K17" s="264">
        <v>655430</v>
      </c>
      <c r="L17" s="103">
        <v>95144</v>
      </c>
      <c r="M17" s="103">
        <v>124245</v>
      </c>
      <c r="N17" s="103">
        <v>16798</v>
      </c>
      <c r="O17" s="103">
        <v>84425</v>
      </c>
      <c r="P17" s="103"/>
      <c r="Q17" s="103">
        <v>10285</v>
      </c>
      <c r="R17" s="152">
        <f t="shared" si="4"/>
        <v>68580</v>
      </c>
    </row>
    <row r="18" spans="1:18" ht="12.75">
      <c r="A18" s="305" t="s">
        <v>39</v>
      </c>
      <c r="B18" s="262">
        <v>17</v>
      </c>
      <c r="C18" s="255">
        <v>508</v>
      </c>
      <c r="D18" s="256">
        <f t="shared" si="0"/>
        <v>172</v>
      </c>
      <c r="E18" s="174">
        <v>1837194</v>
      </c>
      <c r="F18" s="103">
        <v>4500</v>
      </c>
      <c r="G18" s="366">
        <v>1048925</v>
      </c>
      <c r="H18" s="263">
        <v>586</v>
      </c>
      <c r="I18" s="258">
        <f t="shared" si="1"/>
        <v>1049511</v>
      </c>
      <c r="J18" s="259">
        <f t="shared" si="2"/>
        <v>56.99</v>
      </c>
      <c r="K18" s="264">
        <v>687529</v>
      </c>
      <c r="L18" s="103">
        <v>91262</v>
      </c>
      <c r="M18" s="103">
        <v>125596</v>
      </c>
      <c r="N18" s="103">
        <v>17673</v>
      </c>
      <c r="O18" s="103">
        <v>40779</v>
      </c>
      <c r="P18" s="103"/>
      <c r="Q18" s="103">
        <v>0</v>
      </c>
      <c r="R18" s="152">
        <f t="shared" si="4"/>
        <v>86086</v>
      </c>
    </row>
    <row r="19" spans="1:18" ht="12.75">
      <c r="A19" s="305" t="s">
        <v>40</v>
      </c>
      <c r="B19" s="262">
        <v>18</v>
      </c>
      <c r="C19" s="255">
        <v>840</v>
      </c>
      <c r="D19" s="256">
        <f t="shared" si="0"/>
        <v>145</v>
      </c>
      <c r="E19" s="174">
        <v>2666753</v>
      </c>
      <c r="F19" s="103">
        <v>0</v>
      </c>
      <c r="G19" s="366">
        <v>1458319</v>
      </c>
      <c r="H19" s="263">
        <v>0</v>
      </c>
      <c r="I19" s="258">
        <f t="shared" si="1"/>
        <v>1458319</v>
      </c>
      <c r="J19" s="259">
        <f t="shared" si="2"/>
        <v>54.69</v>
      </c>
      <c r="K19" s="264">
        <v>950232</v>
      </c>
      <c r="L19" s="103">
        <v>135189</v>
      </c>
      <c r="M19" s="103">
        <v>175204</v>
      </c>
      <c r="N19" s="103">
        <v>24197</v>
      </c>
      <c r="O19" s="103">
        <v>63106</v>
      </c>
      <c r="P19" s="103"/>
      <c r="Q19" s="103">
        <v>0</v>
      </c>
      <c r="R19" s="152">
        <f t="shared" si="4"/>
        <v>110391</v>
      </c>
    </row>
    <row r="20" spans="1:18" ht="12.75">
      <c r="A20" s="305" t="s">
        <v>41</v>
      </c>
      <c r="B20" s="262">
        <v>19</v>
      </c>
      <c r="C20" s="255">
        <v>73</v>
      </c>
      <c r="D20" s="256">
        <f t="shared" si="0"/>
        <v>88</v>
      </c>
      <c r="E20" s="174">
        <v>104826</v>
      </c>
      <c r="F20" s="103">
        <v>0</v>
      </c>
      <c r="G20" s="366">
        <v>77055</v>
      </c>
      <c r="H20" s="263">
        <v>0</v>
      </c>
      <c r="I20" s="258">
        <f t="shared" si="1"/>
        <v>77055</v>
      </c>
      <c r="J20" s="259">
        <f t="shared" si="2"/>
        <v>73.51</v>
      </c>
      <c r="K20" s="264">
        <v>39158</v>
      </c>
      <c r="L20" s="103">
        <v>12309</v>
      </c>
      <c r="M20" s="103">
        <v>8419</v>
      </c>
      <c r="N20" s="103">
        <v>1166</v>
      </c>
      <c r="O20" s="103">
        <v>8897</v>
      </c>
      <c r="P20" s="103"/>
      <c r="Q20" s="103">
        <v>0</v>
      </c>
      <c r="R20" s="152">
        <f t="shared" si="4"/>
        <v>7106</v>
      </c>
    </row>
    <row r="21" spans="1:18" ht="12.75">
      <c r="A21" s="305" t="s">
        <v>42</v>
      </c>
      <c r="B21" s="262">
        <v>20</v>
      </c>
      <c r="C21" s="255">
        <v>349</v>
      </c>
      <c r="D21" s="256">
        <f t="shared" si="0"/>
        <v>184</v>
      </c>
      <c r="E21" s="174">
        <v>1437827</v>
      </c>
      <c r="F21" s="103">
        <v>8000</v>
      </c>
      <c r="G21" s="366">
        <v>769773</v>
      </c>
      <c r="H21" s="263">
        <v>999</v>
      </c>
      <c r="I21" s="258">
        <f t="shared" si="1"/>
        <v>770772</v>
      </c>
      <c r="J21" s="259">
        <f t="shared" si="2"/>
        <v>53.31</v>
      </c>
      <c r="K21" s="264">
        <v>447457</v>
      </c>
      <c r="L21" s="103">
        <v>69793</v>
      </c>
      <c r="M21" s="103">
        <v>82972</v>
      </c>
      <c r="N21" s="103">
        <v>11206</v>
      </c>
      <c r="O21" s="103">
        <v>36663</v>
      </c>
      <c r="P21" s="103"/>
      <c r="Q21" s="103">
        <v>0</v>
      </c>
      <c r="R21" s="152">
        <f t="shared" si="4"/>
        <v>121682</v>
      </c>
    </row>
    <row r="22" spans="1:18" ht="12.75">
      <c r="A22" s="305" t="s">
        <v>43</v>
      </c>
      <c r="B22" s="262">
        <v>21</v>
      </c>
      <c r="C22" s="255">
        <v>593</v>
      </c>
      <c r="D22" s="256">
        <f t="shared" si="0"/>
        <v>166</v>
      </c>
      <c r="E22" s="174">
        <v>2052462</v>
      </c>
      <c r="F22" s="103">
        <v>6500</v>
      </c>
      <c r="G22" s="366">
        <v>1183040</v>
      </c>
      <c r="H22" s="263">
        <v>0</v>
      </c>
      <c r="I22" s="258">
        <f t="shared" si="1"/>
        <v>1183040</v>
      </c>
      <c r="J22" s="259">
        <f t="shared" si="2"/>
        <v>57.46</v>
      </c>
      <c r="K22" s="264">
        <v>750457</v>
      </c>
      <c r="L22" s="103">
        <v>107110</v>
      </c>
      <c r="M22" s="103">
        <v>142848</v>
      </c>
      <c r="N22" s="103">
        <v>19530</v>
      </c>
      <c r="O22" s="103">
        <v>74424</v>
      </c>
      <c r="P22" s="103"/>
      <c r="Q22" s="103">
        <v>0</v>
      </c>
      <c r="R22" s="152">
        <f t="shared" si="4"/>
        <v>88671</v>
      </c>
    </row>
    <row r="23" spans="1:18" ht="12.75">
      <c r="A23" s="305" t="s">
        <v>44</v>
      </c>
      <c r="B23" s="262">
        <v>23</v>
      </c>
      <c r="C23" s="255">
        <v>403</v>
      </c>
      <c r="D23" s="256">
        <f t="shared" si="0"/>
        <v>193</v>
      </c>
      <c r="E23" s="174">
        <v>1612654</v>
      </c>
      <c r="F23" s="103">
        <v>1000</v>
      </c>
      <c r="G23" s="366">
        <v>934598</v>
      </c>
      <c r="H23" s="263">
        <v>1000</v>
      </c>
      <c r="I23" s="258">
        <f t="shared" si="1"/>
        <v>935598</v>
      </c>
      <c r="J23" s="259">
        <f t="shared" si="2"/>
        <v>57.98</v>
      </c>
      <c r="K23" s="264">
        <v>565431</v>
      </c>
      <c r="L23" s="103">
        <v>79224</v>
      </c>
      <c r="M23" s="103">
        <v>111808</v>
      </c>
      <c r="N23" s="103">
        <v>15422</v>
      </c>
      <c r="O23" s="103">
        <v>73239</v>
      </c>
      <c r="P23" s="103"/>
      <c r="Q23" s="103">
        <v>0</v>
      </c>
      <c r="R23" s="152">
        <f t="shared" si="4"/>
        <v>89474</v>
      </c>
    </row>
    <row r="24" spans="1:18" ht="12.75">
      <c r="A24" s="305" t="s">
        <v>45</v>
      </c>
      <c r="B24" s="262">
        <v>26</v>
      </c>
      <c r="C24" s="255">
        <v>283</v>
      </c>
      <c r="D24" s="256">
        <f t="shared" si="0"/>
        <v>225</v>
      </c>
      <c r="E24" s="174">
        <v>1407388</v>
      </c>
      <c r="F24" s="103">
        <v>1800</v>
      </c>
      <c r="G24" s="366">
        <v>762991</v>
      </c>
      <c r="H24" s="263">
        <v>1797</v>
      </c>
      <c r="I24" s="258">
        <f t="shared" si="1"/>
        <v>764788</v>
      </c>
      <c r="J24" s="259">
        <f t="shared" si="2"/>
        <v>54.27</v>
      </c>
      <c r="K24" s="264">
        <v>487378</v>
      </c>
      <c r="L24" s="103">
        <v>70298</v>
      </c>
      <c r="M24" s="103">
        <v>93041</v>
      </c>
      <c r="N24" s="103">
        <v>12515</v>
      </c>
      <c r="O24" s="103">
        <v>39682</v>
      </c>
      <c r="P24" s="103"/>
      <c r="Q24" s="103">
        <v>0</v>
      </c>
      <c r="R24" s="152">
        <f t="shared" si="4"/>
        <v>60077</v>
      </c>
    </row>
    <row r="25" spans="1:18" ht="12.75">
      <c r="A25" s="305" t="s">
        <v>46</v>
      </c>
      <c r="B25" s="262">
        <v>27</v>
      </c>
      <c r="C25" s="255">
        <v>60</v>
      </c>
      <c r="D25" s="256">
        <f t="shared" si="0"/>
        <v>168</v>
      </c>
      <c r="E25" s="174">
        <v>167498</v>
      </c>
      <c r="F25" s="103">
        <v>0</v>
      </c>
      <c r="G25" s="366">
        <v>120906</v>
      </c>
      <c r="H25" s="263">
        <v>0</v>
      </c>
      <c r="I25" s="258">
        <f t="shared" si="1"/>
        <v>120906</v>
      </c>
      <c r="J25" s="259">
        <f t="shared" si="2"/>
        <v>72.18</v>
      </c>
      <c r="K25" s="264">
        <v>35145</v>
      </c>
      <c r="L25" s="103">
        <v>12906</v>
      </c>
      <c r="M25" s="103">
        <v>8747</v>
      </c>
      <c r="N25" s="103">
        <v>1191</v>
      </c>
      <c r="O25" s="103">
        <v>29899</v>
      </c>
      <c r="P25" s="103"/>
      <c r="Q25" s="103">
        <v>0</v>
      </c>
      <c r="R25" s="152">
        <f t="shared" si="4"/>
        <v>33018</v>
      </c>
    </row>
    <row r="26" spans="1:18" ht="12.75">
      <c r="A26" s="305" t="s">
        <v>47</v>
      </c>
      <c r="B26" s="262">
        <v>28</v>
      </c>
      <c r="C26" s="255">
        <v>273</v>
      </c>
      <c r="D26" s="256">
        <f t="shared" si="0"/>
        <v>251</v>
      </c>
      <c r="E26" s="174">
        <v>1431981</v>
      </c>
      <c r="F26" s="103">
        <v>4000</v>
      </c>
      <c r="G26" s="366">
        <v>822608</v>
      </c>
      <c r="H26" s="263">
        <v>4000</v>
      </c>
      <c r="I26" s="258">
        <f t="shared" si="1"/>
        <v>826608</v>
      </c>
      <c r="J26" s="259">
        <f t="shared" si="2"/>
        <v>57.56</v>
      </c>
      <c r="K26" s="264">
        <v>497055</v>
      </c>
      <c r="L26" s="103">
        <v>72693</v>
      </c>
      <c r="M26" s="103">
        <v>96162</v>
      </c>
      <c r="N26" s="103">
        <v>12888</v>
      </c>
      <c r="O26" s="103">
        <v>50058</v>
      </c>
      <c r="P26" s="103">
        <v>4000</v>
      </c>
      <c r="Q26" s="103">
        <v>0</v>
      </c>
      <c r="R26" s="152">
        <f t="shared" si="4"/>
        <v>89752</v>
      </c>
    </row>
    <row r="27" spans="1:18" ht="12.75">
      <c r="A27" s="305" t="s">
        <v>48</v>
      </c>
      <c r="B27" s="262">
        <v>29</v>
      </c>
      <c r="C27" s="255">
        <v>452</v>
      </c>
      <c r="D27" s="256">
        <f t="shared" si="0"/>
        <v>182</v>
      </c>
      <c r="E27" s="174">
        <v>1682457</v>
      </c>
      <c r="F27" s="103">
        <v>0</v>
      </c>
      <c r="G27" s="366">
        <v>987793</v>
      </c>
      <c r="H27" s="263">
        <v>0</v>
      </c>
      <c r="I27" s="258">
        <f t="shared" si="1"/>
        <v>987793</v>
      </c>
      <c r="J27" s="259">
        <f t="shared" si="2"/>
        <v>58.71</v>
      </c>
      <c r="K27" s="264">
        <v>625739</v>
      </c>
      <c r="L27" s="103">
        <v>85206</v>
      </c>
      <c r="M27" s="103">
        <v>117360</v>
      </c>
      <c r="N27" s="103">
        <v>15630</v>
      </c>
      <c r="O27" s="103">
        <v>73954</v>
      </c>
      <c r="P27" s="103"/>
      <c r="Q27" s="103">
        <v>0</v>
      </c>
      <c r="R27" s="152">
        <f t="shared" si="4"/>
        <v>69904</v>
      </c>
    </row>
    <row r="28" spans="1:18" ht="12.75">
      <c r="A28" s="305" t="s">
        <v>49</v>
      </c>
      <c r="B28" s="262">
        <v>31</v>
      </c>
      <c r="C28" s="255">
        <v>808</v>
      </c>
      <c r="D28" s="256">
        <f t="shared" si="0"/>
        <v>156</v>
      </c>
      <c r="E28" s="174">
        <v>2787201</v>
      </c>
      <c r="F28" s="103">
        <v>1000</v>
      </c>
      <c r="G28" s="366">
        <v>1512995</v>
      </c>
      <c r="H28" s="263">
        <v>999</v>
      </c>
      <c r="I28" s="258">
        <f t="shared" si="1"/>
        <v>1513994</v>
      </c>
      <c r="J28" s="259">
        <f t="shared" si="2"/>
        <v>54.3</v>
      </c>
      <c r="K28" s="264">
        <v>881603</v>
      </c>
      <c r="L28" s="103">
        <v>133677</v>
      </c>
      <c r="M28" s="103">
        <v>171845</v>
      </c>
      <c r="N28" s="103">
        <v>23115</v>
      </c>
      <c r="O28" s="103">
        <v>148638</v>
      </c>
      <c r="P28" s="103"/>
      <c r="Q28" s="103">
        <v>0</v>
      </c>
      <c r="R28" s="152">
        <f t="shared" si="4"/>
        <v>154117</v>
      </c>
    </row>
    <row r="29" spans="1:18" ht="12.75">
      <c r="A29" s="305" t="s">
        <v>50</v>
      </c>
      <c r="B29" s="262">
        <v>33</v>
      </c>
      <c r="C29" s="255">
        <v>668</v>
      </c>
      <c r="D29" s="256">
        <f t="shared" si="0"/>
        <v>182</v>
      </c>
      <c r="E29" s="174">
        <v>2572928</v>
      </c>
      <c r="F29" s="103">
        <v>25000</v>
      </c>
      <c r="G29" s="366">
        <v>1460915</v>
      </c>
      <c r="H29" s="263">
        <v>22300</v>
      </c>
      <c r="I29" s="258">
        <f t="shared" si="1"/>
        <v>1483215</v>
      </c>
      <c r="J29" s="259">
        <f t="shared" si="2"/>
        <v>57.09</v>
      </c>
      <c r="K29" s="264">
        <v>882688</v>
      </c>
      <c r="L29" s="103">
        <v>128350</v>
      </c>
      <c r="M29" s="103">
        <v>166284</v>
      </c>
      <c r="N29" s="103">
        <v>23183</v>
      </c>
      <c r="O29" s="103">
        <v>109091</v>
      </c>
      <c r="P29" s="103"/>
      <c r="Q29" s="103">
        <v>5000</v>
      </c>
      <c r="R29" s="152">
        <f t="shared" si="4"/>
        <v>146319</v>
      </c>
    </row>
    <row r="30" spans="1:18" ht="12.75">
      <c r="A30" s="305" t="s">
        <v>51</v>
      </c>
      <c r="B30" s="262">
        <v>34</v>
      </c>
      <c r="C30" s="255">
        <v>305.7</v>
      </c>
      <c r="D30" s="256">
        <f t="shared" si="0"/>
        <v>289</v>
      </c>
      <c r="E30" s="174">
        <v>1881550</v>
      </c>
      <c r="F30" s="103">
        <v>3500</v>
      </c>
      <c r="G30" s="366">
        <v>1058462</v>
      </c>
      <c r="H30" s="263">
        <v>0</v>
      </c>
      <c r="I30" s="258">
        <f t="shared" si="1"/>
        <v>1058462</v>
      </c>
      <c r="J30" s="259">
        <f t="shared" si="2"/>
        <v>56.15</v>
      </c>
      <c r="K30" s="264">
        <v>644436</v>
      </c>
      <c r="L30" s="103">
        <v>100425</v>
      </c>
      <c r="M30" s="103">
        <v>130735</v>
      </c>
      <c r="N30" s="103">
        <v>17796</v>
      </c>
      <c r="O30" s="103">
        <v>86712</v>
      </c>
      <c r="P30" s="103"/>
      <c r="Q30" s="103">
        <v>0</v>
      </c>
      <c r="R30" s="152">
        <f t="shared" si="4"/>
        <v>78358</v>
      </c>
    </row>
    <row r="31" spans="1:18" ht="12.75">
      <c r="A31" s="305" t="s">
        <v>52</v>
      </c>
      <c r="B31" s="262">
        <v>35</v>
      </c>
      <c r="C31" s="255">
        <v>366</v>
      </c>
      <c r="D31" s="256">
        <f t="shared" si="0"/>
        <v>226</v>
      </c>
      <c r="E31" s="174">
        <v>1669769</v>
      </c>
      <c r="F31" s="103">
        <v>0</v>
      </c>
      <c r="G31" s="366">
        <v>990532</v>
      </c>
      <c r="H31" s="263">
        <v>0</v>
      </c>
      <c r="I31" s="258">
        <f t="shared" si="1"/>
        <v>990532</v>
      </c>
      <c r="J31" s="259">
        <f t="shared" si="2"/>
        <v>59.32</v>
      </c>
      <c r="K31" s="264">
        <v>619676</v>
      </c>
      <c r="L31" s="103">
        <v>86147</v>
      </c>
      <c r="M31" s="103">
        <v>114469</v>
      </c>
      <c r="N31" s="103">
        <v>15935</v>
      </c>
      <c r="O31" s="103">
        <v>85121</v>
      </c>
      <c r="P31" s="103"/>
      <c r="Q31" s="103">
        <v>0</v>
      </c>
      <c r="R31" s="152">
        <f t="shared" si="4"/>
        <v>69184</v>
      </c>
    </row>
    <row r="32" spans="1:18" ht="12.75">
      <c r="A32" s="305" t="s">
        <v>53</v>
      </c>
      <c r="B32" s="262">
        <v>37</v>
      </c>
      <c r="C32" s="255">
        <v>128</v>
      </c>
      <c r="D32" s="256">
        <f t="shared" si="0"/>
        <v>276</v>
      </c>
      <c r="E32" s="174">
        <v>813292</v>
      </c>
      <c r="F32" s="103">
        <v>3000</v>
      </c>
      <c r="G32" s="366">
        <v>423832</v>
      </c>
      <c r="H32" s="263">
        <v>1850</v>
      </c>
      <c r="I32" s="258">
        <f t="shared" si="1"/>
        <v>425682</v>
      </c>
      <c r="J32" s="259">
        <f t="shared" si="2"/>
        <v>52.15</v>
      </c>
      <c r="K32" s="264">
        <v>254769</v>
      </c>
      <c r="L32" s="103">
        <v>36242</v>
      </c>
      <c r="M32" s="103">
        <v>47140</v>
      </c>
      <c r="N32" s="103">
        <v>6587</v>
      </c>
      <c r="O32" s="103">
        <v>5772</v>
      </c>
      <c r="P32" s="103"/>
      <c r="Q32" s="103">
        <v>0</v>
      </c>
      <c r="R32" s="152">
        <f t="shared" si="4"/>
        <v>73322</v>
      </c>
    </row>
    <row r="33" spans="1:18" ht="12.75">
      <c r="A33" s="305" t="s">
        <v>54</v>
      </c>
      <c r="B33" s="262">
        <v>39</v>
      </c>
      <c r="C33" s="255">
        <v>804</v>
      </c>
      <c r="D33" s="256">
        <f t="shared" si="0"/>
        <v>179</v>
      </c>
      <c r="E33" s="174">
        <v>3092304</v>
      </c>
      <c r="F33" s="103">
        <v>1500</v>
      </c>
      <c r="G33" s="366">
        <v>1730278</v>
      </c>
      <c r="H33" s="263">
        <v>162</v>
      </c>
      <c r="I33" s="258">
        <f t="shared" si="1"/>
        <v>1730440</v>
      </c>
      <c r="J33" s="259">
        <f t="shared" si="2"/>
        <v>55.93</v>
      </c>
      <c r="K33" s="264">
        <v>1037084</v>
      </c>
      <c r="L33" s="103">
        <v>144383</v>
      </c>
      <c r="M33" s="103">
        <v>202583</v>
      </c>
      <c r="N33" s="103">
        <v>27737</v>
      </c>
      <c r="O33" s="103">
        <v>190873</v>
      </c>
      <c r="P33" s="103"/>
      <c r="Q33" s="103">
        <v>0</v>
      </c>
      <c r="R33" s="152">
        <f t="shared" si="4"/>
        <v>127618</v>
      </c>
    </row>
    <row r="34" spans="1:18" ht="12.75">
      <c r="A34" s="305" t="s">
        <v>55</v>
      </c>
      <c r="B34" s="262">
        <v>40</v>
      </c>
      <c r="C34" s="255">
        <v>845</v>
      </c>
      <c r="D34" s="256">
        <f t="shared" si="0"/>
        <v>161</v>
      </c>
      <c r="E34" s="174">
        <v>2851890</v>
      </c>
      <c r="F34" s="103">
        <v>4000</v>
      </c>
      <c r="G34" s="366">
        <v>1630924</v>
      </c>
      <c r="H34" s="263">
        <v>0</v>
      </c>
      <c r="I34" s="258">
        <f t="shared" si="1"/>
        <v>1630924</v>
      </c>
      <c r="J34" s="259">
        <f t="shared" si="2"/>
        <v>57.11</v>
      </c>
      <c r="K34" s="264">
        <v>1028728</v>
      </c>
      <c r="L34" s="103">
        <v>142259</v>
      </c>
      <c r="M34" s="103">
        <v>194330</v>
      </c>
      <c r="N34" s="103">
        <v>26209</v>
      </c>
      <c r="O34" s="103">
        <v>105264</v>
      </c>
      <c r="P34" s="103"/>
      <c r="Q34" s="103">
        <v>0</v>
      </c>
      <c r="R34" s="152">
        <f t="shared" si="4"/>
        <v>134134</v>
      </c>
    </row>
    <row r="35" spans="1:18" ht="12.75">
      <c r="A35" s="305" t="s">
        <v>56</v>
      </c>
      <c r="B35" s="262">
        <v>41</v>
      </c>
      <c r="C35" s="255">
        <v>143</v>
      </c>
      <c r="D35" s="256">
        <f t="shared" si="0"/>
        <v>196</v>
      </c>
      <c r="E35" s="174">
        <v>622336</v>
      </c>
      <c r="F35" s="103">
        <v>1500</v>
      </c>
      <c r="G35" s="366">
        <v>336566</v>
      </c>
      <c r="H35" s="263">
        <v>0</v>
      </c>
      <c r="I35" s="258">
        <f t="shared" si="1"/>
        <v>336566</v>
      </c>
      <c r="J35" s="259">
        <f t="shared" si="2"/>
        <v>53.95</v>
      </c>
      <c r="K35" s="264">
        <v>212571</v>
      </c>
      <c r="L35" s="103">
        <v>33252</v>
      </c>
      <c r="M35" s="103">
        <v>40758</v>
      </c>
      <c r="N35" s="103">
        <v>5550</v>
      </c>
      <c r="O35" s="103">
        <v>25157</v>
      </c>
      <c r="P35" s="103"/>
      <c r="Q35" s="103">
        <v>0</v>
      </c>
      <c r="R35" s="152">
        <f t="shared" si="4"/>
        <v>19278</v>
      </c>
    </row>
    <row r="36" spans="1:18" ht="12.75">
      <c r="A36" s="305" t="s">
        <v>57</v>
      </c>
      <c r="B36" s="262">
        <v>42</v>
      </c>
      <c r="C36" s="255">
        <v>401</v>
      </c>
      <c r="D36" s="256">
        <f t="shared" si="0"/>
        <v>227</v>
      </c>
      <c r="E36" s="174">
        <v>1944026</v>
      </c>
      <c r="F36" s="103">
        <v>2250</v>
      </c>
      <c r="G36" s="366">
        <v>1091109</v>
      </c>
      <c r="H36" s="263">
        <v>1084</v>
      </c>
      <c r="I36" s="258">
        <f t="shared" si="1"/>
        <v>1092193</v>
      </c>
      <c r="J36" s="259">
        <f t="shared" si="2"/>
        <v>56.12</v>
      </c>
      <c r="K36" s="264">
        <v>562882</v>
      </c>
      <c r="L36" s="103">
        <v>84314</v>
      </c>
      <c r="M36" s="103">
        <v>107944</v>
      </c>
      <c r="N36" s="103">
        <v>14701</v>
      </c>
      <c r="O36" s="103">
        <v>216647</v>
      </c>
      <c r="P36" s="103"/>
      <c r="Q36" s="103">
        <v>0</v>
      </c>
      <c r="R36" s="152">
        <f t="shared" si="4"/>
        <v>104621</v>
      </c>
    </row>
    <row r="37" spans="1:18" ht="12.75">
      <c r="A37" s="305" t="s">
        <v>58</v>
      </c>
      <c r="B37" s="262">
        <v>43</v>
      </c>
      <c r="C37" s="255">
        <v>604</v>
      </c>
      <c r="D37" s="256">
        <f t="shared" si="0"/>
        <v>165</v>
      </c>
      <c r="E37" s="174">
        <v>2122615</v>
      </c>
      <c r="F37" s="103">
        <v>0</v>
      </c>
      <c r="G37" s="366">
        <v>1194590</v>
      </c>
      <c r="H37" s="263">
        <v>0</v>
      </c>
      <c r="I37" s="258">
        <f t="shared" si="1"/>
        <v>1194590</v>
      </c>
      <c r="J37" s="259">
        <f t="shared" si="2"/>
        <v>56.28</v>
      </c>
      <c r="K37" s="264">
        <v>714217</v>
      </c>
      <c r="L37" s="103">
        <v>108777</v>
      </c>
      <c r="M37" s="103">
        <v>145356</v>
      </c>
      <c r="N37" s="103">
        <v>19875</v>
      </c>
      <c r="O37" s="103">
        <v>106709</v>
      </c>
      <c r="P37" s="103"/>
      <c r="Q37" s="103">
        <v>0</v>
      </c>
      <c r="R37" s="152">
        <f t="shared" si="4"/>
        <v>99656</v>
      </c>
    </row>
    <row r="38" spans="1:18" ht="12.75">
      <c r="A38" s="305" t="s">
        <v>59</v>
      </c>
      <c r="B38" s="262">
        <v>44</v>
      </c>
      <c r="C38" s="255">
        <v>229.41</v>
      </c>
      <c r="D38" s="256">
        <f t="shared" si="0"/>
        <v>165</v>
      </c>
      <c r="E38" s="174">
        <v>851028</v>
      </c>
      <c r="F38" s="103">
        <v>1500</v>
      </c>
      <c r="G38" s="366">
        <v>454018</v>
      </c>
      <c r="H38" s="263">
        <v>1337</v>
      </c>
      <c r="I38" s="258">
        <f t="shared" si="1"/>
        <v>455355</v>
      </c>
      <c r="J38" s="259">
        <f t="shared" si="2"/>
        <v>53.41</v>
      </c>
      <c r="K38" s="264">
        <v>247329</v>
      </c>
      <c r="L38" s="103">
        <v>41615</v>
      </c>
      <c r="M38" s="103">
        <v>53293</v>
      </c>
      <c r="N38" s="103">
        <v>6969</v>
      </c>
      <c r="O38" s="103">
        <v>64343</v>
      </c>
      <c r="P38" s="103"/>
      <c r="Q38" s="103">
        <v>0</v>
      </c>
      <c r="R38" s="152">
        <f t="shared" si="4"/>
        <v>40469</v>
      </c>
    </row>
    <row r="39" spans="1:18" ht="12.75">
      <c r="A39" s="305" t="s">
        <v>60</v>
      </c>
      <c r="B39" s="262">
        <v>45</v>
      </c>
      <c r="C39" s="255">
        <v>236</v>
      </c>
      <c r="D39" s="256">
        <f t="shared" si="0"/>
        <v>226</v>
      </c>
      <c r="E39" s="174">
        <v>1117386</v>
      </c>
      <c r="F39" s="103">
        <v>29352</v>
      </c>
      <c r="G39" s="366">
        <v>639031</v>
      </c>
      <c r="H39" s="263">
        <v>2000</v>
      </c>
      <c r="I39" s="258">
        <f t="shared" si="1"/>
        <v>641031</v>
      </c>
      <c r="J39" s="259">
        <f t="shared" si="2"/>
        <v>55.9</v>
      </c>
      <c r="K39" s="264">
        <v>390613</v>
      </c>
      <c r="L39" s="103">
        <v>56331</v>
      </c>
      <c r="M39" s="103">
        <v>72670</v>
      </c>
      <c r="N39" s="103">
        <v>10028</v>
      </c>
      <c r="O39" s="103">
        <v>39416</v>
      </c>
      <c r="P39" s="103"/>
      <c r="Q39" s="103">
        <v>0</v>
      </c>
      <c r="R39" s="152">
        <f t="shared" si="4"/>
        <v>69973</v>
      </c>
    </row>
    <row r="40" spans="1:18" ht="12.75">
      <c r="A40" s="305" t="s">
        <v>61</v>
      </c>
      <c r="B40" s="262">
        <v>46</v>
      </c>
      <c r="C40" s="255">
        <v>580</v>
      </c>
      <c r="D40" s="256">
        <f t="shared" si="0"/>
        <v>163</v>
      </c>
      <c r="E40" s="174">
        <v>1757438</v>
      </c>
      <c r="F40" s="103">
        <v>2250</v>
      </c>
      <c r="G40" s="366">
        <v>1131741</v>
      </c>
      <c r="H40" s="263">
        <v>1895</v>
      </c>
      <c r="I40" s="258">
        <f t="shared" si="1"/>
        <v>1133636</v>
      </c>
      <c r="J40" s="259">
        <f t="shared" si="2"/>
        <v>64.42</v>
      </c>
      <c r="K40" s="264">
        <v>691805</v>
      </c>
      <c r="L40" s="103">
        <v>88692</v>
      </c>
      <c r="M40" s="103">
        <v>123333</v>
      </c>
      <c r="N40" s="103">
        <v>17060</v>
      </c>
      <c r="O40" s="103">
        <v>113866</v>
      </c>
      <c r="P40" s="103"/>
      <c r="Q40" s="103">
        <v>7030</v>
      </c>
      <c r="R40" s="152">
        <f t="shared" si="4"/>
        <v>89955</v>
      </c>
    </row>
    <row r="41" spans="1:18" ht="12.75">
      <c r="A41" s="305" t="s">
        <v>62</v>
      </c>
      <c r="B41" s="262">
        <v>47</v>
      </c>
      <c r="C41" s="255">
        <v>875</v>
      </c>
      <c r="D41" s="256">
        <f t="shared" si="0"/>
        <v>175</v>
      </c>
      <c r="E41" s="174">
        <v>3270670</v>
      </c>
      <c r="F41" s="103">
        <v>0</v>
      </c>
      <c r="G41" s="366">
        <v>1840081</v>
      </c>
      <c r="H41" s="263">
        <v>0</v>
      </c>
      <c r="I41" s="258">
        <f t="shared" si="1"/>
        <v>1840081</v>
      </c>
      <c r="J41" s="259">
        <f t="shared" si="2"/>
        <v>56.26</v>
      </c>
      <c r="K41" s="264">
        <v>1193147</v>
      </c>
      <c r="L41" s="103">
        <v>154099</v>
      </c>
      <c r="M41" s="103">
        <v>221364</v>
      </c>
      <c r="N41" s="103">
        <v>30058</v>
      </c>
      <c r="O41" s="103">
        <v>97539</v>
      </c>
      <c r="P41" s="103"/>
      <c r="Q41" s="103">
        <v>0</v>
      </c>
      <c r="R41" s="152">
        <f t="shared" si="4"/>
        <v>143874</v>
      </c>
    </row>
    <row r="42" spans="1:18" ht="13.5" thickBot="1">
      <c r="A42" s="305" t="s">
        <v>63</v>
      </c>
      <c r="B42" s="265">
        <v>48</v>
      </c>
      <c r="C42" s="154">
        <v>319</v>
      </c>
      <c r="D42" s="266">
        <f t="shared" si="0"/>
        <v>158</v>
      </c>
      <c r="E42" s="267">
        <v>1138762</v>
      </c>
      <c r="F42" s="199">
        <v>1850</v>
      </c>
      <c r="G42" s="367">
        <v>604626</v>
      </c>
      <c r="H42" s="268">
        <v>1850</v>
      </c>
      <c r="I42" s="258">
        <f t="shared" si="1"/>
        <v>606476</v>
      </c>
      <c r="J42" s="269">
        <f t="shared" si="2"/>
        <v>53.17</v>
      </c>
      <c r="K42" s="270">
        <v>336175</v>
      </c>
      <c r="L42" s="199">
        <v>54101</v>
      </c>
      <c r="M42" s="199">
        <v>68268</v>
      </c>
      <c r="N42" s="199">
        <v>9408</v>
      </c>
      <c r="O42" s="199">
        <v>74581</v>
      </c>
      <c r="P42" s="199"/>
      <c r="Q42" s="199">
        <v>0</v>
      </c>
      <c r="R42" s="152">
        <f t="shared" si="4"/>
        <v>62093</v>
      </c>
    </row>
    <row r="43" spans="1:18" ht="13.5" thickBot="1">
      <c r="A43" s="70" t="s">
        <v>64</v>
      </c>
      <c r="B43" s="271"/>
      <c r="C43" s="5">
        <f>SUM(C5:C42)</f>
        <v>15030</v>
      </c>
      <c r="D43" s="272">
        <f t="shared" si="0"/>
        <v>185</v>
      </c>
      <c r="E43" s="87">
        <f>SUM(E5:E42)</f>
        <v>58295872</v>
      </c>
      <c r="F43" s="10">
        <f>SUM(F5:F42)</f>
        <v>202095</v>
      </c>
      <c r="G43" s="368">
        <f>SUM(G5:G42)</f>
        <v>33280468</v>
      </c>
      <c r="H43" s="273">
        <f>SUM(H5:H42)</f>
        <v>85886</v>
      </c>
      <c r="I43" s="274">
        <f>SUM(I5:I42)</f>
        <v>33366354</v>
      </c>
      <c r="J43" s="275">
        <f t="shared" si="2"/>
        <v>57.04</v>
      </c>
      <c r="K43" s="89">
        <f aca="true" t="shared" si="5" ref="K43:R43">SUM(K5:K42)</f>
        <v>20298438</v>
      </c>
      <c r="L43" s="9">
        <f t="shared" si="5"/>
        <v>2920823</v>
      </c>
      <c r="M43" s="9">
        <f t="shared" si="5"/>
        <v>3862960</v>
      </c>
      <c r="N43" s="9">
        <f t="shared" si="5"/>
        <v>526352</v>
      </c>
      <c r="O43" s="9">
        <f t="shared" si="5"/>
        <v>2708138</v>
      </c>
      <c r="P43" s="9">
        <f t="shared" si="5"/>
        <v>4000</v>
      </c>
      <c r="Q43" s="9">
        <f t="shared" si="5"/>
        <v>22315</v>
      </c>
      <c r="R43" s="90">
        <f t="shared" si="5"/>
        <v>2937441</v>
      </c>
    </row>
    <row r="44" spans="1:18" ht="13.5" thickBot="1">
      <c r="A44" s="288" t="s">
        <v>65</v>
      </c>
      <c r="B44" s="225"/>
      <c r="C44" s="35"/>
      <c r="D44" s="33"/>
      <c r="E44" s="88">
        <v>835750</v>
      </c>
      <c r="F44" s="327"/>
      <c r="G44" s="359">
        <v>-34330887</v>
      </c>
      <c r="H44" s="359"/>
      <c r="I44" s="359"/>
      <c r="J44" s="91"/>
      <c r="K44" s="93"/>
      <c r="L44" s="93"/>
      <c r="M44" s="93"/>
      <c r="N44" s="93"/>
      <c r="O44" s="92"/>
      <c r="P44" s="92"/>
      <c r="Q44" s="93"/>
      <c r="R44" s="147">
        <v>-2982919</v>
      </c>
    </row>
    <row r="45" spans="1:18" ht="13.5" thickBot="1">
      <c r="A45" s="70" t="s">
        <v>66</v>
      </c>
      <c r="B45" s="278"/>
      <c r="C45" s="279"/>
      <c r="D45" s="280"/>
      <c r="E45" s="328">
        <f>SUM(E43:E44)</f>
        <v>59131622</v>
      </c>
      <c r="F45" s="281"/>
      <c r="G45" s="360">
        <f>SUM(G43:G44)</f>
        <v>-1050419</v>
      </c>
      <c r="H45" s="360"/>
      <c r="I45" s="360"/>
      <c r="J45" s="22"/>
      <c r="K45" s="95"/>
      <c r="L45" s="95"/>
      <c r="M45" s="95"/>
      <c r="N45" s="95"/>
      <c r="O45" s="94"/>
      <c r="P45" s="94"/>
      <c r="Q45" s="95"/>
      <c r="R45" s="148">
        <f>SUM(R43:R44)</f>
        <v>-45478</v>
      </c>
    </row>
  </sheetData>
  <mergeCells count="3">
    <mergeCell ref="K3:R3"/>
    <mergeCell ref="H3:H4"/>
    <mergeCell ref="I3:I4"/>
  </mergeCells>
  <printOptions/>
  <pageMargins left="0.71" right="0.31" top="0.42" bottom="0.4" header="0.32" footer="0.26"/>
  <pageSetup horizontalDpi="600" verticalDpi="600" orientation="landscape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B2" sqref="B2"/>
    </sheetView>
  </sheetViews>
  <sheetFormatPr defaultColWidth="9.00390625" defaultRowHeight="12.75"/>
  <cols>
    <col min="1" max="1" width="9.125" style="239" customWidth="1"/>
    <col min="2" max="14" width="9.125" style="78" customWidth="1"/>
  </cols>
  <sheetData>
    <row r="1" spans="1:14" ht="12.75">
      <c r="A1" s="2"/>
      <c r="B1" s="11" t="s">
        <v>264</v>
      </c>
      <c r="C1" s="11"/>
      <c r="D1" s="11"/>
      <c r="E1" s="11"/>
      <c r="F1" s="11"/>
      <c r="G1" s="306"/>
      <c r="H1" s="306"/>
      <c r="I1" s="307"/>
      <c r="J1" s="11"/>
      <c r="K1" s="306"/>
      <c r="L1" s="306"/>
      <c r="M1" s="306"/>
      <c r="N1" s="306"/>
    </row>
    <row r="2" spans="1:14" ht="56.25" customHeight="1" thickBot="1">
      <c r="A2" s="2" t="s">
        <v>67</v>
      </c>
      <c r="B2" s="113"/>
      <c r="C2" s="113"/>
      <c r="D2" s="113"/>
      <c r="E2" s="113"/>
      <c r="F2" s="113"/>
      <c r="G2" s="143"/>
      <c r="H2" s="143"/>
      <c r="I2" s="307"/>
      <c r="J2" s="113"/>
      <c r="K2" s="143"/>
      <c r="L2" s="143"/>
      <c r="M2" s="143"/>
      <c r="N2" s="143"/>
    </row>
    <row r="3" spans="1:14" ht="13.5" thickBot="1">
      <c r="A3" s="409" t="s">
        <v>1</v>
      </c>
      <c r="B3" s="386" t="s">
        <v>2</v>
      </c>
      <c r="C3" s="386" t="s">
        <v>3</v>
      </c>
      <c r="D3" s="386" t="s">
        <v>4</v>
      </c>
      <c r="E3" s="384" t="s">
        <v>5</v>
      </c>
      <c r="F3" s="380" t="s">
        <v>7</v>
      </c>
      <c r="G3" s="411" t="s">
        <v>9</v>
      </c>
      <c r="H3" s="419" t="s">
        <v>6</v>
      </c>
      <c r="I3" s="420"/>
      <c r="J3" s="420"/>
      <c r="K3" s="420"/>
      <c r="L3" s="420"/>
      <c r="M3" s="421"/>
      <c r="N3" s="97"/>
    </row>
    <row r="4" spans="1:13" ht="13.5" thickBot="1">
      <c r="A4" s="410" t="s">
        <v>10</v>
      </c>
      <c r="B4" s="391" t="s">
        <v>11</v>
      </c>
      <c r="C4" s="391" t="s">
        <v>12</v>
      </c>
      <c r="D4" s="391" t="s">
        <v>13</v>
      </c>
      <c r="E4" s="389" t="s">
        <v>14</v>
      </c>
      <c r="F4" s="412" t="s">
        <v>14</v>
      </c>
      <c r="G4" s="413" t="s">
        <v>16</v>
      </c>
      <c r="H4" s="316" t="s">
        <v>68</v>
      </c>
      <c r="I4" s="317" t="s">
        <v>69</v>
      </c>
      <c r="J4" s="317" t="s">
        <v>19</v>
      </c>
      <c r="K4" s="317" t="s">
        <v>20</v>
      </c>
      <c r="L4" s="317" t="s">
        <v>21</v>
      </c>
      <c r="M4" s="318" t="s">
        <v>70</v>
      </c>
    </row>
    <row r="5" spans="1:13" ht="12.75">
      <c r="A5" s="310" t="s">
        <v>32</v>
      </c>
      <c r="B5" s="232">
        <v>10</v>
      </c>
      <c r="C5" s="106">
        <v>87</v>
      </c>
      <c r="D5" s="312">
        <v>95.2</v>
      </c>
      <c r="E5" s="169">
        <v>185436</v>
      </c>
      <c r="F5" s="169">
        <v>99370</v>
      </c>
      <c r="G5" s="311">
        <v>53.59</v>
      </c>
      <c r="H5" s="260">
        <v>53114</v>
      </c>
      <c r="I5" s="170">
        <v>9013</v>
      </c>
      <c r="J5" s="170">
        <v>10122</v>
      </c>
      <c r="K5" s="170">
        <v>1413</v>
      </c>
      <c r="L5" s="170">
        <v>16819</v>
      </c>
      <c r="M5" s="261">
        <v>8889</v>
      </c>
    </row>
    <row r="6" spans="1:13" ht="12.75">
      <c r="A6" s="308" t="s">
        <v>34</v>
      </c>
      <c r="B6" s="228">
        <v>12</v>
      </c>
      <c r="C6" s="99">
        <v>53</v>
      </c>
      <c r="D6" s="313">
        <v>56</v>
      </c>
      <c r="E6" s="110">
        <v>63181</v>
      </c>
      <c r="F6" s="110">
        <v>35594</v>
      </c>
      <c r="G6" s="285">
        <v>56.34</v>
      </c>
      <c r="H6" s="264">
        <v>20574</v>
      </c>
      <c r="I6" s="103">
        <v>2800</v>
      </c>
      <c r="J6" s="103">
        <v>3622</v>
      </c>
      <c r="K6" s="103">
        <v>527</v>
      </c>
      <c r="L6" s="103">
        <v>3846</v>
      </c>
      <c r="M6" s="152">
        <v>4225</v>
      </c>
    </row>
    <row r="7" spans="1:13" ht="12.75">
      <c r="A7" s="308" t="s">
        <v>38</v>
      </c>
      <c r="B7" s="228">
        <v>16</v>
      </c>
      <c r="C7" s="99">
        <v>25</v>
      </c>
      <c r="D7" s="313">
        <v>67.3</v>
      </c>
      <c r="E7" s="110">
        <v>42570</v>
      </c>
      <c r="F7" s="110">
        <v>20181</v>
      </c>
      <c r="G7" s="285">
        <v>47.41</v>
      </c>
      <c r="H7" s="264">
        <v>13949</v>
      </c>
      <c r="I7" s="103">
        <v>730</v>
      </c>
      <c r="J7" s="103">
        <v>2384</v>
      </c>
      <c r="K7" s="103">
        <v>325</v>
      </c>
      <c r="L7" s="103">
        <v>0</v>
      </c>
      <c r="M7" s="152">
        <v>2793</v>
      </c>
    </row>
    <row r="8" spans="1:13" ht="12.75">
      <c r="A8" s="308" t="s">
        <v>39</v>
      </c>
      <c r="B8" s="228">
        <v>17</v>
      </c>
      <c r="C8" s="99">
        <v>39</v>
      </c>
      <c r="D8" s="313">
        <v>95.3</v>
      </c>
      <c r="E8" s="110">
        <v>78749</v>
      </c>
      <c r="F8" s="110">
        <v>44592</v>
      </c>
      <c r="G8" s="285">
        <v>56.63</v>
      </c>
      <c r="H8" s="264">
        <v>27932</v>
      </c>
      <c r="I8" s="103">
        <v>4995</v>
      </c>
      <c r="J8" s="103">
        <v>5470</v>
      </c>
      <c r="K8" s="103">
        <v>745</v>
      </c>
      <c r="L8" s="103">
        <v>1937</v>
      </c>
      <c r="M8" s="152">
        <v>3513</v>
      </c>
    </row>
    <row r="9" spans="1:13" ht="12.75">
      <c r="A9" s="308" t="s">
        <v>42</v>
      </c>
      <c r="B9" s="228">
        <v>20</v>
      </c>
      <c r="C9" s="99">
        <v>38</v>
      </c>
      <c r="D9" s="313">
        <v>78.2</v>
      </c>
      <c r="E9" s="110">
        <v>71677</v>
      </c>
      <c r="F9" s="110">
        <v>35658</v>
      </c>
      <c r="G9" s="285">
        <v>49.75</v>
      </c>
      <c r="H9" s="264">
        <v>19974</v>
      </c>
      <c r="I9" s="103">
        <v>4382</v>
      </c>
      <c r="J9" s="103">
        <v>3908</v>
      </c>
      <c r="K9" s="103">
        <v>532</v>
      </c>
      <c r="L9" s="103">
        <v>2503</v>
      </c>
      <c r="M9" s="152">
        <v>4359</v>
      </c>
    </row>
    <row r="10" spans="1:13" ht="12.75">
      <c r="A10" s="308" t="s">
        <v>43</v>
      </c>
      <c r="B10" s="228">
        <v>21</v>
      </c>
      <c r="C10" s="99">
        <v>43</v>
      </c>
      <c r="D10" s="313">
        <v>96.9</v>
      </c>
      <c r="E10" s="110">
        <v>76079</v>
      </c>
      <c r="F10" s="110">
        <v>50004</v>
      </c>
      <c r="G10" s="285">
        <v>65.73</v>
      </c>
      <c r="H10" s="264">
        <v>36040</v>
      </c>
      <c r="I10" s="103">
        <v>2564</v>
      </c>
      <c r="J10" s="103">
        <v>6975</v>
      </c>
      <c r="K10" s="103">
        <v>839</v>
      </c>
      <c r="L10" s="103">
        <v>1617</v>
      </c>
      <c r="M10" s="152">
        <v>1969</v>
      </c>
    </row>
    <row r="11" spans="1:13" ht="12.75">
      <c r="A11" s="308" t="s">
        <v>44</v>
      </c>
      <c r="B11" s="228">
        <v>23</v>
      </c>
      <c r="C11" s="99">
        <v>41</v>
      </c>
      <c r="D11" s="313">
        <v>73.9</v>
      </c>
      <c r="E11" s="110">
        <v>73468</v>
      </c>
      <c r="F11" s="110">
        <v>36369</v>
      </c>
      <c r="G11" s="285">
        <v>49.5</v>
      </c>
      <c r="H11" s="264">
        <v>25346</v>
      </c>
      <c r="I11" s="103">
        <v>3744</v>
      </c>
      <c r="J11" s="103">
        <v>5001</v>
      </c>
      <c r="K11" s="103">
        <v>675</v>
      </c>
      <c r="L11" s="103">
        <v>1018</v>
      </c>
      <c r="M11" s="152">
        <v>585</v>
      </c>
    </row>
    <row r="12" spans="1:13" ht="12.75">
      <c r="A12" s="308" t="s">
        <v>45</v>
      </c>
      <c r="B12" s="228">
        <v>26</v>
      </c>
      <c r="C12" s="99">
        <v>45</v>
      </c>
      <c r="D12" s="313">
        <v>90.7</v>
      </c>
      <c r="E12" s="110">
        <v>70743</v>
      </c>
      <c r="F12" s="110">
        <v>48951</v>
      </c>
      <c r="G12" s="285">
        <v>69.2</v>
      </c>
      <c r="H12" s="264">
        <v>35251</v>
      </c>
      <c r="I12" s="103">
        <v>2851</v>
      </c>
      <c r="J12" s="103">
        <v>6211</v>
      </c>
      <c r="K12" s="103">
        <v>846</v>
      </c>
      <c r="L12" s="103">
        <v>1060</v>
      </c>
      <c r="M12" s="152">
        <v>2732</v>
      </c>
    </row>
    <row r="13" spans="1:13" ht="12.75">
      <c r="A13" s="308" t="s">
        <v>48</v>
      </c>
      <c r="B13" s="228">
        <v>29</v>
      </c>
      <c r="C13" s="99">
        <v>54</v>
      </c>
      <c r="D13" s="313">
        <v>128.3</v>
      </c>
      <c r="E13" s="110">
        <v>118916</v>
      </c>
      <c r="F13" s="110">
        <v>83121</v>
      </c>
      <c r="G13" s="285">
        <v>69.9</v>
      </c>
      <c r="H13" s="264">
        <v>58001</v>
      </c>
      <c r="I13" s="103">
        <v>5341</v>
      </c>
      <c r="J13" s="103">
        <v>9956</v>
      </c>
      <c r="K13" s="103">
        <v>1356</v>
      </c>
      <c r="L13" s="103">
        <v>2391</v>
      </c>
      <c r="M13" s="152">
        <v>6076</v>
      </c>
    </row>
    <row r="14" spans="1:13" ht="12.75">
      <c r="A14" s="308" t="s">
        <v>49</v>
      </c>
      <c r="B14" s="228">
        <v>31</v>
      </c>
      <c r="C14" s="99">
        <v>103</v>
      </c>
      <c r="D14" s="313">
        <v>74.7</v>
      </c>
      <c r="E14" s="110">
        <v>141338</v>
      </c>
      <c r="F14" s="110">
        <v>92280</v>
      </c>
      <c r="G14" s="285">
        <v>65.29</v>
      </c>
      <c r="H14" s="264">
        <v>50462</v>
      </c>
      <c r="I14" s="103">
        <v>5390</v>
      </c>
      <c r="J14" s="103">
        <v>9152</v>
      </c>
      <c r="K14" s="103">
        <v>1229</v>
      </c>
      <c r="L14" s="103">
        <v>17396</v>
      </c>
      <c r="M14" s="152">
        <v>8651</v>
      </c>
    </row>
    <row r="15" spans="1:13" ht="12.75">
      <c r="A15" s="308" t="s">
        <v>51</v>
      </c>
      <c r="B15" s="228">
        <v>34</v>
      </c>
      <c r="C15" s="99">
        <v>29.7</v>
      </c>
      <c r="D15" s="313">
        <v>122.9</v>
      </c>
      <c r="E15" s="110">
        <v>101495</v>
      </c>
      <c r="F15" s="110">
        <v>43805</v>
      </c>
      <c r="G15" s="285">
        <v>43.16</v>
      </c>
      <c r="H15" s="264">
        <v>29444</v>
      </c>
      <c r="I15" s="103">
        <v>4223</v>
      </c>
      <c r="J15" s="103">
        <v>5979</v>
      </c>
      <c r="K15" s="103">
        <v>814</v>
      </c>
      <c r="L15" s="103">
        <v>0</v>
      </c>
      <c r="M15" s="152">
        <v>3345</v>
      </c>
    </row>
    <row r="16" spans="1:13" ht="12.75">
      <c r="A16" s="308" t="s">
        <v>52</v>
      </c>
      <c r="B16" s="228">
        <v>35</v>
      </c>
      <c r="C16" s="99">
        <v>64</v>
      </c>
      <c r="D16" s="313">
        <v>81.2</v>
      </c>
      <c r="E16" s="110">
        <v>108959</v>
      </c>
      <c r="F16" s="110">
        <v>62386</v>
      </c>
      <c r="G16" s="285">
        <v>57.26</v>
      </c>
      <c r="H16" s="264">
        <v>42079</v>
      </c>
      <c r="I16" s="103">
        <v>4244</v>
      </c>
      <c r="J16" s="103">
        <v>7457</v>
      </c>
      <c r="K16" s="103">
        <v>1016</v>
      </c>
      <c r="L16" s="103">
        <v>1416</v>
      </c>
      <c r="M16" s="152">
        <v>6174</v>
      </c>
    </row>
    <row r="17" spans="1:13" ht="12.75">
      <c r="A17" s="308" t="s">
        <v>53</v>
      </c>
      <c r="B17" s="228">
        <v>37</v>
      </c>
      <c r="C17" s="99">
        <v>21</v>
      </c>
      <c r="D17" s="313">
        <v>102.9</v>
      </c>
      <c r="E17" s="110">
        <v>48203</v>
      </c>
      <c r="F17" s="110">
        <v>25937</v>
      </c>
      <c r="G17" s="285">
        <v>53.81</v>
      </c>
      <c r="H17" s="264">
        <v>16447</v>
      </c>
      <c r="I17" s="103">
        <v>2568</v>
      </c>
      <c r="J17" s="103">
        <v>3062</v>
      </c>
      <c r="K17" s="103">
        <v>417</v>
      </c>
      <c r="L17" s="103">
        <v>1121</v>
      </c>
      <c r="M17" s="152">
        <v>2322</v>
      </c>
    </row>
    <row r="18" spans="1:13" ht="12.75">
      <c r="A18" s="308" t="s">
        <v>55</v>
      </c>
      <c r="B18" s="228">
        <v>40</v>
      </c>
      <c r="C18" s="99">
        <v>89</v>
      </c>
      <c r="D18" s="313">
        <v>57.5</v>
      </c>
      <c r="E18" s="110">
        <v>117315</v>
      </c>
      <c r="F18" s="110">
        <v>61390</v>
      </c>
      <c r="G18" s="285">
        <v>52.33</v>
      </c>
      <c r="H18" s="264">
        <v>39521</v>
      </c>
      <c r="I18" s="103">
        <v>6588</v>
      </c>
      <c r="J18" s="103">
        <v>7310</v>
      </c>
      <c r="K18" s="103">
        <v>996</v>
      </c>
      <c r="L18" s="103">
        <v>602</v>
      </c>
      <c r="M18" s="152">
        <v>6373</v>
      </c>
    </row>
    <row r="19" spans="1:13" ht="12.75">
      <c r="A19" s="308" t="s">
        <v>57</v>
      </c>
      <c r="B19" s="228">
        <v>42</v>
      </c>
      <c r="C19" s="99">
        <v>31</v>
      </c>
      <c r="D19" s="313">
        <v>116.3</v>
      </c>
      <c r="E19" s="110">
        <v>84160</v>
      </c>
      <c r="F19" s="110">
        <v>43250</v>
      </c>
      <c r="G19" s="285">
        <v>51.39</v>
      </c>
      <c r="H19" s="264">
        <v>31620</v>
      </c>
      <c r="I19" s="103">
        <v>2072</v>
      </c>
      <c r="J19" s="103">
        <v>5158</v>
      </c>
      <c r="K19" s="103">
        <v>703</v>
      </c>
      <c r="L19" s="103">
        <v>0</v>
      </c>
      <c r="M19" s="152">
        <v>3697</v>
      </c>
    </row>
    <row r="20" spans="1:13" ht="12.75">
      <c r="A20" s="308" t="s">
        <v>58</v>
      </c>
      <c r="B20" s="228">
        <v>43</v>
      </c>
      <c r="C20" s="99">
        <v>59</v>
      </c>
      <c r="D20" s="313">
        <v>66</v>
      </c>
      <c r="E20" s="110">
        <v>84166</v>
      </c>
      <c r="F20" s="110">
        <v>46727</v>
      </c>
      <c r="G20" s="285">
        <v>55.52</v>
      </c>
      <c r="H20" s="264">
        <v>24249</v>
      </c>
      <c r="I20" s="103">
        <v>4001</v>
      </c>
      <c r="J20" s="103">
        <v>5017</v>
      </c>
      <c r="K20" s="103">
        <v>683</v>
      </c>
      <c r="L20" s="103">
        <v>7893</v>
      </c>
      <c r="M20" s="152">
        <v>4884</v>
      </c>
    </row>
    <row r="21" spans="1:13" ht="12.75">
      <c r="A21" s="308" t="s">
        <v>60</v>
      </c>
      <c r="B21" s="228">
        <v>45</v>
      </c>
      <c r="C21" s="99">
        <v>79</v>
      </c>
      <c r="D21" s="313">
        <v>98.2</v>
      </c>
      <c r="E21" s="110">
        <v>145064</v>
      </c>
      <c r="F21" s="110">
        <v>93064</v>
      </c>
      <c r="G21" s="285">
        <v>64.15</v>
      </c>
      <c r="H21" s="264">
        <v>66437</v>
      </c>
      <c r="I21" s="103">
        <v>5963</v>
      </c>
      <c r="J21" s="103">
        <v>11814</v>
      </c>
      <c r="K21" s="103">
        <v>1603</v>
      </c>
      <c r="L21" s="103">
        <v>579</v>
      </c>
      <c r="M21" s="152">
        <v>6668</v>
      </c>
    </row>
    <row r="22" spans="1:13" ht="12.75">
      <c r="A22" s="308" t="s">
        <v>61</v>
      </c>
      <c r="B22" s="228">
        <v>46</v>
      </c>
      <c r="C22" s="99">
        <v>42</v>
      </c>
      <c r="D22" s="313">
        <v>90.4</v>
      </c>
      <c r="E22" s="110">
        <v>73354</v>
      </c>
      <c r="F22" s="110">
        <v>45562</v>
      </c>
      <c r="G22" s="285">
        <v>62.11</v>
      </c>
      <c r="H22" s="264">
        <v>27505</v>
      </c>
      <c r="I22" s="103">
        <v>3835</v>
      </c>
      <c r="J22" s="103">
        <v>5018</v>
      </c>
      <c r="K22" s="103">
        <v>683</v>
      </c>
      <c r="L22" s="103">
        <v>4795</v>
      </c>
      <c r="M22" s="152">
        <v>3726</v>
      </c>
    </row>
    <row r="23" spans="1:13" ht="12.75">
      <c r="A23" s="308" t="s">
        <v>62</v>
      </c>
      <c r="B23" s="228">
        <v>47</v>
      </c>
      <c r="C23" s="99">
        <v>86</v>
      </c>
      <c r="D23" s="313">
        <v>103.7</v>
      </c>
      <c r="E23" s="110">
        <v>173088</v>
      </c>
      <c r="F23" s="110">
        <v>106973</v>
      </c>
      <c r="G23" s="285">
        <v>61.8</v>
      </c>
      <c r="H23" s="264">
        <v>62275</v>
      </c>
      <c r="I23" s="103">
        <v>7386</v>
      </c>
      <c r="J23" s="103">
        <v>10858</v>
      </c>
      <c r="K23" s="103">
        <v>1479</v>
      </c>
      <c r="L23" s="103">
        <v>18700</v>
      </c>
      <c r="M23" s="152">
        <v>6275</v>
      </c>
    </row>
    <row r="24" spans="1:13" ht="13.5" thickBot="1">
      <c r="A24" s="309" t="s">
        <v>63</v>
      </c>
      <c r="B24" s="298">
        <v>48</v>
      </c>
      <c r="C24" s="286">
        <v>33</v>
      </c>
      <c r="D24" s="314">
        <v>115.4</v>
      </c>
      <c r="E24" s="198">
        <v>83468</v>
      </c>
      <c r="F24" s="198">
        <v>45713</v>
      </c>
      <c r="G24" s="287">
        <v>54.77</v>
      </c>
      <c r="H24" s="270">
        <v>28794</v>
      </c>
      <c r="I24" s="199">
        <v>4225</v>
      </c>
      <c r="J24" s="199">
        <v>4965</v>
      </c>
      <c r="K24" s="199">
        <v>797</v>
      </c>
      <c r="L24" s="199">
        <v>1339</v>
      </c>
      <c r="M24" s="153">
        <v>5593</v>
      </c>
    </row>
    <row r="25" spans="1:13" ht="13.5" thickBot="1">
      <c r="A25" s="288" t="s">
        <v>64</v>
      </c>
      <c r="B25" s="289"/>
      <c r="C25" s="6">
        <v>1061.7</v>
      </c>
      <c r="D25" s="315">
        <v>88</v>
      </c>
      <c r="E25" s="290">
        <v>1941429</v>
      </c>
      <c r="F25" s="291">
        <v>1120927</v>
      </c>
      <c r="G25" s="292">
        <v>57.74</v>
      </c>
      <c r="H25" s="218">
        <v>709014</v>
      </c>
      <c r="I25" s="205">
        <v>86915</v>
      </c>
      <c r="J25" s="205">
        <v>129439</v>
      </c>
      <c r="K25" s="205">
        <v>17678</v>
      </c>
      <c r="L25" s="293">
        <v>85032</v>
      </c>
      <c r="M25" s="294">
        <v>92849</v>
      </c>
    </row>
    <row r="26" spans="1:14" ht="13.5" thickBot="1">
      <c r="A26" s="201" t="s">
        <v>71</v>
      </c>
      <c r="B26" s="29"/>
      <c r="C26" s="29"/>
      <c r="D26" s="29"/>
      <c r="E26" s="204">
        <v>892674</v>
      </c>
      <c r="F26" s="206">
        <v>0</v>
      </c>
      <c r="G26" s="28"/>
      <c r="H26" s="239"/>
      <c r="I26" s="239"/>
      <c r="J26" s="239"/>
      <c r="K26" s="239"/>
      <c r="L26" s="239"/>
      <c r="M26" s="239"/>
      <c r="N26" s="239"/>
    </row>
    <row r="27" spans="1:14" ht="13.5" thickBot="1">
      <c r="A27" s="201" t="s">
        <v>66</v>
      </c>
      <c r="B27" s="29"/>
      <c r="C27" s="29"/>
      <c r="D27" s="29"/>
      <c r="E27" s="203">
        <v>2834103</v>
      </c>
      <c r="F27" s="203">
        <v>1120927</v>
      </c>
      <c r="G27" s="28"/>
      <c r="H27" s="239"/>
      <c r="I27" s="239"/>
      <c r="J27" s="239"/>
      <c r="K27" s="239"/>
      <c r="L27" s="239"/>
      <c r="M27" s="239"/>
      <c r="N27" s="239"/>
    </row>
    <row r="28" ht="12.75">
      <c r="A28" s="95"/>
    </row>
    <row r="29" ht="12.75">
      <c r="A29" s="95"/>
    </row>
  </sheetData>
  <mergeCells count="1">
    <mergeCell ref="H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J34">
      <selection activeCell="M53" sqref="M53"/>
    </sheetView>
  </sheetViews>
  <sheetFormatPr defaultColWidth="9.00390625" defaultRowHeight="12.75"/>
  <cols>
    <col min="1" max="1" width="20.375" style="113" customWidth="1"/>
    <col min="2" max="2" width="5.25390625" style="113" customWidth="1"/>
    <col min="3" max="3" width="11.00390625" style="113" customWidth="1"/>
    <col min="4" max="4" width="7.625" style="113" hidden="1" customWidth="1"/>
    <col min="5" max="5" width="14.75390625" style="141" customWidth="1"/>
    <col min="6" max="6" width="7.75390625" style="113" hidden="1" customWidth="1"/>
    <col min="7" max="7" width="9.125" style="113" customWidth="1"/>
    <col min="8" max="13" width="9.75390625" style="113" customWidth="1"/>
    <col min="14" max="14" width="11.00390625" style="113" customWidth="1"/>
    <col min="15" max="15" width="7.375" style="113" hidden="1" customWidth="1"/>
    <col min="16" max="16" width="7.125" style="113" hidden="1" customWidth="1"/>
    <col min="17" max="17" width="7.875" style="113" hidden="1" customWidth="1"/>
    <col min="18" max="18" width="7.625" style="113" hidden="1" customWidth="1"/>
    <col min="19" max="16384" width="9.125" style="113" customWidth="1"/>
  </cols>
  <sheetData>
    <row r="1" spans="2:18" ht="30" customHeight="1">
      <c r="B1" s="1" t="s">
        <v>266</v>
      </c>
      <c r="C1" s="1"/>
      <c r="D1" s="1"/>
      <c r="E1" s="369"/>
      <c r="F1" s="1"/>
      <c r="G1" s="1"/>
      <c r="H1" s="1"/>
      <c r="I1" s="1"/>
      <c r="J1" s="1"/>
      <c r="K1" s="1"/>
      <c r="L1" s="1"/>
      <c r="Q1" s="77"/>
      <c r="R1" s="77"/>
    </row>
    <row r="2" spans="1:18" ht="34.5" customHeight="1" thickBot="1">
      <c r="A2" s="2" t="s">
        <v>257</v>
      </c>
      <c r="O2" s="2" t="s">
        <v>81</v>
      </c>
      <c r="P2" s="11"/>
      <c r="Q2" s="77"/>
      <c r="R2" s="77"/>
    </row>
    <row r="3" spans="1:18" ht="13.5" thickBot="1">
      <c r="A3" s="382" t="s">
        <v>1</v>
      </c>
      <c r="B3" s="383" t="s">
        <v>2</v>
      </c>
      <c r="C3" s="386" t="s">
        <v>5</v>
      </c>
      <c r="D3" s="384" t="s">
        <v>6</v>
      </c>
      <c r="E3" s="385" t="s">
        <v>7</v>
      </c>
      <c r="F3" s="386" t="s">
        <v>6</v>
      </c>
      <c r="G3" s="243" t="s">
        <v>9</v>
      </c>
      <c r="H3" s="159" t="s">
        <v>6</v>
      </c>
      <c r="I3" s="160"/>
      <c r="J3" s="160"/>
      <c r="K3" s="160"/>
      <c r="L3" s="160"/>
      <c r="M3" s="160"/>
      <c r="N3" s="161"/>
      <c r="O3" s="159" t="s">
        <v>5</v>
      </c>
      <c r="P3" s="162"/>
      <c r="Q3" s="163" t="s">
        <v>73</v>
      </c>
      <c r="R3" s="12" t="s">
        <v>6</v>
      </c>
    </row>
    <row r="4" spans="1:18" ht="12.75" customHeight="1" thickBot="1">
      <c r="A4" s="387" t="s">
        <v>10</v>
      </c>
      <c r="B4" s="388" t="s">
        <v>11</v>
      </c>
      <c r="C4" s="391" t="s">
        <v>14</v>
      </c>
      <c r="D4" s="389" t="s">
        <v>15</v>
      </c>
      <c r="E4" s="390" t="s">
        <v>14</v>
      </c>
      <c r="F4" s="391" t="s">
        <v>15</v>
      </c>
      <c r="G4" s="391" t="s">
        <v>16</v>
      </c>
      <c r="H4" s="165" t="s">
        <v>68</v>
      </c>
      <c r="I4" s="166" t="s">
        <v>69</v>
      </c>
      <c r="J4" s="166" t="s">
        <v>19</v>
      </c>
      <c r="K4" s="166" t="s">
        <v>20</v>
      </c>
      <c r="L4" s="166" t="s">
        <v>82</v>
      </c>
      <c r="M4" s="166" t="s">
        <v>21</v>
      </c>
      <c r="N4" s="167" t="s">
        <v>70</v>
      </c>
      <c r="O4" s="165" t="s">
        <v>83</v>
      </c>
      <c r="P4" s="149" t="s">
        <v>84</v>
      </c>
      <c r="Q4" s="168" t="s">
        <v>83</v>
      </c>
      <c r="R4" s="150" t="s">
        <v>84</v>
      </c>
    </row>
    <row r="5" spans="1:18" ht="12.75">
      <c r="A5" s="231" t="s">
        <v>25</v>
      </c>
      <c r="B5" s="232">
        <v>1</v>
      </c>
      <c r="C5" s="169">
        <v>186132</v>
      </c>
      <c r="D5" s="170">
        <v>0</v>
      </c>
      <c r="E5" s="370">
        <v>104474</v>
      </c>
      <c r="F5" s="170">
        <v>0</v>
      </c>
      <c r="G5" s="14">
        <f>E5/C5*100</f>
        <v>56.1</v>
      </c>
      <c r="H5" s="170">
        <v>72422</v>
      </c>
      <c r="I5" s="170">
        <v>8781</v>
      </c>
      <c r="J5" s="170">
        <v>11110</v>
      </c>
      <c r="K5" s="170">
        <v>1285</v>
      </c>
      <c r="L5" s="170">
        <v>0</v>
      </c>
      <c r="M5" s="170">
        <v>6387</v>
      </c>
      <c r="N5" s="170">
        <f>E5-(H5+I5+J5+K5+L5+M5)</f>
        <v>4489</v>
      </c>
      <c r="O5" s="171">
        <f>14350+2500</f>
        <v>16850</v>
      </c>
      <c r="P5" s="172">
        <v>14350</v>
      </c>
      <c r="Q5" s="173">
        <v>8478</v>
      </c>
      <c r="R5" s="151">
        <v>8478</v>
      </c>
    </row>
    <row r="6" spans="1:18" ht="12.75">
      <c r="A6" s="231" t="s">
        <v>26</v>
      </c>
      <c r="B6" s="228">
        <v>2</v>
      </c>
      <c r="C6" s="110">
        <v>155347</v>
      </c>
      <c r="D6" s="103">
        <v>2000</v>
      </c>
      <c r="E6" s="371">
        <v>90376</v>
      </c>
      <c r="F6" s="103">
        <v>1200</v>
      </c>
      <c r="G6" s="14">
        <f aca="true" t="shared" si="0" ref="G6:G44">E6/C6*100</f>
        <v>58.2</v>
      </c>
      <c r="H6" s="103">
        <v>58965</v>
      </c>
      <c r="I6" s="103">
        <v>9866</v>
      </c>
      <c r="J6" s="103">
        <v>11991</v>
      </c>
      <c r="K6" s="103">
        <v>1633</v>
      </c>
      <c r="L6" s="103">
        <v>1200</v>
      </c>
      <c r="M6" s="103">
        <v>1924</v>
      </c>
      <c r="N6" s="103">
        <f aca="true" t="shared" si="1" ref="N6:N43">E6-(H6+I6+J6+K6+L6+M6)</f>
        <v>4797</v>
      </c>
      <c r="O6" s="174">
        <f>11651+2500</f>
        <v>14151</v>
      </c>
      <c r="P6" s="172">
        <v>10651</v>
      </c>
      <c r="Q6" s="175">
        <v>6391</v>
      </c>
      <c r="R6" s="152">
        <v>6391</v>
      </c>
    </row>
    <row r="7" spans="1:18" ht="12.75">
      <c r="A7" s="231" t="s">
        <v>27</v>
      </c>
      <c r="B7" s="228">
        <v>5</v>
      </c>
      <c r="C7" s="110">
        <v>78277</v>
      </c>
      <c r="D7" s="103">
        <v>3000</v>
      </c>
      <c r="E7" s="371">
        <v>29443</v>
      </c>
      <c r="F7" s="103">
        <v>0</v>
      </c>
      <c r="G7" s="14">
        <f t="shared" si="0"/>
        <v>37.6</v>
      </c>
      <c r="H7" s="103">
        <v>19998</v>
      </c>
      <c r="I7" s="103">
        <v>2810</v>
      </c>
      <c r="J7" s="103">
        <v>4400</v>
      </c>
      <c r="K7" s="103">
        <v>600</v>
      </c>
      <c r="L7" s="103">
        <v>0</v>
      </c>
      <c r="M7" s="103">
        <v>595</v>
      </c>
      <c r="N7" s="103">
        <f t="shared" si="1"/>
        <v>1040</v>
      </c>
      <c r="O7" s="174">
        <v>16778</v>
      </c>
      <c r="P7" s="172">
        <v>14278</v>
      </c>
      <c r="Q7" s="175">
        <v>4639</v>
      </c>
      <c r="R7" s="152">
        <v>4639</v>
      </c>
    </row>
    <row r="8" spans="1:18" ht="12.75">
      <c r="A8" s="231" t="s">
        <v>28</v>
      </c>
      <c r="B8" s="228">
        <v>6</v>
      </c>
      <c r="C8" s="110">
        <v>228990</v>
      </c>
      <c r="D8" s="103">
        <v>2500</v>
      </c>
      <c r="E8" s="371">
        <v>125995</v>
      </c>
      <c r="F8" s="103">
        <v>1654</v>
      </c>
      <c r="G8" s="14">
        <f t="shared" si="0"/>
        <v>55</v>
      </c>
      <c r="H8" s="103">
        <v>82618</v>
      </c>
      <c r="I8" s="103">
        <v>10557</v>
      </c>
      <c r="J8" s="103">
        <v>15179</v>
      </c>
      <c r="K8" s="103">
        <v>2067</v>
      </c>
      <c r="L8" s="103">
        <v>1654</v>
      </c>
      <c r="M8" s="103">
        <v>7038</v>
      </c>
      <c r="N8" s="103">
        <f t="shared" si="1"/>
        <v>6882</v>
      </c>
      <c r="O8" s="174">
        <v>21428</v>
      </c>
      <c r="P8" s="172">
        <v>20128</v>
      </c>
      <c r="Q8" s="175">
        <v>12008</v>
      </c>
      <c r="R8" s="152">
        <v>12008</v>
      </c>
    </row>
    <row r="9" spans="1:18" ht="12.75">
      <c r="A9" s="231" t="s">
        <v>29</v>
      </c>
      <c r="B9" s="228">
        <v>7</v>
      </c>
      <c r="C9" s="110">
        <v>119695</v>
      </c>
      <c r="D9" s="103">
        <v>1000</v>
      </c>
      <c r="E9" s="371">
        <v>67392</v>
      </c>
      <c r="F9" s="103">
        <v>739</v>
      </c>
      <c r="G9" s="14">
        <f t="shared" si="0"/>
        <v>56.3</v>
      </c>
      <c r="H9" s="103">
        <v>47090</v>
      </c>
      <c r="I9" s="103">
        <v>5372</v>
      </c>
      <c r="J9" s="103">
        <v>8932</v>
      </c>
      <c r="K9" s="103">
        <v>1214</v>
      </c>
      <c r="L9" s="103">
        <v>739</v>
      </c>
      <c r="M9" s="103">
        <v>1080</v>
      </c>
      <c r="N9" s="103">
        <f t="shared" si="1"/>
        <v>2965</v>
      </c>
      <c r="O9" s="174">
        <v>19948</v>
      </c>
      <c r="P9" s="172">
        <v>17448</v>
      </c>
      <c r="Q9" s="175">
        <v>9188</v>
      </c>
      <c r="R9" s="152">
        <v>9188</v>
      </c>
    </row>
    <row r="10" spans="1:18" ht="12.75">
      <c r="A10" s="231" t="s">
        <v>30</v>
      </c>
      <c r="B10" s="228">
        <v>8</v>
      </c>
      <c r="C10" s="110">
        <v>156240</v>
      </c>
      <c r="D10" s="103">
        <v>0</v>
      </c>
      <c r="E10" s="371">
        <v>82049</v>
      </c>
      <c r="F10" s="103">
        <v>0</v>
      </c>
      <c r="G10" s="14">
        <f>E10/C10*100</f>
        <v>52.5</v>
      </c>
      <c r="H10" s="103">
        <v>53575</v>
      </c>
      <c r="I10" s="103">
        <v>7162</v>
      </c>
      <c r="J10" s="103">
        <v>9684</v>
      </c>
      <c r="K10" s="103">
        <v>1168</v>
      </c>
      <c r="L10" s="103">
        <v>0</v>
      </c>
      <c r="M10" s="103">
        <v>7129</v>
      </c>
      <c r="N10" s="103">
        <f t="shared" si="1"/>
        <v>3331</v>
      </c>
      <c r="O10" s="174">
        <v>13091</v>
      </c>
      <c r="P10" s="172">
        <v>10091</v>
      </c>
      <c r="Q10" s="175">
        <v>4637</v>
      </c>
      <c r="R10" s="152">
        <v>4049</v>
      </c>
    </row>
    <row r="11" spans="1:18" ht="12.75">
      <c r="A11" s="231" t="s">
        <v>31</v>
      </c>
      <c r="B11" s="228">
        <v>9</v>
      </c>
      <c r="C11" s="110">
        <v>68308</v>
      </c>
      <c r="D11" s="103">
        <v>2000</v>
      </c>
      <c r="E11" s="371">
        <v>33862</v>
      </c>
      <c r="F11" s="103">
        <v>520</v>
      </c>
      <c r="G11" s="14">
        <f t="shared" si="0"/>
        <v>49.6</v>
      </c>
      <c r="H11" s="103">
        <v>21712</v>
      </c>
      <c r="I11" s="103">
        <v>3654</v>
      </c>
      <c r="J11" s="103">
        <v>4695</v>
      </c>
      <c r="K11" s="103">
        <v>639</v>
      </c>
      <c r="L11" s="103">
        <v>520</v>
      </c>
      <c r="M11" s="103">
        <v>1082</v>
      </c>
      <c r="N11" s="103">
        <f t="shared" si="1"/>
        <v>1560</v>
      </c>
      <c r="O11" s="174">
        <v>16601</v>
      </c>
      <c r="P11" s="172">
        <v>13601</v>
      </c>
      <c r="Q11" s="175">
        <v>3979</v>
      </c>
      <c r="R11" s="152">
        <v>3979</v>
      </c>
    </row>
    <row r="12" spans="1:18" ht="12.75">
      <c r="A12" s="392" t="s">
        <v>32</v>
      </c>
      <c r="B12" s="228">
        <v>10</v>
      </c>
      <c r="C12" s="110">
        <v>271896</v>
      </c>
      <c r="D12" s="103">
        <v>3000</v>
      </c>
      <c r="E12" s="371">
        <v>156535</v>
      </c>
      <c r="F12" s="103">
        <v>1368</v>
      </c>
      <c r="G12" s="14">
        <f t="shared" si="0"/>
        <v>57.6</v>
      </c>
      <c r="H12" s="103">
        <v>88787</v>
      </c>
      <c r="I12" s="103">
        <v>13473</v>
      </c>
      <c r="J12" s="103">
        <v>17382</v>
      </c>
      <c r="K12" s="103">
        <v>2352</v>
      </c>
      <c r="L12" s="103">
        <v>1368</v>
      </c>
      <c r="M12" s="103">
        <v>24230</v>
      </c>
      <c r="N12" s="103">
        <f t="shared" si="1"/>
        <v>8943</v>
      </c>
      <c r="O12" s="174">
        <v>23236</v>
      </c>
      <c r="P12" s="172">
        <v>21936</v>
      </c>
      <c r="Q12" s="175">
        <v>12872</v>
      </c>
      <c r="R12" s="152">
        <v>12278</v>
      </c>
    </row>
    <row r="13" spans="1:18" ht="12.75">
      <c r="A13" s="231" t="s">
        <v>33</v>
      </c>
      <c r="B13" s="228">
        <v>11</v>
      </c>
      <c r="C13" s="110">
        <v>147267</v>
      </c>
      <c r="D13" s="103">
        <v>0</v>
      </c>
      <c r="E13" s="371">
        <v>76216</v>
      </c>
      <c r="F13" s="103">
        <v>0</v>
      </c>
      <c r="G13" s="14">
        <f t="shared" si="0"/>
        <v>51.8</v>
      </c>
      <c r="H13" s="103">
        <v>47429</v>
      </c>
      <c r="I13" s="103">
        <v>7717</v>
      </c>
      <c r="J13" s="103">
        <v>10023</v>
      </c>
      <c r="K13" s="103">
        <v>1462</v>
      </c>
      <c r="L13" s="103">
        <v>0</v>
      </c>
      <c r="M13" s="103">
        <v>3629</v>
      </c>
      <c r="N13" s="103">
        <f t="shared" si="1"/>
        <v>5956</v>
      </c>
      <c r="O13" s="174">
        <v>15148</v>
      </c>
      <c r="P13" s="172">
        <v>12148</v>
      </c>
      <c r="Q13" s="175">
        <v>6296</v>
      </c>
      <c r="R13" s="152">
        <v>5786</v>
      </c>
    </row>
    <row r="14" spans="1:18" ht="12.75">
      <c r="A14" s="231" t="s">
        <v>34</v>
      </c>
      <c r="B14" s="228">
        <v>12</v>
      </c>
      <c r="C14" s="110">
        <v>199630</v>
      </c>
      <c r="D14" s="103">
        <v>5000</v>
      </c>
      <c r="E14" s="371">
        <v>114605</v>
      </c>
      <c r="F14" s="103">
        <v>2764</v>
      </c>
      <c r="G14" s="14">
        <f t="shared" si="0"/>
        <v>57.4</v>
      </c>
      <c r="H14" s="103">
        <v>72790</v>
      </c>
      <c r="I14" s="103">
        <v>10542</v>
      </c>
      <c r="J14" s="103">
        <v>13538</v>
      </c>
      <c r="K14" s="103">
        <v>1862</v>
      </c>
      <c r="L14" s="103">
        <v>2764</v>
      </c>
      <c r="M14" s="103">
        <v>5370</v>
      </c>
      <c r="N14" s="103">
        <f t="shared" si="1"/>
        <v>7739</v>
      </c>
      <c r="O14" s="174">
        <v>22361</v>
      </c>
      <c r="P14" s="172">
        <v>18561</v>
      </c>
      <c r="Q14" s="175">
        <v>9880</v>
      </c>
      <c r="R14" s="152">
        <v>9880</v>
      </c>
    </row>
    <row r="15" spans="1:18" ht="12.75">
      <c r="A15" s="231" t="s">
        <v>35</v>
      </c>
      <c r="B15" s="228">
        <v>13</v>
      </c>
      <c r="C15" s="110">
        <v>131428</v>
      </c>
      <c r="D15" s="103">
        <v>2000</v>
      </c>
      <c r="E15" s="371">
        <v>71847</v>
      </c>
      <c r="F15" s="103">
        <v>1221</v>
      </c>
      <c r="G15" s="14">
        <f t="shared" si="0"/>
        <v>54.7</v>
      </c>
      <c r="H15" s="103">
        <v>43624</v>
      </c>
      <c r="I15" s="103">
        <v>6617</v>
      </c>
      <c r="J15" s="103">
        <v>9571</v>
      </c>
      <c r="K15" s="103">
        <v>1143</v>
      </c>
      <c r="L15" s="103">
        <v>1221</v>
      </c>
      <c r="M15" s="103">
        <v>4377</v>
      </c>
      <c r="N15" s="103">
        <f t="shared" si="1"/>
        <v>5294</v>
      </c>
      <c r="O15" s="174">
        <v>9011</v>
      </c>
      <c r="P15" s="172">
        <v>8011</v>
      </c>
      <c r="Q15" s="175">
        <v>4972</v>
      </c>
      <c r="R15" s="152">
        <v>4972</v>
      </c>
    </row>
    <row r="16" spans="1:18" ht="12.75">
      <c r="A16" s="231" t="s">
        <v>37</v>
      </c>
      <c r="B16" s="228">
        <v>14</v>
      </c>
      <c r="C16" s="110">
        <v>141764</v>
      </c>
      <c r="D16" s="103">
        <v>0</v>
      </c>
      <c r="E16" s="371">
        <v>74303</v>
      </c>
      <c r="F16" s="103"/>
      <c r="G16" s="14">
        <f t="shared" si="0"/>
        <v>52.4</v>
      </c>
      <c r="H16" s="103">
        <v>41616</v>
      </c>
      <c r="I16" s="103">
        <v>6866</v>
      </c>
      <c r="J16" s="103">
        <v>9594</v>
      </c>
      <c r="K16" s="103">
        <v>1307</v>
      </c>
      <c r="L16" s="103">
        <v>0</v>
      </c>
      <c r="M16" s="103">
        <v>12022</v>
      </c>
      <c r="N16" s="103">
        <f t="shared" si="1"/>
        <v>2898</v>
      </c>
      <c r="O16" s="174">
        <v>9534</v>
      </c>
      <c r="P16" s="172">
        <v>6534</v>
      </c>
      <c r="Q16" s="175">
        <v>3789</v>
      </c>
      <c r="R16" s="152">
        <v>3360</v>
      </c>
    </row>
    <row r="17" spans="1:18" ht="12.75">
      <c r="A17" s="231" t="s">
        <v>38</v>
      </c>
      <c r="B17" s="228">
        <v>16</v>
      </c>
      <c r="C17" s="110">
        <v>167536</v>
      </c>
      <c r="D17" s="103">
        <v>0</v>
      </c>
      <c r="E17" s="371">
        <v>95592</v>
      </c>
      <c r="F17" s="103">
        <v>0</v>
      </c>
      <c r="G17" s="14">
        <f t="shared" si="0"/>
        <v>57.1</v>
      </c>
      <c r="H17" s="103">
        <v>63185</v>
      </c>
      <c r="I17" s="103">
        <v>9070</v>
      </c>
      <c r="J17" s="103">
        <v>11764</v>
      </c>
      <c r="K17" s="103">
        <v>1644</v>
      </c>
      <c r="L17" s="103">
        <v>0</v>
      </c>
      <c r="M17" s="103">
        <v>0</v>
      </c>
      <c r="N17" s="103">
        <f t="shared" si="1"/>
        <v>9929</v>
      </c>
      <c r="O17" s="174">
        <v>12942</v>
      </c>
      <c r="P17" s="172">
        <v>11642</v>
      </c>
      <c r="Q17" s="175">
        <v>5579</v>
      </c>
      <c r="R17" s="152">
        <v>5579</v>
      </c>
    </row>
    <row r="18" spans="1:18" ht="12.75">
      <c r="A18" s="231" t="s">
        <v>39</v>
      </c>
      <c r="B18" s="228">
        <v>17</v>
      </c>
      <c r="C18" s="110">
        <v>135059</v>
      </c>
      <c r="D18" s="103">
        <v>0</v>
      </c>
      <c r="E18" s="371">
        <v>75030</v>
      </c>
      <c r="F18" s="103"/>
      <c r="G18" s="14">
        <f t="shared" si="0"/>
        <v>55.6</v>
      </c>
      <c r="H18" s="103">
        <v>48881</v>
      </c>
      <c r="I18" s="103">
        <v>7403</v>
      </c>
      <c r="J18" s="103">
        <v>9638</v>
      </c>
      <c r="K18" s="103">
        <v>1313</v>
      </c>
      <c r="L18" s="103">
        <v>0</v>
      </c>
      <c r="M18" s="103">
        <v>2746</v>
      </c>
      <c r="N18" s="103">
        <f t="shared" si="1"/>
        <v>5049</v>
      </c>
      <c r="O18" s="174">
        <v>15497</v>
      </c>
      <c r="P18" s="172">
        <v>14197</v>
      </c>
      <c r="Q18" s="175">
        <v>6988</v>
      </c>
      <c r="R18" s="152">
        <v>6788</v>
      </c>
    </row>
    <row r="19" spans="1:18" ht="12.75">
      <c r="A19" s="231" t="s">
        <v>40</v>
      </c>
      <c r="B19" s="228">
        <v>18</v>
      </c>
      <c r="C19" s="110">
        <v>226536</v>
      </c>
      <c r="D19" s="103">
        <v>0</v>
      </c>
      <c r="E19" s="371">
        <v>131971</v>
      </c>
      <c r="F19" s="103">
        <v>0</v>
      </c>
      <c r="G19" s="14">
        <f t="shared" si="0"/>
        <v>58.3</v>
      </c>
      <c r="H19" s="103">
        <v>83414</v>
      </c>
      <c r="I19" s="103">
        <v>12670</v>
      </c>
      <c r="J19" s="103">
        <v>16485</v>
      </c>
      <c r="K19" s="103">
        <v>2245</v>
      </c>
      <c r="L19" s="103">
        <v>0</v>
      </c>
      <c r="M19" s="103">
        <v>5000</v>
      </c>
      <c r="N19" s="103">
        <f t="shared" si="1"/>
        <v>12157</v>
      </c>
      <c r="O19" s="174">
        <v>18288</v>
      </c>
      <c r="P19" s="172">
        <v>16988</v>
      </c>
      <c r="Q19" s="175">
        <v>9653</v>
      </c>
      <c r="R19" s="152">
        <v>9653</v>
      </c>
    </row>
    <row r="20" spans="1:18" ht="12.75">
      <c r="A20" s="231" t="s">
        <v>41</v>
      </c>
      <c r="B20" s="228">
        <v>19</v>
      </c>
      <c r="C20" s="110">
        <f>118072+1000</f>
        <v>119072</v>
      </c>
      <c r="D20" s="103">
        <v>1500</v>
      </c>
      <c r="E20" s="371">
        <f>63323+1000</f>
        <v>64323</v>
      </c>
      <c r="F20" s="103">
        <v>1000</v>
      </c>
      <c r="G20" s="14">
        <f t="shared" si="0"/>
        <v>54</v>
      </c>
      <c r="H20" s="103">
        <v>43765</v>
      </c>
      <c r="I20" s="103">
        <v>6463</v>
      </c>
      <c r="J20" s="103">
        <v>7257</v>
      </c>
      <c r="K20" s="103">
        <v>1150</v>
      </c>
      <c r="L20" s="103">
        <v>1000</v>
      </c>
      <c r="M20" s="103">
        <v>412</v>
      </c>
      <c r="N20" s="103">
        <f t="shared" si="1"/>
        <v>4276</v>
      </c>
      <c r="O20" s="174">
        <v>19611</v>
      </c>
      <c r="P20" s="172">
        <v>17111</v>
      </c>
      <c r="Q20" s="175">
        <v>9279</v>
      </c>
      <c r="R20" s="152">
        <v>9111</v>
      </c>
    </row>
    <row r="21" spans="1:18" ht="12.75">
      <c r="A21" s="231" t="s">
        <v>42</v>
      </c>
      <c r="B21" s="228">
        <v>20</v>
      </c>
      <c r="C21" s="110">
        <v>163969</v>
      </c>
      <c r="D21" s="103">
        <v>0</v>
      </c>
      <c r="E21" s="371">
        <v>82518</v>
      </c>
      <c r="F21" s="103"/>
      <c r="G21" s="14">
        <f t="shared" si="0"/>
        <v>50.3</v>
      </c>
      <c r="H21" s="103">
        <v>55396</v>
      </c>
      <c r="I21" s="103">
        <v>8547</v>
      </c>
      <c r="J21" s="103">
        <v>10847</v>
      </c>
      <c r="K21" s="103">
        <v>1477</v>
      </c>
      <c r="L21" s="103">
        <v>0</v>
      </c>
      <c r="M21" s="103">
        <v>355</v>
      </c>
      <c r="N21" s="103">
        <f t="shared" si="1"/>
        <v>5896</v>
      </c>
      <c r="O21" s="174">
        <v>11029</v>
      </c>
      <c r="P21" s="172">
        <v>9729</v>
      </c>
      <c r="Q21" s="175">
        <v>4772</v>
      </c>
      <c r="R21" s="152">
        <v>4772</v>
      </c>
    </row>
    <row r="22" spans="1:18" ht="12.75">
      <c r="A22" s="231" t="s">
        <v>43</v>
      </c>
      <c r="B22" s="228">
        <v>21</v>
      </c>
      <c r="C22" s="110">
        <v>240250</v>
      </c>
      <c r="D22" s="103">
        <v>3000</v>
      </c>
      <c r="E22" s="371">
        <v>138181</v>
      </c>
      <c r="F22" s="103">
        <v>1971</v>
      </c>
      <c r="G22" s="14">
        <f t="shared" si="0"/>
        <v>57.5</v>
      </c>
      <c r="H22" s="103">
        <v>78223</v>
      </c>
      <c r="I22" s="103">
        <v>11106</v>
      </c>
      <c r="J22" s="103">
        <v>14929</v>
      </c>
      <c r="K22" s="103">
        <v>2045</v>
      </c>
      <c r="L22" s="103">
        <v>1971</v>
      </c>
      <c r="M22" s="103">
        <v>21008</v>
      </c>
      <c r="N22" s="103">
        <f t="shared" si="1"/>
        <v>8899</v>
      </c>
      <c r="O22" s="174">
        <v>16981</v>
      </c>
      <c r="P22" s="172">
        <v>15681</v>
      </c>
      <c r="Q22" s="175">
        <v>8848</v>
      </c>
      <c r="R22" s="152">
        <v>8848</v>
      </c>
    </row>
    <row r="23" spans="1:18" ht="12.75">
      <c r="A23" s="231" t="s">
        <v>44</v>
      </c>
      <c r="B23" s="228">
        <v>23</v>
      </c>
      <c r="C23" s="110">
        <v>164679</v>
      </c>
      <c r="D23" s="103">
        <v>0</v>
      </c>
      <c r="E23" s="371">
        <v>82729</v>
      </c>
      <c r="F23" s="103">
        <v>0</v>
      </c>
      <c r="G23" s="14">
        <f t="shared" si="0"/>
        <v>50.2</v>
      </c>
      <c r="H23" s="103">
        <v>55139</v>
      </c>
      <c r="I23" s="103">
        <v>7681</v>
      </c>
      <c r="J23" s="103">
        <v>10528</v>
      </c>
      <c r="K23" s="103">
        <v>1457</v>
      </c>
      <c r="L23" s="103">
        <v>0</v>
      </c>
      <c r="M23" s="103">
        <v>5457</v>
      </c>
      <c r="N23" s="103">
        <f t="shared" si="1"/>
        <v>2467</v>
      </c>
      <c r="O23" s="174">
        <v>17248</v>
      </c>
      <c r="P23" s="172">
        <v>15948</v>
      </c>
      <c r="Q23" s="175">
        <v>7387</v>
      </c>
      <c r="R23" s="152">
        <v>7387</v>
      </c>
    </row>
    <row r="24" spans="1:18" ht="12.75">
      <c r="A24" s="231" t="s">
        <v>45</v>
      </c>
      <c r="B24" s="228">
        <v>26</v>
      </c>
      <c r="C24" s="110">
        <v>199899</v>
      </c>
      <c r="D24" s="103">
        <v>2400</v>
      </c>
      <c r="E24" s="371">
        <v>112758</v>
      </c>
      <c r="F24" s="103">
        <v>1169</v>
      </c>
      <c r="G24" s="14">
        <f t="shared" si="0"/>
        <v>56.4</v>
      </c>
      <c r="H24" s="103">
        <v>73170</v>
      </c>
      <c r="I24" s="103">
        <v>10787</v>
      </c>
      <c r="J24" s="103">
        <v>14463</v>
      </c>
      <c r="K24" s="103">
        <v>1970</v>
      </c>
      <c r="L24" s="103">
        <v>1169</v>
      </c>
      <c r="M24" s="103">
        <v>3562</v>
      </c>
      <c r="N24" s="103">
        <f t="shared" si="1"/>
        <v>7637</v>
      </c>
      <c r="O24" s="174">
        <v>10946</v>
      </c>
      <c r="P24" s="172">
        <v>9946</v>
      </c>
      <c r="Q24" s="175">
        <v>4621</v>
      </c>
      <c r="R24" s="152">
        <v>4621</v>
      </c>
    </row>
    <row r="25" spans="1:18" ht="12.75">
      <c r="A25" s="231" t="s">
        <v>46</v>
      </c>
      <c r="B25" s="228">
        <v>27</v>
      </c>
      <c r="C25" s="110">
        <v>74899</v>
      </c>
      <c r="D25" s="103">
        <v>2000</v>
      </c>
      <c r="E25" s="371">
        <v>40534</v>
      </c>
      <c r="F25" s="103">
        <v>1120</v>
      </c>
      <c r="G25" s="14">
        <f t="shared" si="0"/>
        <v>54.1</v>
      </c>
      <c r="H25" s="103">
        <v>24470</v>
      </c>
      <c r="I25" s="103">
        <v>4002</v>
      </c>
      <c r="J25" s="103">
        <v>5168</v>
      </c>
      <c r="K25" s="103">
        <v>704</v>
      </c>
      <c r="L25" s="103">
        <v>1120</v>
      </c>
      <c r="M25" s="103">
        <v>2679</v>
      </c>
      <c r="N25" s="103">
        <f t="shared" si="1"/>
        <v>2391</v>
      </c>
      <c r="O25" s="174">
        <v>18302</v>
      </c>
      <c r="P25" s="172">
        <v>12802</v>
      </c>
      <c r="Q25" s="175">
        <v>9257</v>
      </c>
      <c r="R25" s="152">
        <v>6260</v>
      </c>
    </row>
    <row r="26" spans="1:18" ht="12.75">
      <c r="A26" s="231" t="s">
        <v>47</v>
      </c>
      <c r="B26" s="228">
        <v>28</v>
      </c>
      <c r="C26" s="110">
        <v>196461</v>
      </c>
      <c r="D26" s="103">
        <v>0</v>
      </c>
      <c r="E26" s="371">
        <v>101668</v>
      </c>
      <c r="F26" s="103"/>
      <c r="G26" s="14">
        <f t="shared" si="0"/>
        <v>51.7</v>
      </c>
      <c r="H26" s="103">
        <v>69204</v>
      </c>
      <c r="I26" s="103">
        <v>10582</v>
      </c>
      <c r="J26" s="103">
        <v>13455</v>
      </c>
      <c r="K26" s="103">
        <v>1832</v>
      </c>
      <c r="L26" s="103">
        <v>0</v>
      </c>
      <c r="M26" s="103">
        <v>561</v>
      </c>
      <c r="N26" s="103">
        <f t="shared" si="1"/>
        <v>6034</v>
      </c>
      <c r="O26" s="174">
        <v>7966</v>
      </c>
      <c r="P26" s="172">
        <v>6966</v>
      </c>
      <c r="Q26" s="175">
        <v>4076</v>
      </c>
      <c r="R26" s="152">
        <v>4076</v>
      </c>
    </row>
    <row r="27" spans="1:18" ht="12.75">
      <c r="A27" s="231" t="s">
        <v>48</v>
      </c>
      <c r="B27" s="228">
        <v>29</v>
      </c>
      <c r="C27" s="110">
        <v>158672</v>
      </c>
      <c r="D27" s="103">
        <v>1500</v>
      </c>
      <c r="E27" s="371">
        <v>86301</v>
      </c>
      <c r="F27" s="103">
        <v>944</v>
      </c>
      <c r="G27" s="14">
        <f t="shared" si="0"/>
        <v>54.4</v>
      </c>
      <c r="H27" s="103">
        <v>54515</v>
      </c>
      <c r="I27" s="103">
        <v>8264</v>
      </c>
      <c r="J27" s="103">
        <v>10938</v>
      </c>
      <c r="K27" s="103">
        <v>1478</v>
      </c>
      <c r="L27" s="103">
        <v>944</v>
      </c>
      <c r="M27" s="103">
        <v>3927</v>
      </c>
      <c r="N27" s="103">
        <f t="shared" si="1"/>
        <v>6235</v>
      </c>
      <c r="O27" s="174">
        <v>14683</v>
      </c>
      <c r="P27" s="172">
        <v>13383</v>
      </c>
      <c r="Q27" s="175">
        <v>7815</v>
      </c>
      <c r="R27" s="152">
        <v>7815</v>
      </c>
    </row>
    <row r="28" spans="1:18" ht="12.75">
      <c r="A28" s="231" t="s">
        <v>49</v>
      </c>
      <c r="B28" s="228">
        <v>31</v>
      </c>
      <c r="C28" s="110">
        <v>295357</v>
      </c>
      <c r="D28" s="103">
        <v>1600</v>
      </c>
      <c r="E28" s="371">
        <f>158434+1020</f>
        <v>159454</v>
      </c>
      <c r="F28" s="103">
        <v>1020</v>
      </c>
      <c r="G28" s="14">
        <f t="shared" si="0"/>
        <v>54</v>
      </c>
      <c r="H28" s="103">
        <v>87671</v>
      </c>
      <c r="I28" s="103">
        <v>14243</v>
      </c>
      <c r="J28" s="103">
        <v>17673</v>
      </c>
      <c r="K28" s="103">
        <v>2389</v>
      </c>
      <c r="L28" s="103">
        <v>1020</v>
      </c>
      <c r="M28" s="103">
        <v>26777</v>
      </c>
      <c r="N28" s="103">
        <f t="shared" si="1"/>
        <v>9681</v>
      </c>
      <c r="O28" s="174">
        <v>32428</v>
      </c>
      <c r="P28" s="172">
        <v>28628</v>
      </c>
      <c r="Q28" s="175">
        <v>12863</v>
      </c>
      <c r="R28" s="152">
        <v>12863</v>
      </c>
    </row>
    <row r="29" spans="1:18" ht="12.75">
      <c r="A29" s="231" t="s">
        <v>50</v>
      </c>
      <c r="B29" s="228">
        <v>33</v>
      </c>
      <c r="C29" s="110">
        <v>265237</v>
      </c>
      <c r="D29" s="103">
        <v>3500</v>
      </c>
      <c r="E29" s="371">
        <v>131022</v>
      </c>
      <c r="F29" s="103">
        <v>1747</v>
      </c>
      <c r="G29" s="14">
        <f t="shared" si="0"/>
        <v>49.4</v>
      </c>
      <c r="H29" s="103">
        <v>85552</v>
      </c>
      <c r="I29" s="103">
        <v>12750</v>
      </c>
      <c r="J29" s="103">
        <v>18154</v>
      </c>
      <c r="K29" s="103">
        <v>2472</v>
      </c>
      <c r="L29" s="103">
        <v>1747</v>
      </c>
      <c r="M29" s="103">
        <v>0</v>
      </c>
      <c r="N29" s="103">
        <f t="shared" si="1"/>
        <v>10347</v>
      </c>
      <c r="O29" s="174">
        <v>19702</v>
      </c>
      <c r="P29" s="172">
        <v>18402</v>
      </c>
      <c r="Q29" s="175">
        <v>10414</v>
      </c>
      <c r="R29" s="152">
        <v>10414</v>
      </c>
    </row>
    <row r="30" spans="1:18" ht="12.75">
      <c r="A30" s="231" t="s">
        <v>51</v>
      </c>
      <c r="B30" s="228">
        <v>34</v>
      </c>
      <c r="C30" s="110">
        <v>200950</v>
      </c>
      <c r="D30" s="103">
        <v>2500</v>
      </c>
      <c r="E30" s="371">
        <v>103644</v>
      </c>
      <c r="F30" s="103">
        <v>1230</v>
      </c>
      <c r="G30" s="14">
        <f t="shared" si="0"/>
        <v>51.6</v>
      </c>
      <c r="H30" s="103">
        <v>69683</v>
      </c>
      <c r="I30" s="103">
        <v>10326</v>
      </c>
      <c r="J30" s="103">
        <v>14141</v>
      </c>
      <c r="K30" s="103">
        <v>1926</v>
      </c>
      <c r="L30" s="103">
        <v>1230</v>
      </c>
      <c r="M30" s="103">
        <v>0</v>
      </c>
      <c r="N30" s="103">
        <f t="shared" si="1"/>
        <v>6338</v>
      </c>
      <c r="O30" s="174">
        <v>17745</v>
      </c>
      <c r="P30" s="172">
        <v>15745</v>
      </c>
      <c r="Q30" s="175">
        <v>7844</v>
      </c>
      <c r="R30" s="152">
        <v>6972</v>
      </c>
    </row>
    <row r="31" spans="1:18" ht="12.75">
      <c r="A31" s="231" t="s">
        <v>52</v>
      </c>
      <c r="B31" s="228">
        <v>35</v>
      </c>
      <c r="C31" s="110">
        <v>185096</v>
      </c>
      <c r="D31" s="103">
        <v>4000</v>
      </c>
      <c r="E31" s="371">
        <v>81501</v>
      </c>
      <c r="F31" s="103">
        <v>1947</v>
      </c>
      <c r="G31" s="14">
        <f t="shared" si="0"/>
        <v>44</v>
      </c>
      <c r="H31" s="103">
        <v>50203</v>
      </c>
      <c r="I31" s="103">
        <v>8366</v>
      </c>
      <c r="J31" s="103">
        <v>10178</v>
      </c>
      <c r="K31" s="103">
        <v>1403</v>
      </c>
      <c r="L31" s="103">
        <v>1947</v>
      </c>
      <c r="M31" s="103">
        <v>1668</v>
      </c>
      <c r="N31" s="103">
        <f t="shared" si="1"/>
        <v>7736</v>
      </c>
      <c r="O31" s="174">
        <v>19872</v>
      </c>
      <c r="P31" s="172">
        <v>18572</v>
      </c>
      <c r="Q31" s="175">
        <v>9127</v>
      </c>
      <c r="R31" s="152">
        <v>9127</v>
      </c>
    </row>
    <row r="32" spans="1:18" ht="12.75">
      <c r="A32" s="231" t="s">
        <v>85</v>
      </c>
      <c r="B32" s="228" t="s">
        <v>86</v>
      </c>
      <c r="C32" s="110">
        <v>95400</v>
      </c>
      <c r="D32" s="103">
        <v>3600</v>
      </c>
      <c r="E32" s="371">
        <v>38716</v>
      </c>
      <c r="F32" s="103">
        <v>1126</v>
      </c>
      <c r="G32" s="14">
        <f t="shared" si="0"/>
        <v>40.6</v>
      </c>
      <c r="H32" s="103">
        <v>26679</v>
      </c>
      <c r="I32" s="103">
        <v>3738</v>
      </c>
      <c r="J32" s="103">
        <v>4223</v>
      </c>
      <c r="K32" s="103">
        <v>575</v>
      </c>
      <c r="L32" s="103">
        <v>1126</v>
      </c>
      <c r="M32" s="103">
        <v>687</v>
      </c>
      <c r="N32" s="103">
        <f t="shared" si="1"/>
        <v>1688</v>
      </c>
      <c r="O32" s="174">
        <v>14745</v>
      </c>
      <c r="P32" s="172">
        <v>12245</v>
      </c>
      <c r="Q32" s="175">
        <v>4338</v>
      </c>
      <c r="R32" s="152">
        <v>4338</v>
      </c>
    </row>
    <row r="33" spans="1:18" ht="12.75">
      <c r="A33" s="233" t="s">
        <v>53</v>
      </c>
      <c r="B33" s="234">
        <v>37</v>
      </c>
      <c r="C33" s="176">
        <v>0</v>
      </c>
      <c r="D33" s="177">
        <v>0</v>
      </c>
      <c r="E33" s="372">
        <v>0</v>
      </c>
      <c r="F33" s="177">
        <v>0</v>
      </c>
      <c r="G33" s="178"/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f t="shared" si="1"/>
        <v>0</v>
      </c>
      <c r="O33" s="179">
        <v>4388</v>
      </c>
      <c r="P33" s="180">
        <v>3388</v>
      </c>
      <c r="Q33" s="181">
        <v>1972</v>
      </c>
      <c r="R33" s="156">
        <v>1672</v>
      </c>
    </row>
    <row r="34" spans="1:18" ht="12.75">
      <c r="A34" s="233" t="s">
        <v>54</v>
      </c>
      <c r="B34" s="234">
        <v>39</v>
      </c>
      <c r="C34" s="176">
        <v>313203</v>
      </c>
      <c r="D34" s="177">
        <v>2500</v>
      </c>
      <c r="E34" s="372">
        <v>152375</v>
      </c>
      <c r="F34" s="177">
        <v>2456</v>
      </c>
      <c r="G34" s="178">
        <f t="shared" si="0"/>
        <v>49</v>
      </c>
      <c r="H34" s="177">
        <v>97302</v>
      </c>
      <c r="I34" s="177">
        <v>14827</v>
      </c>
      <c r="J34" s="177">
        <v>20403</v>
      </c>
      <c r="K34" s="177">
        <v>2726</v>
      </c>
      <c r="L34" s="177">
        <v>2456</v>
      </c>
      <c r="M34" s="177">
        <v>4512</v>
      </c>
      <c r="N34" s="177">
        <f t="shared" si="1"/>
        <v>10149</v>
      </c>
      <c r="O34" s="179">
        <v>22346</v>
      </c>
      <c r="P34" s="180">
        <v>21046</v>
      </c>
      <c r="Q34" s="181">
        <v>11736</v>
      </c>
      <c r="R34" s="156">
        <v>11736</v>
      </c>
    </row>
    <row r="35" spans="1:18" ht="12.75">
      <c r="A35" s="233" t="s">
        <v>55</v>
      </c>
      <c r="B35" s="234">
        <v>40</v>
      </c>
      <c r="C35" s="176">
        <v>256700</v>
      </c>
      <c r="D35" s="177">
        <v>3000</v>
      </c>
      <c r="E35" s="372">
        <v>129625</v>
      </c>
      <c r="F35" s="177">
        <v>1846</v>
      </c>
      <c r="G35" s="178">
        <f t="shared" si="0"/>
        <v>50</v>
      </c>
      <c r="H35" s="177">
        <v>84374</v>
      </c>
      <c r="I35" s="177">
        <v>11999</v>
      </c>
      <c r="J35" s="177">
        <v>15939</v>
      </c>
      <c r="K35" s="177">
        <v>2170</v>
      </c>
      <c r="L35" s="177">
        <v>1846</v>
      </c>
      <c r="M35" s="177">
        <v>4854</v>
      </c>
      <c r="N35" s="177">
        <f t="shared" si="1"/>
        <v>8443</v>
      </c>
      <c r="O35" s="179">
        <v>27733</v>
      </c>
      <c r="P35" s="180">
        <v>26433</v>
      </c>
      <c r="Q35" s="181">
        <v>14304</v>
      </c>
      <c r="R35" s="156">
        <v>13654</v>
      </c>
    </row>
    <row r="36" spans="1:18" ht="12.75">
      <c r="A36" s="233" t="s">
        <v>56</v>
      </c>
      <c r="B36" s="234">
        <v>41</v>
      </c>
      <c r="C36" s="176">
        <v>134827</v>
      </c>
      <c r="D36" s="177">
        <v>3000</v>
      </c>
      <c r="E36" s="372">
        <v>62230</v>
      </c>
      <c r="F36" s="177">
        <v>1309</v>
      </c>
      <c r="G36" s="178">
        <f t="shared" si="0"/>
        <v>46</v>
      </c>
      <c r="H36" s="177">
        <v>40364</v>
      </c>
      <c r="I36" s="177">
        <v>6914</v>
      </c>
      <c r="J36" s="177">
        <v>8733</v>
      </c>
      <c r="K36" s="177">
        <v>1189</v>
      </c>
      <c r="L36" s="177">
        <v>1309</v>
      </c>
      <c r="M36" s="177">
        <v>1550</v>
      </c>
      <c r="N36" s="177">
        <f t="shared" si="1"/>
        <v>2171</v>
      </c>
      <c r="O36" s="179">
        <v>22902</v>
      </c>
      <c r="P36" s="180">
        <v>19402</v>
      </c>
      <c r="Q36" s="181">
        <v>13423</v>
      </c>
      <c r="R36" s="156">
        <v>12423</v>
      </c>
    </row>
    <row r="37" spans="1:18" ht="12.75">
      <c r="A37" s="233" t="s">
        <v>57</v>
      </c>
      <c r="B37" s="234">
        <v>42</v>
      </c>
      <c r="C37" s="176">
        <v>207512</v>
      </c>
      <c r="D37" s="177">
        <v>0</v>
      </c>
      <c r="E37" s="372">
        <v>111266</v>
      </c>
      <c r="F37" s="177">
        <v>0</v>
      </c>
      <c r="G37" s="178">
        <f t="shared" si="0"/>
        <v>54</v>
      </c>
      <c r="H37" s="177">
        <v>74550</v>
      </c>
      <c r="I37" s="177">
        <v>11190</v>
      </c>
      <c r="J37" s="177">
        <v>14748</v>
      </c>
      <c r="K37" s="177">
        <v>2009</v>
      </c>
      <c r="L37" s="177">
        <v>0</v>
      </c>
      <c r="M37" s="177">
        <v>720</v>
      </c>
      <c r="N37" s="177">
        <f t="shared" si="1"/>
        <v>8049</v>
      </c>
      <c r="O37" s="179">
        <v>25774</v>
      </c>
      <c r="P37" s="180">
        <v>21974</v>
      </c>
      <c r="Q37" s="181">
        <v>12193</v>
      </c>
      <c r="R37" s="156">
        <v>12193</v>
      </c>
    </row>
    <row r="38" spans="1:18" ht="12.75">
      <c r="A38" s="233" t="s">
        <v>58</v>
      </c>
      <c r="B38" s="234">
        <v>43</v>
      </c>
      <c r="C38" s="176">
        <v>306154</v>
      </c>
      <c r="D38" s="177">
        <v>5000</v>
      </c>
      <c r="E38" s="372">
        <v>164310</v>
      </c>
      <c r="F38" s="177">
        <v>2742</v>
      </c>
      <c r="G38" s="178">
        <f t="shared" si="0"/>
        <v>54</v>
      </c>
      <c r="H38" s="177">
        <v>99676</v>
      </c>
      <c r="I38" s="177">
        <v>15713</v>
      </c>
      <c r="J38" s="177">
        <v>20045</v>
      </c>
      <c r="K38" s="177">
        <v>2699</v>
      </c>
      <c r="L38" s="177">
        <v>2742</v>
      </c>
      <c r="M38" s="177">
        <v>10645</v>
      </c>
      <c r="N38" s="177">
        <f t="shared" si="1"/>
        <v>12790</v>
      </c>
      <c r="O38" s="179">
        <v>31496</v>
      </c>
      <c r="P38" s="180">
        <v>27696</v>
      </c>
      <c r="Q38" s="181">
        <v>13783</v>
      </c>
      <c r="R38" s="156">
        <v>13783</v>
      </c>
    </row>
    <row r="39" spans="1:18" ht="12.75">
      <c r="A39" s="233" t="s">
        <v>59</v>
      </c>
      <c r="B39" s="234">
        <v>44</v>
      </c>
      <c r="C39" s="176">
        <v>192088</v>
      </c>
      <c r="D39" s="177">
        <v>1500</v>
      </c>
      <c r="E39" s="372">
        <v>101538</v>
      </c>
      <c r="F39" s="177">
        <v>953</v>
      </c>
      <c r="G39" s="178">
        <f t="shared" si="0"/>
        <v>53</v>
      </c>
      <c r="H39" s="177">
        <v>65156</v>
      </c>
      <c r="I39" s="177">
        <v>9115</v>
      </c>
      <c r="J39" s="177">
        <v>13243</v>
      </c>
      <c r="K39" s="177">
        <v>1824</v>
      </c>
      <c r="L39" s="177">
        <v>953</v>
      </c>
      <c r="M39" s="177">
        <v>5437</v>
      </c>
      <c r="N39" s="177">
        <f t="shared" si="1"/>
        <v>5810</v>
      </c>
      <c r="O39" s="179">
        <v>22797</v>
      </c>
      <c r="P39" s="180">
        <v>19297</v>
      </c>
      <c r="Q39" s="181">
        <v>15177</v>
      </c>
      <c r="R39" s="156">
        <v>11677</v>
      </c>
    </row>
    <row r="40" spans="1:18" ht="12.75">
      <c r="A40" s="233" t="s">
        <v>60</v>
      </c>
      <c r="B40" s="234">
        <v>45</v>
      </c>
      <c r="C40" s="176">
        <v>247905</v>
      </c>
      <c r="D40" s="177">
        <v>0</v>
      </c>
      <c r="E40" s="372">
        <v>141609</v>
      </c>
      <c r="F40" s="177">
        <v>0</v>
      </c>
      <c r="G40" s="178">
        <f t="shared" si="0"/>
        <v>57</v>
      </c>
      <c r="H40" s="177">
        <v>96486</v>
      </c>
      <c r="I40" s="177">
        <v>13578</v>
      </c>
      <c r="J40" s="177">
        <v>17900</v>
      </c>
      <c r="K40" s="177">
        <v>2438</v>
      </c>
      <c r="L40" s="177">
        <v>0</v>
      </c>
      <c r="M40" s="177">
        <v>3304</v>
      </c>
      <c r="N40" s="177">
        <f t="shared" si="1"/>
        <v>7903</v>
      </c>
      <c r="O40" s="179">
        <v>6614</v>
      </c>
      <c r="P40" s="180">
        <v>5614</v>
      </c>
      <c r="Q40" s="181">
        <v>3098</v>
      </c>
      <c r="R40" s="156">
        <v>3098</v>
      </c>
    </row>
    <row r="41" spans="1:18" ht="12.75">
      <c r="A41" s="233" t="s">
        <v>61</v>
      </c>
      <c r="B41" s="234">
        <v>46</v>
      </c>
      <c r="C41" s="176">
        <v>297995</v>
      </c>
      <c r="D41" s="177">
        <v>0</v>
      </c>
      <c r="E41" s="372">
        <v>157811</v>
      </c>
      <c r="F41" s="177"/>
      <c r="G41" s="178">
        <f t="shared" si="0"/>
        <v>53</v>
      </c>
      <c r="H41" s="177">
        <v>97400</v>
      </c>
      <c r="I41" s="177">
        <v>15400</v>
      </c>
      <c r="J41" s="177">
        <v>19185</v>
      </c>
      <c r="K41" s="177">
        <v>2614</v>
      </c>
      <c r="L41" s="177">
        <v>0</v>
      </c>
      <c r="M41" s="177">
        <v>13112</v>
      </c>
      <c r="N41" s="177">
        <f t="shared" si="1"/>
        <v>10100</v>
      </c>
      <c r="O41" s="179">
        <v>21829</v>
      </c>
      <c r="P41" s="180">
        <v>18029</v>
      </c>
      <c r="Q41" s="181">
        <v>11722</v>
      </c>
      <c r="R41" s="156">
        <v>11722</v>
      </c>
    </row>
    <row r="42" spans="1:18" ht="12.75">
      <c r="A42" s="233" t="s">
        <v>62</v>
      </c>
      <c r="B42" s="234">
        <v>47</v>
      </c>
      <c r="C42" s="176">
        <v>527336</v>
      </c>
      <c r="D42" s="177">
        <v>0</v>
      </c>
      <c r="E42" s="372">
        <v>270456</v>
      </c>
      <c r="F42" s="177"/>
      <c r="G42" s="178">
        <f t="shared" si="0"/>
        <v>51</v>
      </c>
      <c r="H42" s="177">
        <v>179437</v>
      </c>
      <c r="I42" s="177">
        <v>23052</v>
      </c>
      <c r="J42" s="177">
        <v>34052</v>
      </c>
      <c r="K42" s="177">
        <v>4573</v>
      </c>
      <c r="L42" s="177">
        <v>0</v>
      </c>
      <c r="M42" s="177">
        <v>10984</v>
      </c>
      <c r="N42" s="177">
        <f t="shared" si="1"/>
        <v>18358</v>
      </c>
      <c r="O42" s="179">
        <v>36374</v>
      </c>
      <c r="P42" s="180">
        <v>32574</v>
      </c>
      <c r="Q42" s="181">
        <v>18565</v>
      </c>
      <c r="R42" s="156">
        <v>18565</v>
      </c>
    </row>
    <row r="43" spans="1:18" ht="13.5" thickBot="1">
      <c r="A43" s="235" t="s">
        <v>63</v>
      </c>
      <c r="B43" s="236">
        <v>48</v>
      </c>
      <c r="C43" s="182">
        <v>190818</v>
      </c>
      <c r="D43" s="183">
        <v>650</v>
      </c>
      <c r="E43" s="373">
        <v>97954</v>
      </c>
      <c r="F43" s="183">
        <v>394</v>
      </c>
      <c r="G43" s="184">
        <f t="shared" si="0"/>
        <v>51</v>
      </c>
      <c r="H43" s="183">
        <v>63519</v>
      </c>
      <c r="I43" s="183">
        <v>10664</v>
      </c>
      <c r="J43" s="183">
        <v>13188</v>
      </c>
      <c r="K43" s="183">
        <v>1810</v>
      </c>
      <c r="L43" s="183">
        <v>394</v>
      </c>
      <c r="M43" s="183">
        <v>1640</v>
      </c>
      <c r="N43" s="183">
        <f t="shared" si="1"/>
        <v>6739</v>
      </c>
      <c r="O43" s="185">
        <v>20482</v>
      </c>
      <c r="P43" s="186">
        <v>17182</v>
      </c>
      <c r="Q43" s="208">
        <v>9196</v>
      </c>
      <c r="R43" s="157">
        <v>9196</v>
      </c>
    </row>
    <row r="44" spans="1:18" ht="13.5" thickBot="1">
      <c r="A44" s="237" t="s">
        <v>64</v>
      </c>
      <c r="B44" s="210"/>
      <c r="C44" s="211">
        <f>SUM(C5:C43)</f>
        <v>7448584</v>
      </c>
      <c r="D44" s="211">
        <f>SUM(D5:D43)</f>
        <v>61750</v>
      </c>
      <c r="E44" s="374">
        <f>SUM(E5:E43)</f>
        <v>3942213</v>
      </c>
      <c r="F44" s="213">
        <f>SUM(F5:F43)</f>
        <v>32440</v>
      </c>
      <c r="G44" s="214">
        <f t="shared" si="0"/>
        <v>53</v>
      </c>
      <c r="H44" s="209">
        <f aca="true" t="shared" si="2" ref="H44:Q44">SUM(H5:H43)</f>
        <v>2518040</v>
      </c>
      <c r="I44" s="212">
        <f t="shared" si="2"/>
        <v>371867</v>
      </c>
      <c r="J44" s="212">
        <f t="shared" si="2"/>
        <v>493376</v>
      </c>
      <c r="K44" s="212">
        <f t="shared" si="2"/>
        <v>66864</v>
      </c>
      <c r="L44" s="212">
        <f t="shared" si="2"/>
        <v>32440</v>
      </c>
      <c r="M44" s="213">
        <f t="shared" si="2"/>
        <v>206460</v>
      </c>
      <c r="N44" s="215">
        <f t="shared" si="2"/>
        <v>253166</v>
      </c>
      <c r="O44" s="215">
        <f t="shared" si="2"/>
        <v>708857</v>
      </c>
      <c r="P44" s="216">
        <f t="shared" si="2"/>
        <v>618357</v>
      </c>
      <c r="Q44" s="217">
        <f t="shared" si="2"/>
        <v>335159</v>
      </c>
      <c r="R44" s="214">
        <f>SUM(R7:R43)</f>
        <v>308482</v>
      </c>
    </row>
    <row r="45" spans="1:18" ht="12.75" hidden="1">
      <c r="A45" s="229" t="s">
        <v>87</v>
      </c>
      <c r="B45" s="32">
        <v>23</v>
      </c>
      <c r="C45" s="187"/>
      <c r="D45" s="188"/>
      <c r="E45" s="375"/>
      <c r="F45" s="189"/>
      <c r="G45" s="190"/>
      <c r="H45" s="189"/>
      <c r="I45" s="189"/>
      <c r="J45" s="189"/>
      <c r="K45" s="189"/>
      <c r="L45" s="189"/>
      <c r="M45" s="189"/>
      <c r="N45" s="189"/>
      <c r="O45" s="191">
        <v>2000</v>
      </c>
      <c r="P45" s="155">
        <v>0</v>
      </c>
      <c r="Q45" s="192">
        <v>2000</v>
      </c>
      <c r="R45" s="193"/>
    </row>
    <row r="46" spans="1:18" ht="12.75" hidden="1">
      <c r="A46" s="238" t="s">
        <v>88</v>
      </c>
      <c r="B46" s="45">
        <v>24</v>
      </c>
      <c r="C46" s="194"/>
      <c r="D46" s="195"/>
      <c r="E46" s="376"/>
      <c r="F46" s="196"/>
      <c r="G46" s="197"/>
      <c r="H46" s="196"/>
      <c r="I46" s="196"/>
      <c r="J46" s="196"/>
      <c r="K46" s="196"/>
      <c r="L46" s="196"/>
      <c r="M46" s="196"/>
      <c r="N46" s="196"/>
      <c r="O46" s="198">
        <v>2000</v>
      </c>
      <c r="P46" s="199">
        <v>0</v>
      </c>
      <c r="Q46" s="200">
        <v>0</v>
      </c>
      <c r="R46" s="153"/>
    </row>
    <row r="47" spans="1:18" ht="13.5" hidden="1" thickBot="1">
      <c r="A47" s="201"/>
      <c r="B47" s="29"/>
      <c r="C47" s="202"/>
      <c r="D47" s="203"/>
      <c r="E47" s="377"/>
      <c r="F47" s="204"/>
      <c r="G47" s="50"/>
      <c r="H47" s="204"/>
      <c r="I47" s="204"/>
      <c r="J47" s="204"/>
      <c r="K47" s="204"/>
      <c r="L47" s="204"/>
      <c r="M47" s="204"/>
      <c r="N47" s="204"/>
      <c r="O47" s="207">
        <f>SUM(O44:O46)</f>
        <v>712857</v>
      </c>
      <c r="P47" s="207">
        <f>SUM(P44:P46)</f>
        <v>618357</v>
      </c>
      <c r="Q47" s="207">
        <f>SUM(Q44:Q46)</f>
        <v>337159</v>
      </c>
      <c r="R47" s="75">
        <f>SUM(R44:R46)</f>
        <v>308482</v>
      </c>
    </row>
  </sheetData>
  <printOptions/>
  <pageMargins left="0.93" right="0.29" top="0.94" bottom="0.74" header="0.5" footer="0.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B2" sqref="B2"/>
    </sheetView>
  </sheetViews>
  <sheetFormatPr defaultColWidth="9.00390625" defaultRowHeight="12.75"/>
  <cols>
    <col min="1" max="1" width="15.625" style="78" customWidth="1"/>
    <col min="2" max="4" width="9.125" style="78" customWidth="1"/>
    <col min="5" max="5" width="11.75390625" style="78" customWidth="1"/>
    <col min="6" max="6" width="0" style="78" hidden="1" customWidth="1"/>
    <col min="7" max="7" width="9.25390625" style="78" hidden="1" customWidth="1"/>
    <col min="8" max="8" width="0" style="78" hidden="1" customWidth="1"/>
    <col min="9" max="9" width="13.375" style="84" customWidth="1"/>
    <col min="10" max="10" width="7.375" style="78" customWidth="1"/>
    <col min="11" max="16" width="9.125" style="78" customWidth="1"/>
  </cols>
  <sheetData>
    <row r="1" spans="1:16" ht="12.75">
      <c r="A1" s="2"/>
      <c r="B1" s="11" t="s">
        <v>265</v>
      </c>
      <c r="C1" s="84"/>
      <c r="D1" s="84"/>
      <c r="E1" s="84"/>
      <c r="F1" s="84"/>
      <c r="G1" s="85"/>
      <c r="H1" s="85"/>
      <c r="I1" s="282"/>
      <c r="J1" s="84"/>
      <c r="K1" s="85"/>
      <c r="L1" s="85"/>
      <c r="M1" s="85"/>
      <c r="N1" s="85"/>
      <c r="O1" s="239"/>
      <c r="P1" s="239"/>
    </row>
    <row r="2" spans="1:16" ht="12.75">
      <c r="A2" s="86"/>
      <c r="B2" s="84"/>
      <c r="C2" s="84"/>
      <c r="D2" s="84"/>
      <c r="E2" s="84"/>
      <c r="F2" s="84"/>
      <c r="G2" s="85"/>
      <c r="H2" s="85"/>
      <c r="I2" s="282"/>
      <c r="J2" s="84"/>
      <c r="K2" s="85"/>
      <c r="L2" s="85"/>
      <c r="M2" s="85"/>
      <c r="N2" s="85"/>
      <c r="O2" s="239"/>
      <c r="P2" s="239"/>
    </row>
    <row r="3" spans="1:16" ht="13.5" thickBot="1">
      <c r="A3" s="2" t="s">
        <v>74</v>
      </c>
      <c r="G3" s="239"/>
      <c r="H3" s="239"/>
      <c r="I3" s="249"/>
      <c r="K3" s="239"/>
      <c r="L3" s="239"/>
      <c r="M3" s="239"/>
      <c r="N3" s="239"/>
      <c r="O3" s="239"/>
      <c r="P3" s="239"/>
    </row>
    <row r="4" spans="1:16" s="408" customFormat="1" ht="12.75">
      <c r="A4" s="409" t="s">
        <v>1</v>
      </c>
      <c r="B4" s="386" t="s">
        <v>2</v>
      </c>
      <c r="C4" s="386" t="s">
        <v>3</v>
      </c>
      <c r="D4" s="386" t="s">
        <v>4</v>
      </c>
      <c r="E4" s="386" t="s">
        <v>5</v>
      </c>
      <c r="F4" s="227" t="s">
        <v>6</v>
      </c>
      <c r="G4" s="297" t="s">
        <v>7</v>
      </c>
      <c r="H4" s="297" t="s">
        <v>6</v>
      </c>
      <c r="I4" s="426" t="s">
        <v>7</v>
      </c>
      <c r="J4" s="386" t="s">
        <v>9</v>
      </c>
      <c r="K4" s="428" t="s">
        <v>6</v>
      </c>
      <c r="L4" s="429"/>
      <c r="M4" s="429"/>
      <c r="N4" s="429"/>
      <c r="O4" s="429"/>
      <c r="P4" s="430"/>
    </row>
    <row r="5" spans="1:16" s="408" customFormat="1" ht="13.5" thickBot="1">
      <c r="A5" s="410" t="s">
        <v>10</v>
      </c>
      <c r="B5" s="391" t="s">
        <v>11</v>
      </c>
      <c r="C5" s="391" t="s">
        <v>12</v>
      </c>
      <c r="D5" s="391" t="s">
        <v>13</v>
      </c>
      <c r="E5" s="391" t="s">
        <v>14</v>
      </c>
      <c r="F5" s="164" t="s">
        <v>15</v>
      </c>
      <c r="G5" s="283" t="s">
        <v>14</v>
      </c>
      <c r="H5" s="283" t="s">
        <v>15</v>
      </c>
      <c r="I5" s="427"/>
      <c r="J5" s="391" t="s">
        <v>16</v>
      </c>
      <c r="K5" s="283" t="s">
        <v>68</v>
      </c>
      <c r="L5" s="283" t="s">
        <v>69</v>
      </c>
      <c r="M5" s="283" t="s">
        <v>19</v>
      </c>
      <c r="N5" s="283" t="s">
        <v>20</v>
      </c>
      <c r="O5" s="283" t="s">
        <v>21</v>
      </c>
      <c r="P5" s="284" t="s">
        <v>70</v>
      </c>
    </row>
    <row r="6" spans="1:16" ht="12.75">
      <c r="A6" s="329" t="s">
        <v>25</v>
      </c>
      <c r="B6" s="232">
        <v>1</v>
      </c>
      <c r="C6" s="232">
        <v>669</v>
      </c>
      <c r="D6" s="312">
        <f aca="true" t="shared" si="0" ref="D6:D30">G6/12/C6</f>
        <v>178.4</v>
      </c>
      <c r="E6" s="169">
        <v>2590143</v>
      </c>
      <c r="F6" s="170">
        <v>0</v>
      </c>
      <c r="G6" s="169">
        <v>1432310</v>
      </c>
      <c r="H6" s="170">
        <v>0</v>
      </c>
      <c r="I6" s="169">
        <f aca="true" t="shared" si="1" ref="I6:I26">G6+H6</f>
        <v>1432310</v>
      </c>
      <c r="J6" s="330">
        <f aca="true" t="shared" si="2" ref="J6:J30">I6/(E6+F6)*100</f>
        <v>55.3</v>
      </c>
      <c r="K6" s="170">
        <v>920407</v>
      </c>
      <c r="L6" s="170">
        <v>123776</v>
      </c>
      <c r="M6" s="170">
        <v>164911</v>
      </c>
      <c r="N6" s="170">
        <v>22434</v>
      </c>
      <c r="O6" s="170">
        <v>62897</v>
      </c>
      <c r="P6" s="261">
        <f aca="true" t="shared" si="3" ref="P6:P30">G6-(K6+L6+M6+N6+O6)</f>
        <v>137885</v>
      </c>
    </row>
    <row r="7" spans="1:16" ht="12.75">
      <c r="A7" s="321" t="s">
        <v>26</v>
      </c>
      <c r="B7" s="228">
        <v>2</v>
      </c>
      <c r="C7" s="228">
        <v>350.17</v>
      </c>
      <c r="D7" s="313">
        <f t="shared" si="0"/>
        <v>148.6</v>
      </c>
      <c r="E7" s="110">
        <v>1251924</v>
      </c>
      <c r="F7" s="103">
        <v>3600</v>
      </c>
      <c r="G7" s="110">
        <v>624293</v>
      </c>
      <c r="H7" s="103">
        <v>2442</v>
      </c>
      <c r="I7" s="110">
        <f t="shared" si="1"/>
        <v>626735</v>
      </c>
      <c r="J7" s="111">
        <f t="shared" si="2"/>
        <v>49.92</v>
      </c>
      <c r="K7" s="103">
        <v>381100</v>
      </c>
      <c r="L7" s="103">
        <v>70888</v>
      </c>
      <c r="M7" s="103">
        <v>79112</v>
      </c>
      <c r="N7" s="103">
        <v>11063</v>
      </c>
      <c r="O7" s="103">
        <v>6658</v>
      </c>
      <c r="P7" s="152">
        <f t="shared" si="3"/>
        <v>75472</v>
      </c>
    </row>
    <row r="8" spans="1:16" ht="12.75">
      <c r="A8" s="321" t="s">
        <v>27</v>
      </c>
      <c r="B8" s="228">
        <v>3</v>
      </c>
      <c r="C8" s="228">
        <v>426</v>
      </c>
      <c r="D8" s="313">
        <f t="shared" si="0"/>
        <v>178.5</v>
      </c>
      <c r="E8" s="110">
        <v>1728379</v>
      </c>
      <c r="F8" s="103">
        <v>2500</v>
      </c>
      <c r="G8" s="110">
        <v>912744</v>
      </c>
      <c r="H8" s="103">
        <v>590</v>
      </c>
      <c r="I8" s="110">
        <f t="shared" si="1"/>
        <v>913334</v>
      </c>
      <c r="J8" s="111">
        <f t="shared" si="2"/>
        <v>52.77</v>
      </c>
      <c r="K8" s="103">
        <v>604915</v>
      </c>
      <c r="L8" s="103">
        <v>66851</v>
      </c>
      <c r="M8" s="103">
        <v>97659</v>
      </c>
      <c r="N8" s="103">
        <v>14149</v>
      </c>
      <c r="O8" s="103">
        <v>41900</v>
      </c>
      <c r="P8" s="152">
        <f t="shared" si="3"/>
        <v>87270</v>
      </c>
    </row>
    <row r="9" spans="1:16" ht="12.75">
      <c r="A9" s="321" t="s">
        <v>29</v>
      </c>
      <c r="B9" s="228">
        <v>4</v>
      </c>
      <c r="C9" s="228">
        <v>479</v>
      </c>
      <c r="D9" s="313">
        <f t="shared" si="0"/>
        <v>187.1</v>
      </c>
      <c r="E9" s="110">
        <v>2004645</v>
      </c>
      <c r="F9" s="103">
        <v>2000</v>
      </c>
      <c r="G9" s="110">
        <v>1075195</v>
      </c>
      <c r="H9" s="103">
        <v>0</v>
      </c>
      <c r="I9" s="110">
        <f t="shared" si="1"/>
        <v>1075195</v>
      </c>
      <c r="J9" s="111">
        <f t="shared" si="2"/>
        <v>53.58</v>
      </c>
      <c r="K9" s="103">
        <v>660558</v>
      </c>
      <c r="L9" s="103">
        <v>94854</v>
      </c>
      <c r="M9" s="103">
        <v>131278</v>
      </c>
      <c r="N9" s="103">
        <v>17781</v>
      </c>
      <c r="O9" s="103">
        <v>79239</v>
      </c>
      <c r="P9" s="152">
        <f t="shared" si="3"/>
        <v>91485</v>
      </c>
    </row>
    <row r="10" spans="1:16" ht="12.75">
      <c r="A10" s="321" t="s">
        <v>30</v>
      </c>
      <c r="B10" s="228">
        <v>5</v>
      </c>
      <c r="C10" s="228">
        <v>152</v>
      </c>
      <c r="D10" s="313">
        <f t="shared" si="0"/>
        <v>203.7</v>
      </c>
      <c r="E10" s="110">
        <v>865263</v>
      </c>
      <c r="F10" s="103">
        <v>0</v>
      </c>
      <c r="G10" s="110">
        <v>371591</v>
      </c>
      <c r="H10" s="103">
        <v>0</v>
      </c>
      <c r="I10" s="110">
        <f t="shared" si="1"/>
        <v>371591</v>
      </c>
      <c r="J10" s="111">
        <f t="shared" si="2"/>
        <v>42.95</v>
      </c>
      <c r="K10" s="103">
        <v>237848</v>
      </c>
      <c r="L10" s="103">
        <v>41635</v>
      </c>
      <c r="M10" s="103">
        <v>46322</v>
      </c>
      <c r="N10" s="103">
        <v>6503</v>
      </c>
      <c r="O10" s="103">
        <v>14094</v>
      </c>
      <c r="P10" s="152">
        <f t="shared" si="3"/>
        <v>25189</v>
      </c>
    </row>
    <row r="11" spans="1:16" ht="12.75">
      <c r="A11" s="321" t="s">
        <v>31</v>
      </c>
      <c r="B11" s="228">
        <v>6</v>
      </c>
      <c r="C11" s="228">
        <v>164</v>
      </c>
      <c r="D11" s="313">
        <f t="shared" si="0"/>
        <v>190</v>
      </c>
      <c r="E11" s="110">
        <v>724753</v>
      </c>
      <c r="F11" s="103">
        <v>0</v>
      </c>
      <c r="G11" s="110">
        <v>373981</v>
      </c>
      <c r="H11" s="103">
        <v>0</v>
      </c>
      <c r="I11" s="110">
        <f t="shared" si="1"/>
        <v>373981</v>
      </c>
      <c r="J11" s="111">
        <f t="shared" si="2"/>
        <v>51.6</v>
      </c>
      <c r="K11" s="103">
        <v>253971</v>
      </c>
      <c r="L11" s="103">
        <v>28756</v>
      </c>
      <c r="M11" s="103">
        <v>39635</v>
      </c>
      <c r="N11" s="103">
        <v>6441</v>
      </c>
      <c r="O11" s="103">
        <v>19575</v>
      </c>
      <c r="P11" s="152">
        <f t="shared" si="3"/>
        <v>25603</v>
      </c>
    </row>
    <row r="12" spans="1:16" ht="12.75">
      <c r="A12" s="321" t="s">
        <v>33</v>
      </c>
      <c r="B12" s="228">
        <v>7</v>
      </c>
      <c r="C12" s="228">
        <v>232</v>
      </c>
      <c r="D12" s="313">
        <f t="shared" si="0"/>
        <v>191</v>
      </c>
      <c r="E12" s="110">
        <v>988730</v>
      </c>
      <c r="F12" s="103">
        <v>0</v>
      </c>
      <c r="G12" s="110">
        <v>531763</v>
      </c>
      <c r="H12" s="103">
        <v>0</v>
      </c>
      <c r="I12" s="110">
        <f t="shared" si="1"/>
        <v>531763</v>
      </c>
      <c r="J12" s="111">
        <f t="shared" si="2"/>
        <v>53.78</v>
      </c>
      <c r="K12" s="103">
        <v>345685</v>
      </c>
      <c r="L12" s="103">
        <v>51590</v>
      </c>
      <c r="M12" s="103">
        <v>70302</v>
      </c>
      <c r="N12" s="103">
        <v>9541</v>
      </c>
      <c r="O12" s="103">
        <v>17057</v>
      </c>
      <c r="P12" s="152">
        <f t="shared" si="3"/>
        <v>37588</v>
      </c>
    </row>
    <row r="13" spans="1:16" ht="12.75">
      <c r="A13" s="321" t="s">
        <v>34</v>
      </c>
      <c r="B13" s="228">
        <v>8</v>
      </c>
      <c r="C13" s="228">
        <v>299</v>
      </c>
      <c r="D13" s="313">
        <f t="shared" si="0"/>
        <v>204.9</v>
      </c>
      <c r="E13" s="110">
        <v>1233408</v>
      </c>
      <c r="F13" s="103">
        <v>0</v>
      </c>
      <c r="G13" s="110">
        <v>735292</v>
      </c>
      <c r="H13" s="103">
        <v>0</v>
      </c>
      <c r="I13" s="110">
        <f t="shared" si="1"/>
        <v>735292</v>
      </c>
      <c r="J13" s="111">
        <f t="shared" si="2"/>
        <v>59.61</v>
      </c>
      <c r="K13" s="103">
        <v>490215</v>
      </c>
      <c r="L13" s="103">
        <v>65329</v>
      </c>
      <c r="M13" s="103">
        <v>91902</v>
      </c>
      <c r="N13" s="103">
        <v>12300</v>
      </c>
      <c r="O13" s="103">
        <v>27547</v>
      </c>
      <c r="P13" s="152">
        <f t="shared" si="3"/>
        <v>47999</v>
      </c>
    </row>
    <row r="14" spans="1:16" ht="12.75">
      <c r="A14" s="321" t="s">
        <v>37</v>
      </c>
      <c r="B14" s="228">
        <v>9</v>
      </c>
      <c r="C14" s="228">
        <v>160</v>
      </c>
      <c r="D14" s="313">
        <f t="shared" si="0"/>
        <v>262</v>
      </c>
      <c r="E14" s="110">
        <v>891755</v>
      </c>
      <c r="F14" s="103">
        <v>0</v>
      </c>
      <c r="G14" s="110">
        <v>502978</v>
      </c>
      <c r="H14" s="103">
        <v>0</v>
      </c>
      <c r="I14" s="110">
        <f t="shared" si="1"/>
        <v>502978</v>
      </c>
      <c r="J14" s="111">
        <f t="shared" si="2"/>
        <v>56.4</v>
      </c>
      <c r="K14" s="103">
        <v>317957</v>
      </c>
      <c r="L14" s="103">
        <v>47256</v>
      </c>
      <c r="M14" s="103">
        <v>71693</v>
      </c>
      <c r="N14" s="103">
        <v>9798</v>
      </c>
      <c r="O14" s="103">
        <v>19953</v>
      </c>
      <c r="P14" s="152">
        <f t="shared" si="3"/>
        <v>36321</v>
      </c>
    </row>
    <row r="15" spans="1:16" ht="12.75">
      <c r="A15" s="321" t="s">
        <v>41</v>
      </c>
      <c r="B15" s="228">
        <v>10</v>
      </c>
      <c r="C15" s="228">
        <v>349</v>
      </c>
      <c r="D15" s="313">
        <f t="shared" si="0"/>
        <v>202.1</v>
      </c>
      <c r="E15" s="110">
        <v>1622816</v>
      </c>
      <c r="F15" s="103">
        <v>0</v>
      </c>
      <c r="G15" s="110">
        <v>846531</v>
      </c>
      <c r="H15" s="103">
        <v>0</v>
      </c>
      <c r="I15" s="110">
        <f t="shared" si="1"/>
        <v>846531</v>
      </c>
      <c r="J15" s="111">
        <f t="shared" si="2"/>
        <v>52.16</v>
      </c>
      <c r="K15" s="103">
        <v>528587</v>
      </c>
      <c r="L15" s="103">
        <v>74003</v>
      </c>
      <c r="M15" s="103">
        <v>106048</v>
      </c>
      <c r="N15" s="103">
        <v>14564</v>
      </c>
      <c r="O15" s="103">
        <v>2368</v>
      </c>
      <c r="P15" s="152">
        <f t="shared" si="3"/>
        <v>120961</v>
      </c>
    </row>
    <row r="16" spans="1:16" ht="12.75">
      <c r="A16" s="321" t="s">
        <v>46</v>
      </c>
      <c r="B16" s="228">
        <v>11</v>
      </c>
      <c r="C16" s="228">
        <v>498</v>
      </c>
      <c r="D16" s="313">
        <f t="shared" si="0"/>
        <v>189.7</v>
      </c>
      <c r="E16" s="110">
        <v>2043161</v>
      </c>
      <c r="F16" s="103">
        <v>0</v>
      </c>
      <c r="G16" s="110">
        <v>1133695</v>
      </c>
      <c r="H16" s="103">
        <v>0</v>
      </c>
      <c r="I16" s="110">
        <f t="shared" si="1"/>
        <v>1133695</v>
      </c>
      <c r="J16" s="111">
        <f t="shared" si="2"/>
        <v>55.49</v>
      </c>
      <c r="K16" s="103">
        <v>686631</v>
      </c>
      <c r="L16" s="103">
        <v>98943</v>
      </c>
      <c r="M16" s="103">
        <v>133936</v>
      </c>
      <c r="N16" s="103">
        <v>18280</v>
      </c>
      <c r="O16" s="103">
        <v>85350</v>
      </c>
      <c r="P16" s="152">
        <f t="shared" si="3"/>
        <v>110555</v>
      </c>
    </row>
    <row r="17" spans="1:16" ht="12.75">
      <c r="A17" s="321" t="s">
        <v>49</v>
      </c>
      <c r="B17" s="228">
        <v>12</v>
      </c>
      <c r="C17" s="228">
        <v>484</v>
      </c>
      <c r="D17" s="313">
        <f t="shared" si="0"/>
        <v>192.7</v>
      </c>
      <c r="E17" s="110">
        <v>1923973</v>
      </c>
      <c r="F17" s="103">
        <v>3000</v>
      </c>
      <c r="G17" s="110">
        <v>1119138</v>
      </c>
      <c r="H17" s="103">
        <v>2079</v>
      </c>
      <c r="I17" s="110">
        <f t="shared" si="1"/>
        <v>1121217</v>
      </c>
      <c r="J17" s="111">
        <f t="shared" si="2"/>
        <v>58.19</v>
      </c>
      <c r="K17" s="103">
        <v>703935</v>
      </c>
      <c r="L17" s="103">
        <v>95896</v>
      </c>
      <c r="M17" s="103">
        <v>128797</v>
      </c>
      <c r="N17" s="103">
        <v>17708</v>
      </c>
      <c r="O17" s="103">
        <v>103730</v>
      </c>
      <c r="P17" s="152">
        <f t="shared" si="3"/>
        <v>69072</v>
      </c>
    </row>
    <row r="18" spans="1:16" ht="12.75">
      <c r="A18" s="321" t="s">
        <v>75</v>
      </c>
      <c r="B18" s="228">
        <v>13</v>
      </c>
      <c r="C18" s="228">
        <v>548.7</v>
      </c>
      <c r="D18" s="313">
        <f t="shared" si="0"/>
        <v>144.9</v>
      </c>
      <c r="E18" s="110">
        <v>1754322</v>
      </c>
      <c r="F18" s="103">
        <v>1000</v>
      </c>
      <c r="G18" s="110">
        <v>953845</v>
      </c>
      <c r="H18" s="103">
        <v>0</v>
      </c>
      <c r="I18" s="110">
        <f t="shared" si="1"/>
        <v>953845</v>
      </c>
      <c r="J18" s="111">
        <f t="shared" si="2"/>
        <v>54.34</v>
      </c>
      <c r="K18" s="103">
        <v>607437</v>
      </c>
      <c r="L18" s="103">
        <v>81471</v>
      </c>
      <c r="M18" s="103">
        <v>109284</v>
      </c>
      <c r="N18" s="103">
        <v>14763</v>
      </c>
      <c r="O18" s="103">
        <v>49468</v>
      </c>
      <c r="P18" s="152">
        <f t="shared" si="3"/>
        <v>91422</v>
      </c>
    </row>
    <row r="19" spans="1:16" ht="12.75">
      <c r="A19" s="321" t="s">
        <v>56</v>
      </c>
      <c r="B19" s="228">
        <v>14</v>
      </c>
      <c r="C19" s="228">
        <v>485</v>
      </c>
      <c r="D19" s="313">
        <f t="shared" si="0"/>
        <v>180.3</v>
      </c>
      <c r="E19" s="110">
        <v>2022099</v>
      </c>
      <c r="F19" s="103">
        <v>3373</v>
      </c>
      <c r="G19" s="110">
        <v>1049594</v>
      </c>
      <c r="H19" s="103">
        <v>263</v>
      </c>
      <c r="I19" s="110">
        <f t="shared" si="1"/>
        <v>1049857</v>
      </c>
      <c r="J19" s="111">
        <f t="shared" si="2"/>
        <v>51.83</v>
      </c>
      <c r="K19" s="103">
        <v>603690</v>
      </c>
      <c r="L19" s="103">
        <v>97026</v>
      </c>
      <c r="M19" s="103">
        <v>125666</v>
      </c>
      <c r="N19" s="103">
        <v>17152</v>
      </c>
      <c r="O19" s="103">
        <v>119133</v>
      </c>
      <c r="P19" s="152">
        <f t="shared" si="3"/>
        <v>86927</v>
      </c>
    </row>
    <row r="20" spans="1:16" ht="12.75">
      <c r="A20" s="321" t="s">
        <v>57</v>
      </c>
      <c r="B20" s="228">
        <v>15</v>
      </c>
      <c r="C20" s="228">
        <v>502</v>
      </c>
      <c r="D20" s="313">
        <f t="shared" si="0"/>
        <v>166.1</v>
      </c>
      <c r="E20" s="110">
        <v>1858130</v>
      </c>
      <c r="F20" s="103">
        <v>7747</v>
      </c>
      <c r="G20" s="110">
        <v>1000852</v>
      </c>
      <c r="H20" s="103">
        <v>273</v>
      </c>
      <c r="I20" s="110">
        <f t="shared" si="1"/>
        <v>1001125</v>
      </c>
      <c r="J20" s="111">
        <f t="shared" si="2"/>
        <v>53.65</v>
      </c>
      <c r="K20" s="103">
        <v>688004</v>
      </c>
      <c r="L20" s="103">
        <v>97035</v>
      </c>
      <c r="M20" s="103">
        <v>129619</v>
      </c>
      <c r="N20" s="103">
        <v>17652</v>
      </c>
      <c r="O20" s="103">
        <v>3048</v>
      </c>
      <c r="P20" s="152">
        <f t="shared" si="3"/>
        <v>65494</v>
      </c>
    </row>
    <row r="21" spans="1:16" ht="12.75">
      <c r="A21" s="321" t="s">
        <v>58</v>
      </c>
      <c r="B21" s="228">
        <v>16</v>
      </c>
      <c r="C21" s="228">
        <v>587</v>
      </c>
      <c r="D21" s="313">
        <f t="shared" si="0"/>
        <v>172.5</v>
      </c>
      <c r="E21" s="110">
        <v>2283086</v>
      </c>
      <c r="F21" s="103">
        <v>0</v>
      </c>
      <c r="G21" s="110">
        <v>1214975</v>
      </c>
      <c r="H21" s="103">
        <v>998</v>
      </c>
      <c r="I21" s="110">
        <f t="shared" si="1"/>
        <v>1215973</v>
      </c>
      <c r="J21" s="111">
        <f t="shared" si="2"/>
        <v>53.26</v>
      </c>
      <c r="K21" s="103">
        <v>733125</v>
      </c>
      <c r="L21" s="103">
        <v>119685</v>
      </c>
      <c r="M21" s="103">
        <v>149041</v>
      </c>
      <c r="N21" s="103">
        <v>20329</v>
      </c>
      <c r="O21" s="103">
        <v>103493</v>
      </c>
      <c r="P21" s="152">
        <f t="shared" si="3"/>
        <v>89302</v>
      </c>
    </row>
    <row r="22" spans="1:16" ht="12.75">
      <c r="A22" s="321" t="s">
        <v>59</v>
      </c>
      <c r="B22" s="228">
        <v>17</v>
      </c>
      <c r="C22" s="228">
        <v>549</v>
      </c>
      <c r="D22" s="313">
        <f t="shared" si="0"/>
        <v>151</v>
      </c>
      <c r="E22" s="110">
        <v>1866884</v>
      </c>
      <c r="F22" s="103">
        <v>0</v>
      </c>
      <c r="G22" s="110">
        <v>994910</v>
      </c>
      <c r="H22" s="103">
        <v>0</v>
      </c>
      <c r="I22" s="110">
        <f t="shared" si="1"/>
        <v>994910</v>
      </c>
      <c r="J22" s="111">
        <f t="shared" si="2"/>
        <v>53.29</v>
      </c>
      <c r="K22" s="103">
        <v>607313</v>
      </c>
      <c r="L22" s="103">
        <v>97004</v>
      </c>
      <c r="M22" s="103">
        <v>125090</v>
      </c>
      <c r="N22" s="103">
        <v>17035</v>
      </c>
      <c r="O22" s="103">
        <v>68687</v>
      </c>
      <c r="P22" s="152">
        <f t="shared" si="3"/>
        <v>79781</v>
      </c>
    </row>
    <row r="23" spans="1:16" ht="12.75">
      <c r="A23" s="321" t="s">
        <v>61</v>
      </c>
      <c r="B23" s="228">
        <v>18</v>
      </c>
      <c r="C23" s="228">
        <v>363</v>
      </c>
      <c r="D23" s="313">
        <f t="shared" si="0"/>
        <v>175.6</v>
      </c>
      <c r="E23" s="110">
        <v>1458465</v>
      </c>
      <c r="F23" s="103">
        <v>2250</v>
      </c>
      <c r="G23" s="110">
        <v>764866</v>
      </c>
      <c r="H23" s="103">
        <v>803</v>
      </c>
      <c r="I23" s="110">
        <f t="shared" si="1"/>
        <v>765669</v>
      </c>
      <c r="J23" s="111">
        <f t="shared" si="2"/>
        <v>52.42</v>
      </c>
      <c r="K23" s="103">
        <v>474916</v>
      </c>
      <c r="L23" s="103">
        <v>72467</v>
      </c>
      <c r="M23" s="103">
        <v>88374</v>
      </c>
      <c r="N23" s="103">
        <v>12044</v>
      </c>
      <c r="O23" s="103">
        <v>64392</v>
      </c>
      <c r="P23" s="152">
        <f t="shared" si="3"/>
        <v>52673</v>
      </c>
    </row>
    <row r="24" spans="1:16" ht="12.75">
      <c r="A24" s="321" t="s">
        <v>62</v>
      </c>
      <c r="B24" s="228">
        <v>19</v>
      </c>
      <c r="C24" s="228">
        <v>593</v>
      </c>
      <c r="D24" s="313">
        <f t="shared" si="0"/>
        <v>196.8</v>
      </c>
      <c r="E24" s="110">
        <v>2399624</v>
      </c>
      <c r="F24" s="103">
        <v>0</v>
      </c>
      <c r="G24" s="110">
        <v>1400665</v>
      </c>
      <c r="H24" s="103">
        <v>1958</v>
      </c>
      <c r="I24" s="110">
        <f t="shared" si="1"/>
        <v>1402623</v>
      </c>
      <c r="J24" s="111">
        <f t="shared" si="2"/>
        <v>58.45</v>
      </c>
      <c r="K24" s="103">
        <v>931601</v>
      </c>
      <c r="L24" s="103">
        <v>122668</v>
      </c>
      <c r="M24" s="103">
        <v>172774</v>
      </c>
      <c r="N24" s="103">
        <v>23557</v>
      </c>
      <c r="O24" s="103">
        <v>72634</v>
      </c>
      <c r="P24" s="152">
        <f t="shared" si="3"/>
        <v>77431</v>
      </c>
    </row>
    <row r="25" spans="1:16" ht="12.75">
      <c r="A25" s="321" t="s">
        <v>63</v>
      </c>
      <c r="B25" s="228">
        <v>20</v>
      </c>
      <c r="C25" s="228">
        <v>237</v>
      </c>
      <c r="D25" s="313">
        <f t="shared" si="0"/>
        <v>179.4</v>
      </c>
      <c r="E25" s="110">
        <v>928656</v>
      </c>
      <c r="F25" s="103">
        <v>0</v>
      </c>
      <c r="G25" s="110">
        <v>510126</v>
      </c>
      <c r="H25" s="103">
        <v>0</v>
      </c>
      <c r="I25" s="110">
        <f t="shared" si="1"/>
        <v>510126</v>
      </c>
      <c r="J25" s="111">
        <f t="shared" si="2"/>
        <v>54.93</v>
      </c>
      <c r="K25" s="103">
        <v>316529</v>
      </c>
      <c r="L25" s="103">
        <v>50332</v>
      </c>
      <c r="M25" s="103">
        <v>64362</v>
      </c>
      <c r="N25" s="103">
        <v>8859</v>
      </c>
      <c r="O25" s="103">
        <v>22700</v>
      </c>
      <c r="P25" s="152">
        <f t="shared" si="3"/>
        <v>47344</v>
      </c>
    </row>
    <row r="26" spans="1:16" ht="12.75">
      <c r="A26" s="321" t="s">
        <v>76</v>
      </c>
      <c r="B26" s="228" t="s">
        <v>77</v>
      </c>
      <c r="C26" s="228">
        <v>86</v>
      </c>
      <c r="D26" s="313">
        <f t="shared" si="0"/>
        <v>86.1</v>
      </c>
      <c r="E26" s="110">
        <v>165840</v>
      </c>
      <c r="F26" s="103">
        <v>0</v>
      </c>
      <c r="G26" s="110">
        <v>88877</v>
      </c>
      <c r="H26" s="103">
        <v>0</v>
      </c>
      <c r="I26" s="110">
        <f t="shared" si="1"/>
        <v>88877</v>
      </c>
      <c r="J26" s="111">
        <f t="shared" si="2"/>
        <v>53.59</v>
      </c>
      <c r="K26" s="103">
        <v>57447</v>
      </c>
      <c r="L26" s="103">
        <v>9210</v>
      </c>
      <c r="M26" s="103">
        <v>11205</v>
      </c>
      <c r="N26" s="103">
        <v>521</v>
      </c>
      <c r="O26" s="103">
        <v>0</v>
      </c>
      <c r="P26" s="152">
        <f t="shared" si="3"/>
        <v>10494</v>
      </c>
    </row>
    <row r="27" spans="1:16" ht="12.75">
      <c r="A27" s="322" t="s">
        <v>64</v>
      </c>
      <c r="B27" s="36"/>
      <c r="C27" s="110">
        <f>SUM(C6:C26)</f>
        <v>8213</v>
      </c>
      <c r="D27" s="313">
        <f t="shared" si="0"/>
        <v>179</v>
      </c>
      <c r="E27" s="138">
        <f>SUM(E6:E26)</f>
        <v>32606056</v>
      </c>
      <c r="F27" s="138">
        <f>SUM(F6:F26)</f>
        <v>25470</v>
      </c>
      <c r="G27" s="110">
        <f>SUM(G6:G26)</f>
        <v>17638221</v>
      </c>
      <c r="H27" s="110">
        <f>SUM(H6:H26)</f>
        <v>9406</v>
      </c>
      <c r="I27" s="110">
        <f>SUM(I6:I26)</f>
        <v>17647627</v>
      </c>
      <c r="J27" s="111">
        <f t="shared" si="2"/>
        <v>54.08</v>
      </c>
      <c r="K27" s="110">
        <f>SUM(K6:K26)</f>
        <v>11151871</v>
      </c>
      <c r="L27" s="110">
        <f>SUM(L6:L26)</f>
        <v>1606675</v>
      </c>
      <c r="M27" s="110">
        <f>SUM(M6:M26)</f>
        <v>2137010</v>
      </c>
      <c r="N27" s="110">
        <f>SUM(N6:N26)</f>
        <v>292474</v>
      </c>
      <c r="O27" s="110">
        <f>SUM(O6:O26)</f>
        <v>983923</v>
      </c>
      <c r="P27" s="301">
        <f t="shared" si="3"/>
        <v>1466268</v>
      </c>
    </row>
    <row r="28" spans="1:16" ht="12.75">
      <c r="A28" s="323" t="s">
        <v>78</v>
      </c>
      <c r="B28" s="228">
        <v>23</v>
      </c>
      <c r="C28" s="36">
        <v>129</v>
      </c>
      <c r="D28" s="313">
        <f t="shared" si="0"/>
        <v>164.8</v>
      </c>
      <c r="E28" s="138">
        <v>455291</v>
      </c>
      <c r="F28" s="139">
        <v>0</v>
      </c>
      <c r="G28" s="110">
        <v>255074</v>
      </c>
      <c r="H28" s="103">
        <v>0</v>
      </c>
      <c r="I28" s="110">
        <f>G28+H28</f>
        <v>255074</v>
      </c>
      <c r="J28" s="111">
        <f t="shared" si="2"/>
        <v>56.02</v>
      </c>
      <c r="K28" s="103">
        <v>164961</v>
      </c>
      <c r="L28" s="103">
        <v>25553</v>
      </c>
      <c r="M28" s="103">
        <v>34199</v>
      </c>
      <c r="N28" s="103">
        <v>4657</v>
      </c>
      <c r="O28" s="103">
        <v>4513</v>
      </c>
      <c r="P28" s="152">
        <f t="shared" si="3"/>
        <v>21191</v>
      </c>
    </row>
    <row r="29" spans="1:16" ht="12.75">
      <c r="A29" s="323" t="s">
        <v>79</v>
      </c>
      <c r="B29" s="228">
        <v>24</v>
      </c>
      <c r="C29" s="36">
        <v>160</v>
      </c>
      <c r="D29" s="313">
        <f t="shared" si="0"/>
        <v>220</v>
      </c>
      <c r="E29" s="138">
        <v>813953</v>
      </c>
      <c r="F29" s="139">
        <v>0</v>
      </c>
      <c r="G29" s="110">
        <v>422325</v>
      </c>
      <c r="H29" s="103">
        <v>0</v>
      </c>
      <c r="I29" s="110">
        <f>G29+H29</f>
        <v>422325</v>
      </c>
      <c r="J29" s="111">
        <f t="shared" si="2"/>
        <v>51.89</v>
      </c>
      <c r="K29" s="103">
        <v>285785</v>
      </c>
      <c r="L29" s="103">
        <v>41580</v>
      </c>
      <c r="M29" s="103">
        <v>59028</v>
      </c>
      <c r="N29" s="103">
        <v>8287</v>
      </c>
      <c r="O29" s="103">
        <v>0</v>
      </c>
      <c r="P29" s="152">
        <f t="shared" si="3"/>
        <v>27645</v>
      </c>
    </row>
    <row r="30" spans="1:16" ht="13.5" thickBot="1">
      <c r="A30" s="221" t="s">
        <v>66</v>
      </c>
      <c r="B30" s="42"/>
      <c r="C30" s="223">
        <f>SUM(C27:C29)</f>
        <v>8502</v>
      </c>
      <c r="D30" s="324">
        <f t="shared" si="0"/>
        <v>179.5</v>
      </c>
      <c r="E30" s="222">
        <f>SUM(E27:E29)</f>
        <v>33875300</v>
      </c>
      <c r="F30" s="222">
        <f>SUM(F27:F29)</f>
        <v>25470</v>
      </c>
      <c r="G30" s="223">
        <f>SUM(G27:G29)</f>
        <v>18315620</v>
      </c>
      <c r="H30" s="223">
        <f>SUM(H27:H29)</f>
        <v>9406</v>
      </c>
      <c r="I30" s="223">
        <f>SUM(I27:I29)</f>
        <v>18325026</v>
      </c>
      <c r="J30" s="325">
        <f t="shared" si="2"/>
        <v>54.05</v>
      </c>
      <c r="K30" s="223">
        <f>SUM(K27:K29)</f>
        <v>11602617</v>
      </c>
      <c r="L30" s="223">
        <f>SUM(L27:L29)</f>
        <v>1673808</v>
      </c>
      <c r="M30" s="223">
        <f>SUM(M27:M29)</f>
        <v>2230237</v>
      </c>
      <c r="N30" s="223">
        <f>SUM(N27:N29)</f>
        <v>305418</v>
      </c>
      <c r="O30" s="223">
        <f>SUM(O27:O29)</f>
        <v>988436</v>
      </c>
      <c r="P30" s="326">
        <f t="shared" si="3"/>
        <v>1515104</v>
      </c>
    </row>
    <row r="31" spans="1:16" ht="13.5" thickBot="1">
      <c r="A31" s="320" t="s">
        <v>80</v>
      </c>
      <c r="B31" s="302"/>
      <c r="C31" s="302"/>
      <c r="D31" s="302"/>
      <c r="E31" s="9">
        <v>1545777</v>
      </c>
      <c r="F31" s="303"/>
      <c r="G31" s="303"/>
      <c r="H31" s="303"/>
      <c r="I31" s="9"/>
      <c r="J31" s="304">
        <v>100</v>
      </c>
      <c r="K31" s="239"/>
      <c r="L31" s="239"/>
      <c r="M31" s="239"/>
      <c r="N31" s="239"/>
      <c r="O31" s="239"/>
      <c r="P31" s="239"/>
    </row>
    <row r="32" spans="1:16" ht="13.5" thickBot="1">
      <c r="A32" s="201" t="s">
        <v>64</v>
      </c>
      <c r="B32" s="29"/>
      <c r="C32" s="29"/>
      <c r="D32" s="29"/>
      <c r="E32" s="202">
        <f>SUM(E30:E31)</f>
        <v>35421077</v>
      </c>
      <c r="F32" s="202"/>
      <c r="G32" s="202"/>
      <c r="H32" s="202"/>
      <c r="I32" s="205">
        <f>SUM(I30:I31)</f>
        <v>18325026</v>
      </c>
      <c r="J32" s="28"/>
      <c r="K32" s="239"/>
      <c r="L32" s="239"/>
      <c r="M32" s="239"/>
      <c r="N32" s="239"/>
      <c r="O32" s="239"/>
      <c r="P32" s="239"/>
    </row>
  </sheetData>
  <mergeCells count="2">
    <mergeCell ref="I4:I5"/>
    <mergeCell ref="K4:P4"/>
  </mergeCells>
  <printOptions/>
  <pageMargins left="0.75" right="0.4" top="1" bottom="0.6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85"/>
  <sheetViews>
    <sheetView showGridLines="0" workbookViewId="0" topLeftCell="A1">
      <selection activeCell="A2" sqref="A2:AG3"/>
    </sheetView>
  </sheetViews>
  <sheetFormatPr defaultColWidth="9.00390625" defaultRowHeight="12.75"/>
  <cols>
    <col min="1" max="1" width="16.375" style="0" customWidth="1"/>
    <col min="2" max="2" width="7.75390625" style="0" customWidth="1"/>
    <col min="3" max="3" width="6.375" style="0" customWidth="1"/>
    <col min="4" max="4" width="5.75390625" style="0" customWidth="1"/>
    <col min="5" max="5" width="6.25390625" style="0" customWidth="1"/>
    <col min="6" max="6" width="6.125" style="0" customWidth="1"/>
    <col min="7" max="7" width="6.00390625" style="0" customWidth="1"/>
    <col min="8" max="8" width="3.875" style="0" customWidth="1"/>
    <col min="9" max="9" width="4.25390625" style="0" customWidth="1"/>
    <col min="10" max="10" width="4.75390625" style="0" customWidth="1"/>
    <col min="11" max="11" width="6.75390625" style="0" customWidth="1"/>
    <col min="12" max="12" width="6.25390625" style="0" customWidth="1"/>
    <col min="13" max="13" width="5.75390625" style="0" customWidth="1"/>
    <col min="14" max="14" width="5.375" style="0" customWidth="1"/>
    <col min="15" max="15" width="6.25390625" style="0" customWidth="1"/>
    <col min="16" max="17" width="5.00390625" style="0" customWidth="1"/>
    <col min="18" max="18" width="6.25390625" style="0" customWidth="1"/>
    <col min="19" max="19" width="5.25390625" style="0" customWidth="1"/>
    <col min="20" max="21" width="5.00390625" style="0" customWidth="1"/>
    <col min="22" max="22" width="5.375" style="0" customWidth="1"/>
    <col min="23" max="24" width="5.00390625" style="0" customWidth="1"/>
    <col min="25" max="26" width="5.75390625" style="0" customWidth="1"/>
    <col min="27" max="27" width="7.75390625" style="0" customWidth="1"/>
    <col min="28" max="28" width="5.75390625" style="0" customWidth="1"/>
    <col min="29" max="29" width="7.25390625" style="0" customWidth="1"/>
    <col min="30" max="30" width="6.00390625" style="0" customWidth="1"/>
    <col min="31" max="31" width="5.875" style="0" customWidth="1"/>
    <col min="32" max="32" width="5.625" style="0" customWidth="1"/>
    <col min="33" max="33" width="5.125" style="0" customWidth="1"/>
    <col min="34" max="34" width="4.875" style="0" customWidth="1"/>
    <col min="35" max="35" width="4.125" style="0" customWidth="1"/>
    <col min="36" max="36" width="4.25390625" style="0" customWidth="1"/>
    <col min="37" max="37" width="10.25390625" style="0" customWidth="1"/>
    <col min="38" max="38" width="7.25390625" style="0" customWidth="1"/>
    <col min="39" max="39" width="9.625" style="0" customWidth="1"/>
  </cols>
  <sheetData>
    <row r="1" spans="1:12" ht="15">
      <c r="A1" s="18"/>
      <c r="B1" s="19"/>
      <c r="C1" s="19"/>
      <c r="D1" s="19"/>
      <c r="E1" s="19"/>
      <c r="F1" s="19"/>
      <c r="G1" s="19"/>
      <c r="H1" s="19"/>
      <c r="I1" s="19"/>
      <c r="J1" s="4"/>
      <c r="K1" s="4"/>
      <c r="L1" s="4"/>
    </row>
    <row r="2" spans="1:33" ht="14.25" customHeight="1">
      <c r="A2" s="415" t="s">
        <v>267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</row>
    <row r="3" spans="1:33" ht="13.5" thickBo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</row>
    <row r="4" spans="1:39" ht="13.5" thickBot="1">
      <c r="A4" s="451" t="s">
        <v>244</v>
      </c>
      <c r="B4" s="351" t="s">
        <v>2</v>
      </c>
      <c r="C4" s="331" t="s">
        <v>89</v>
      </c>
      <c r="D4" s="21"/>
      <c r="E4" s="21"/>
      <c r="F4" s="352"/>
      <c r="G4" s="331" t="s">
        <v>90</v>
      </c>
      <c r="H4" s="21"/>
      <c r="I4" s="21"/>
      <c r="J4" s="21"/>
      <c r="K4" s="168"/>
      <c r="L4" s="332" t="s">
        <v>91</v>
      </c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4"/>
      <c r="AA4" s="331" t="s">
        <v>92</v>
      </c>
      <c r="AB4" s="355"/>
      <c r="AC4" s="295" t="s">
        <v>93</v>
      </c>
      <c r="AD4" s="333" t="s">
        <v>246</v>
      </c>
      <c r="AE4" s="353"/>
      <c r="AF4" s="353"/>
      <c r="AG4" s="354"/>
      <c r="AH4" s="20"/>
      <c r="AI4" s="18"/>
      <c r="AJ4" s="8"/>
      <c r="AK4" s="22"/>
      <c r="AL4" s="22"/>
      <c r="AM4" s="4"/>
    </row>
    <row r="5" spans="1:39" ht="13.5" thickBot="1">
      <c r="A5" s="452"/>
      <c r="B5" s="356" t="s">
        <v>94</v>
      </c>
      <c r="C5" s="23" t="s">
        <v>8</v>
      </c>
      <c r="D5" s="334" t="s">
        <v>95</v>
      </c>
      <c r="E5" s="334" t="s">
        <v>72</v>
      </c>
      <c r="F5" s="242" t="s">
        <v>96</v>
      </c>
      <c r="G5" s="23" t="s">
        <v>64</v>
      </c>
      <c r="H5" s="334" t="s">
        <v>95</v>
      </c>
      <c r="I5" s="334" t="s">
        <v>97</v>
      </c>
      <c r="J5" s="335" t="s">
        <v>96</v>
      </c>
      <c r="K5" s="24" t="s">
        <v>98</v>
      </c>
      <c r="L5" s="336" t="s">
        <v>99</v>
      </c>
      <c r="M5" s="145" t="s">
        <v>245</v>
      </c>
      <c r="N5" s="145" t="s">
        <v>100</v>
      </c>
      <c r="O5" s="145" t="s">
        <v>101</v>
      </c>
      <c r="P5" s="145" t="s">
        <v>102</v>
      </c>
      <c r="Q5" s="25" t="s">
        <v>103</v>
      </c>
      <c r="R5" s="25" t="s">
        <v>104</v>
      </c>
      <c r="S5" s="25" t="s">
        <v>105</v>
      </c>
      <c r="T5" s="25" t="s">
        <v>106</v>
      </c>
      <c r="U5" s="26" t="s">
        <v>107</v>
      </c>
      <c r="V5" s="26" t="s">
        <v>108</v>
      </c>
      <c r="W5" s="26" t="s">
        <v>109</v>
      </c>
      <c r="X5" s="26" t="s">
        <v>110</v>
      </c>
      <c r="Y5" s="337" t="s">
        <v>111</v>
      </c>
      <c r="Z5" s="338" t="s">
        <v>112</v>
      </c>
      <c r="AA5" s="27" t="s">
        <v>113</v>
      </c>
      <c r="AB5" s="28" t="s">
        <v>114</v>
      </c>
      <c r="AC5" s="331" t="s">
        <v>115</v>
      </c>
      <c r="AD5" s="331" t="s">
        <v>64</v>
      </c>
      <c r="AE5" s="27" t="s">
        <v>116</v>
      </c>
      <c r="AF5" s="29" t="s">
        <v>117</v>
      </c>
      <c r="AG5" s="28" t="s">
        <v>118</v>
      </c>
      <c r="AH5" s="22"/>
      <c r="AI5" s="22"/>
      <c r="AJ5" s="22"/>
      <c r="AK5" s="22"/>
      <c r="AL5" s="22"/>
      <c r="AM5" s="22"/>
    </row>
    <row r="6" spans="1:39" ht="12.75">
      <c r="A6" s="30" t="s">
        <v>25</v>
      </c>
      <c r="B6" s="356">
        <v>1</v>
      </c>
      <c r="C6" s="61">
        <f>D6+E6+F6</f>
        <v>776</v>
      </c>
      <c r="D6" s="32">
        <v>0</v>
      </c>
      <c r="E6" s="32">
        <v>81</v>
      </c>
      <c r="F6" s="224">
        <v>695</v>
      </c>
      <c r="G6" s="61">
        <f>H6+I6+J6</f>
        <v>29</v>
      </c>
      <c r="H6" s="32">
        <v>0</v>
      </c>
      <c r="I6" s="32">
        <v>4</v>
      </c>
      <c r="J6" s="224">
        <v>25</v>
      </c>
      <c r="K6" s="31">
        <f>L6+Y6+Z6</f>
        <v>87.3</v>
      </c>
      <c r="L6" s="229">
        <f>M6+N6+O6+P6</f>
        <v>65.3</v>
      </c>
      <c r="M6" s="32">
        <f>Q6+U6</f>
        <v>4.79</v>
      </c>
      <c r="N6" s="32">
        <f>R6+V6</f>
        <v>13.99</v>
      </c>
      <c r="O6" s="32">
        <f>S6+W6</f>
        <v>33.5</v>
      </c>
      <c r="P6" s="33">
        <f>T6+X6</f>
        <v>13.02</v>
      </c>
      <c r="Q6" s="34">
        <v>0.72</v>
      </c>
      <c r="R6" s="32">
        <v>2.23</v>
      </c>
      <c r="S6" s="32">
        <v>6</v>
      </c>
      <c r="T6" s="33">
        <v>0.44</v>
      </c>
      <c r="U6" s="34">
        <v>4.07</v>
      </c>
      <c r="V6" s="32">
        <v>11.76</v>
      </c>
      <c r="W6" s="32">
        <v>27.5</v>
      </c>
      <c r="X6" s="32">
        <v>12.58</v>
      </c>
      <c r="Y6" s="16">
        <v>5</v>
      </c>
      <c r="Z6" s="220">
        <v>17</v>
      </c>
      <c r="AA6" s="35">
        <v>60</v>
      </c>
      <c r="AB6" s="33">
        <v>8</v>
      </c>
      <c r="AC6" s="339">
        <v>0</v>
      </c>
      <c r="AD6" s="31">
        <f>AE6+AF6+AG6</f>
        <v>109</v>
      </c>
      <c r="AE6" s="35">
        <v>29</v>
      </c>
      <c r="AF6" s="32">
        <v>30</v>
      </c>
      <c r="AG6" s="33">
        <v>50</v>
      </c>
      <c r="AH6" s="4"/>
      <c r="AI6" s="4"/>
      <c r="AJ6" s="22"/>
      <c r="AK6" s="22"/>
      <c r="AL6" s="22"/>
      <c r="AM6" s="4"/>
    </row>
    <row r="7" spans="1:39" ht="12.75">
      <c r="A7" s="30" t="s">
        <v>26</v>
      </c>
      <c r="B7" s="356">
        <v>2</v>
      </c>
      <c r="C7" s="61">
        <f aca="true" t="shared" si="0" ref="C7:C48">D7+E7+F7</f>
        <v>499</v>
      </c>
      <c r="D7" s="36">
        <v>0</v>
      </c>
      <c r="E7" s="36">
        <v>162</v>
      </c>
      <c r="F7" s="104">
        <v>337</v>
      </c>
      <c r="G7" s="61">
        <f>H7+I7+J7</f>
        <v>21</v>
      </c>
      <c r="H7" s="36"/>
      <c r="I7" s="36">
        <v>7</v>
      </c>
      <c r="J7" s="104">
        <v>14</v>
      </c>
      <c r="K7" s="31">
        <f>L7+Y7+Z7</f>
        <v>60.7</v>
      </c>
      <c r="L7" s="323">
        <f aca="true" t="shared" si="1" ref="L7:L45">M7+N7+O7+P7</f>
        <v>46.2</v>
      </c>
      <c r="M7" s="36">
        <f aca="true" t="shared" si="2" ref="M7:P45">Q7+U7</f>
        <v>1.96</v>
      </c>
      <c r="N7" s="36">
        <f t="shared" si="2"/>
        <v>10.25</v>
      </c>
      <c r="O7" s="36">
        <f t="shared" si="2"/>
        <v>27.38</v>
      </c>
      <c r="P7" s="37">
        <f t="shared" si="2"/>
        <v>6.61</v>
      </c>
      <c r="Q7" s="38">
        <v>0.96</v>
      </c>
      <c r="R7" s="36">
        <v>1.99</v>
      </c>
      <c r="S7" s="36">
        <v>13.49</v>
      </c>
      <c r="T7" s="37">
        <v>0.5</v>
      </c>
      <c r="U7" s="38">
        <v>1</v>
      </c>
      <c r="V7" s="36">
        <v>8.26</v>
      </c>
      <c r="W7" s="36">
        <v>13.89</v>
      </c>
      <c r="X7" s="36">
        <v>6.11</v>
      </c>
      <c r="Y7" s="102">
        <v>4</v>
      </c>
      <c r="Z7" s="340">
        <v>10.5</v>
      </c>
      <c r="AA7" s="39">
        <v>38</v>
      </c>
      <c r="AB7" s="37">
        <v>6</v>
      </c>
      <c r="AC7" s="339">
        <v>61</v>
      </c>
      <c r="AD7" s="31">
        <f>AE7+AF7+AG7</f>
        <v>200</v>
      </c>
      <c r="AE7" s="39">
        <v>45</v>
      </c>
      <c r="AF7" s="36">
        <v>130</v>
      </c>
      <c r="AG7" s="37">
        <v>25</v>
      </c>
      <c r="AH7" s="4"/>
      <c r="AI7" s="4"/>
      <c r="AJ7" s="4"/>
      <c r="AK7" s="4"/>
      <c r="AL7" s="4"/>
      <c r="AM7" s="4"/>
    </row>
    <row r="8" spans="1:39" ht="12.75">
      <c r="A8" s="30" t="s">
        <v>27</v>
      </c>
      <c r="B8" s="356">
        <v>5</v>
      </c>
      <c r="C8" s="61">
        <f t="shared" si="0"/>
        <v>474</v>
      </c>
      <c r="D8" s="36">
        <v>0</v>
      </c>
      <c r="E8" s="36">
        <v>67</v>
      </c>
      <c r="F8" s="104">
        <v>407</v>
      </c>
      <c r="G8" s="61">
        <f>H8+I8+J8</f>
        <v>20</v>
      </c>
      <c r="H8" s="36">
        <v>0</v>
      </c>
      <c r="I8" s="36">
        <v>3</v>
      </c>
      <c r="J8" s="104">
        <v>17</v>
      </c>
      <c r="K8" s="31">
        <f>L8+Y8+Z8</f>
        <v>57.78</v>
      </c>
      <c r="L8" s="323">
        <f t="shared" si="1"/>
        <v>41.28</v>
      </c>
      <c r="M8" s="36">
        <f t="shared" si="2"/>
        <v>5</v>
      </c>
      <c r="N8" s="36">
        <f t="shared" si="2"/>
        <v>4.65</v>
      </c>
      <c r="O8" s="36">
        <f t="shared" si="2"/>
        <v>27.63</v>
      </c>
      <c r="P8" s="37">
        <f t="shared" si="2"/>
        <v>4</v>
      </c>
      <c r="Q8" s="38">
        <v>1.55</v>
      </c>
      <c r="R8" s="36">
        <v>0.83</v>
      </c>
      <c r="S8" s="36">
        <v>4.68</v>
      </c>
      <c r="T8" s="37">
        <v>1.18</v>
      </c>
      <c r="U8" s="38">
        <v>3.45</v>
      </c>
      <c r="V8" s="36">
        <v>3.82</v>
      </c>
      <c r="W8" s="36">
        <v>22.95</v>
      </c>
      <c r="X8" s="36">
        <v>2.82</v>
      </c>
      <c r="Y8" s="102">
        <v>4.5</v>
      </c>
      <c r="Z8" s="340">
        <v>12</v>
      </c>
      <c r="AA8" s="39">
        <v>54</v>
      </c>
      <c r="AB8" s="37">
        <v>3</v>
      </c>
      <c r="AC8" s="339">
        <v>0</v>
      </c>
      <c r="AD8" s="31">
        <f>AE8+AF8+AG8</f>
        <v>114</v>
      </c>
      <c r="AE8" s="39">
        <v>35</v>
      </c>
      <c r="AF8" s="36">
        <v>42</v>
      </c>
      <c r="AG8" s="37">
        <v>37</v>
      </c>
      <c r="AH8" s="4"/>
      <c r="AI8" s="4"/>
      <c r="AJ8" s="4"/>
      <c r="AK8" s="4"/>
      <c r="AL8" s="4"/>
      <c r="AM8" s="4"/>
    </row>
    <row r="9" spans="1:39" ht="12.75">
      <c r="A9" s="30" t="s">
        <v>28</v>
      </c>
      <c r="B9" s="356">
        <v>6</v>
      </c>
      <c r="C9" s="61">
        <f t="shared" si="0"/>
        <v>631</v>
      </c>
      <c r="D9" s="36">
        <v>0</v>
      </c>
      <c r="E9" s="36">
        <v>631</v>
      </c>
      <c r="F9" s="104">
        <v>0</v>
      </c>
      <c r="G9" s="61">
        <f>H9+I9+J9</f>
        <v>27</v>
      </c>
      <c r="H9" s="36">
        <v>0</v>
      </c>
      <c r="I9" s="117">
        <v>27</v>
      </c>
      <c r="J9" s="104">
        <v>0</v>
      </c>
      <c r="K9" s="31">
        <f>L9+Y9+Z9</f>
        <v>68.89</v>
      </c>
      <c r="L9" s="323">
        <f t="shared" si="1"/>
        <v>50.89</v>
      </c>
      <c r="M9" s="36">
        <v>0</v>
      </c>
      <c r="N9" s="36">
        <v>15.59</v>
      </c>
      <c r="O9" s="36">
        <v>31.3</v>
      </c>
      <c r="P9" s="37">
        <v>4</v>
      </c>
      <c r="Q9" s="38">
        <v>0</v>
      </c>
      <c r="R9" s="36">
        <v>15.59</v>
      </c>
      <c r="S9" s="36">
        <v>31.3</v>
      </c>
      <c r="T9" s="37">
        <v>4</v>
      </c>
      <c r="U9" s="38">
        <v>0</v>
      </c>
      <c r="V9" s="36">
        <v>0</v>
      </c>
      <c r="W9" s="36">
        <v>0</v>
      </c>
      <c r="X9" s="36">
        <v>0</v>
      </c>
      <c r="Y9" s="102">
        <v>4</v>
      </c>
      <c r="Z9" s="340">
        <v>14</v>
      </c>
      <c r="AA9" s="39">
        <v>24</v>
      </c>
      <c r="AB9" s="37">
        <v>3</v>
      </c>
      <c r="AC9" s="339">
        <v>130</v>
      </c>
      <c r="AD9" s="31">
        <f>AE9+AF9+AG9</f>
        <v>190</v>
      </c>
      <c r="AE9" s="39">
        <v>52</v>
      </c>
      <c r="AF9" s="36">
        <v>111</v>
      </c>
      <c r="AG9" s="37">
        <v>27</v>
      </c>
      <c r="AH9" s="4"/>
      <c r="AI9" s="4"/>
      <c r="AJ9" s="4"/>
      <c r="AK9" s="4"/>
      <c r="AL9" s="4"/>
      <c r="AM9" s="4"/>
    </row>
    <row r="10" spans="1:39" ht="12.75">
      <c r="A10" s="30" t="s">
        <v>29</v>
      </c>
      <c r="B10" s="356">
        <v>7</v>
      </c>
      <c r="C10" s="61">
        <f t="shared" si="0"/>
        <v>534</v>
      </c>
      <c r="D10" s="36">
        <v>0</v>
      </c>
      <c r="E10" s="36">
        <v>58</v>
      </c>
      <c r="F10" s="104">
        <v>476</v>
      </c>
      <c r="G10" s="61">
        <f>H10+I10+J10</f>
        <v>21</v>
      </c>
      <c r="H10" s="36"/>
      <c r="I10" s="36">
        <v>3</v>
      </c>
      <c r="J10" s="104">
        <v>18</v>
      </c>
      <c r="K10" s="31">
        <f>L10+Y10+Z10</f>
        <v>60.11</v>
      </c>
      <c r="L10" s="323">
        <f t="shared" si="1"/>
        <v>43.61</v>
      </c>
      <c r="M10" s="36">
        <f t="shared" si="2"/>
        <v>4</v>
      </c>
      <c r="N10" s="36">
        <f t="shared" si="2"/>
        <v>8.72</v>
      </c>
      <c r="O10" s="36">
        <f t="shared" si="2"/>
        <v>18.84</v>
      </c>
      <c r="P10" s="37">
        <f t="shared" si="2"/>
        <v>12.05</v>
      </c>
      <c r="Q10" s="38">
        <v>0</v>
      </c>
      <c r="R10" s="36">
        <v>1.22</v>
      </c>
      <c r="S10" s="36">
        <v>3.23</v>
      </c>
      <c r="T10" s="37">
        <v>3.28</v>
      </c>
      <c r="U10" s="38">
        <v>4</v>
      </c>
      <c r="V10" s="36">
        <v>7.5</v>
      </c>
      <c r="W10" s="36">
        <v>15.61</v>
      </c>
      <c r="X10" s="36">
        <v>8.77</v>
      </c>
      <c r="Y10" s="102">
        <v>4.5</v>
      </c>
      <c r="Z10" s="340">
        <v>12</v>
      </c>
      <c r="AA10" s="39">
        <v>117</v>
      </c>
      <c r="AB10" s="37">
        <v>16</v>
      </c>
      <c r="AC10" s="339">
        <v>80</v>
      </c>
      <c r="AD10" s="31">
        <f>AE10+AF10+AG10</f>
        <v>95</v>
      </c>
      <c r="AE10" s="39">
        <v>44</v>
      </c>
      <c r="AF10" s="36">
        <v>23</v>
      </c>
      <c r="AG10" s="37">
        <v>28</v>
      </c>
      <c r="AH10" s="4"/>
      <c r="AI10" s="4"/>
      <c r="AJ10" s="4"/>
      <c r="AK10" s="4"/>
      <c r="AL10" s="4"/>
      <c r="AM10" s="4"/>
    </row>
    <row r="11" spans="1:39" ht="12.75">
      <c r="A11" s="30" t="s">
        <v>30</v>
      </c>
      <c r="B11" s="356">
        <v>8</v>
      </c>
      <c r="C11" s="61">
        <f t="shared" si="0"/>
        <v>420</v>
      </c>
      <c r="D11" s="36">
        <v>0</v>
      </c>
      <c r="E11" s="36">
        <v>267</v>
      </c>
      <c r="F11" s="104">
        <v>153</v>
      </c>
      <c r="G11" s="61">
        <f aca="true" t="shared" si="3" ref="G11:G45">H11+I11+J11</f>
        <v>19</v>
      </c>
      <c r="H11" s="36">
        <v>0</v>
      </c>
      <c r="I11" s="36">
        <v>12</v>
      </c>
      <c r="J11" s="104">
        <v>7</v>
      </c>
      <c r="K11" s="31">
        <f aca="true" t="shared" si="4" ref="K11:K48">L11+Y11+Z11</f>
        <v>57.45</v>
      </c>
      <c r="L11" s="323">
        <f t="shared" si="1"/>
        <v>42.2</v>
      </c>
      <c r="M11" s="36">
        <f t="shared" si="2"/>
        <v>1</v>
      </c>
      <c r="N11" s="36">
        <f t="shared" si="2"/>
        <v>9.5</v>
      </c>
      <c r="O11" s="36">
        <f t="shared" si="2"/>
        <v>30.7</v>
      </c>
      <c r="P11" s="37">
        <f t="shared" si="2"/>
        <v>1</v>
      </c>
      <c r="Q11" s="38">
        <v>1</v>
      </c>
      <c r="R11" s="36">
        <v>5.5</v>
      </c>
      <c r="S11" s="36">
        <v>17.4</v>
      </c>
      <c r="T11" s="37">
        <v>1</v>
      </c>
      <c r="U11" s="38">
        <v>0</v>
      </c>
      <c r="V11" s="36">
        <v>4</v>
      </c>
      <c r="W11" s="36">
        <v>13.3</v>
      </c>
      <c r="X11" s="36">
        <v>0</v>
      </c>
      <c r="Y11" s="102">
        <v>4</v>
      </c>
      <c r="Z11" s="340">
        <v>11.25</v>
      </c>
      <c r="AA11" s="39">
        <v>50</v>
      </c>
      <c r="AB11" s="37">
        <v>5</v>
      </c>
      <c r="AC11" s="339">
        <v>65</v>
      </c>
      <c r="AD11" s="31">
        <f aca="true" t="shared" si="5" ref="AD11:AD48">AE11+AF11+AG11</f>
        <v>160</v>
      </c>
      <c r="AE11" s="39">
        <v>19</v>
      </c>
      <c r="AF11" s="36">
        <v>119</v>
      </c>
      <c r="AG11" s="37">
        <v>22</v>
      </c>
      <c r="AH11" s="4"/>
      <c r="AI11" s="4"/>
      <c r="AJ11" s="4"/>
      <c r="AK11" s="4"/>
      <c r="AL11" s="4"/>
      <c r="AM11" s="4"/>
    </row>
    <row r="12" spans="1:39" ht="12.75">
      <c r="A12" s="30" t="s">
        <v>31</v>
      </c>
      <c r="B12" s="356">
        <v>9</v>
      </c>
      <c r="C12" s="61">
        <f t="shared" si="0"/>
        <v>210</v>
      </c>
      <c r="D12" s="36">
        <v>0</v>
      </c>
      <c r="E12" s="36">
        <v>61</v>
      </c>
      <c r="F12" s="104">
        <v>149</v>
      </c>
      <c r="G12" s="61">
        <f t="shared" si="3"/>
        <v>10</v>
      </c>
      <c r="H12" s="36"/>
      <c r="I12" s="36">
        <v>3</v>
      </c>
      <c r="J12" s="104">
        <v>7</v>
      </c>
      <c r="K12" s="31">
        <f t="shared" si="4"/>
        <v>35.1</v>
      </c>
      <c r="L12" s="323">
        <f t="shared" si="1"/>
        <v>23.1</v>
      </c>
      <c r="M12" s="36">
        <f t="shared" si="2"/>
        <v>0.33</v>
      </c>
      <c r="N12" s="36">
        <f t="shared" si="2"/>
        <v>6.67</v>
      </c>
      <c r="O12" s="36">
        <f t="shared" si="2"/>
        <v>15.77</v>
      </c>
      <c r="P12" s="37">
        <f t="shared" si="2"/>
        <v>0.33</v>
      </c>
      <c r="Q12" s="38">
        <v>0</v>
      </c>
      <c r="R12" s="36">
        <v>1.55</v>
      </c>
      <c r="S12" s="36">
        <v>4.32</v>
      </c>
      <c r="T12" s="37">
        <v>0</v>
      </c>
      <c r="U12" s="38">
        <v>0.33</v>
      </c>
      <c r="V12" s="36">
        <v>5.12</v>
      </c>
      <c r="W12" s="36">
        <v>11.45</v>
      </c>
      <c r="X12" s="36">
        <v>0.33</v>
      </c>
      <c r="Y12" s="102">
        <v>4</v>
      </c>
      <c r="Z12" s="340">
        <v>8</v>
      </c>
      <c r="AA12" s="39">
        <v>56</v>
      </c>
      <c r="AB12" s="37">
        <v>6</v>
      </c>
      <c r="AC12" s="339">
        <v>0</v>
      </c>
      <c r="AD12" s="31">
        <f t="shared" si="5"/>
        <v>65</v>
      </c>
      <c r="AE12" s="39">
        <v>22</v>
      </c>
      <c r="AF12" s="36">
        <v>15</v>
      </c>
      <c r="AG12" s="37">
        <v>28</v>
      </c>
      <c r="AH12" s="4"/>
      <c r="AI12" s="4"/>
      <c r="AJ12" s="4"/>
      <c r="AK12" s="4"/>
      <c r="AL12" s="4"/>
      <c r="AM12" s="4"/>
    </row>
    <row r="13" spans="1:39" ht="12.75">
      <c r="A13" s="30" t="s">
        <v>32</v>
      </c>
      <c r="B13" s="356">
        <v>10</v>
      </c>
      <c r="C13" s="61">
        <f t="shared" si="0"/>
        <v>847</v>
      </c>
      <c r="D13" s="36">
        <v>79</v>
      </c>
      <c r="E13" s="36">
        <v>768</v>
      </c>
      <c r="F13" s="104">
        <v>0</v>
      </c>
      <c r="G13" s="61">
        <f t="shared" si="3"/>
        <v>34</v>
      </c>
      <c r="H13" s="36">
        <v>3</v>
      </c>
      <c r="I13" s="36">
        <v>31</v>
      </c>
      <c r="J13" s="104">
        <v>0</v>
      </c>
      <c r="K13" s="31">
        <f t="shared" si="4"/>
        <v>94.73</v>
      </c>
      <c r="L13" s="323">
        <f t="shared" si="1"/>
        <v>70.48</v>
      </c>
      <c r="M13" s="36">
        <f t="shared" si="2"/>
        <v>2</v>
      </c>
      <c r="N13" s="36">
        <f t="shared" si="2"/>
        <v>9</v>
      </c>
      <c r="O13" s="36">
        <f t="shared" si="2"/>
        <v>43.48</v>
      </c>
      <c r="P13" s="37">
        <f t="shared" si="2"/>
        <v>16</v>
      </c>
      <c r="Q13" s="38">
        <v>2</v>
      </c>
      <c r="R13" s="36">
        <v>9</v>
      </c>
      <c r="S13" s="36">
        <v>43.48</v>
      </c>
      <c r="T13" s="37">
        <v>16</v>
      </c>
      <c r="U13" s="38">
        <v>0</v>
      </c>
      <c r="V13" s="36">
        <v>0</v>
      </c>
      <c r="W13" s="36">
        <v>0</v>
      </c>
      <c r="X13" s="36">
        <v>0</v>
      </c>
      <c r="Y13" s="102">
        <v>5.5</v>
      </c>
      <c r="Z13" s="340">
        <v>18.75</v>
      </c>
      <c r="AA13" s="39">
        <v>59</v>
      </c>
      <c r="AB13" s="37">
        <v>9.5</v>
      </c>
      <c r="AC13" s="339">
        <v>123</v>
      </c>
      <c r="AD13" s="31">
        <f t="shared" si="5"/>
        <v>292</v>
      </c>
      <c r="AE13" s="39">
        <v>48</v>
      </c>
      <c r="AF13" s="36">
        <v>171</v>
      </c>
      <c r="AG13" s="37">
        <v>73</v>
      </c>
      <c r="AH13" s="4"/>
      <c r="AI13" s="4"/>
      <c r="AJ13" s="4"/>
      <c r="AK13" s="4"/>
      <c r="AL13" s="4"/>
      <c r="AM13" s="4"/>
    </row>
    <row r="14" spans="1:39" ht="12.75">
      <c r="A14" s="30" t="s">
        <v>33</v>
      </c>
      <c r="B14" s="356">
        <v>11</v>
      </c>
      <c r="C14" s="61">
        <f t="shared" si="0"/>
        <v>501</v>
      </c>
      <c r="D14" s="36">
        <v>0</v>
      </c>
      <c r="E14" s="36">
        <v>285</v>
      </c>
      <c r="F14" s="104">
        <v>216</v>
      </c>
      <c r="G14" s="61">
        <f t="shared" si="3"/>
        <v>22</v>
      </c>
      <c r="H14" s="36">
        <v>0</v>
      </c>
      <c r="I14" s="36">
        <v>13</v>
      </c>
      <c r="J14" s="104">
        <v>9</v>
      </c>
      <c r="K14" s="31">
        <f t="shared" si="4"/>
        <v>60.41</v>
      </c>
      <c r="L14" s="323">
        <f t="shared" si="1"/>
        <v>44.61</v>
      </c>
      <c r="M14" s="36">
        <f t="shared" si="2"/>
        <v>1.66</v>
      </c>
      <c r="N14" s="36">
        <f t="shared" si="2"/>
        <v>11.31</v>
      </c>
      <c r="O14" s="36">
        <f t="shared" si="2"/>
        <v>24.08</v>
      </c>
      <c r="P14" s="37">
        <f t="shared" si="2"/>
        <v>7.56</v>
      </c>
      <c r="Q14" s="38">
        <v>1.1</v>
      </c>
      <c r="R14" s="36">
        <v>5.34</v>
      </c>
      <c r="S14" s="36">
        <v>14.5</v>
      </c>
      <c r="T14" s="37">
        <v>2.06</v>
      </c>
      <c r="U14" s="38">
        <v>0.56</v>
      </c>
      <c r="V14" s="36">
        <v>5.97</v>
      </c>
      <c r="W14" s="36">
        <v>9.58</v>
      </c>
      <c r="X14" s="36">
        <v>5.5</v>
      </c>
      <c r="Y14" s="102">
        <v>4.5</v>
      </c>
      <c r="Z14" s="340">
        <v>11.3</v>
      </c>
      <c r="AA14" s="39">
        <v>33</v>
      </c>
      <c r="AB14" s="37">
        <v>7</v>
      </c>
      <c r="AC14" s="339">
        <v>50</v>
      </c>
      <c r="AD14" s="31">
        <f t="shared" si="5"/>
        <v>132</v>
      </c>
      <c r="AE14" s="39">
        <v>28</v>
      </c>
      <c r="AF14" s="36">
        <v>80</v>
      </c>
      <c r="AG14" s="37">
        <v>24</v>
      </c>
      <c r="AH14" s="4"/>
      <c r="AI14" s="4"/>
      <c r="AJ14" s="4"/>
      <c r="AK14" s="4"/>
      <c r="AL14" s="4"/>
      <c r="AM14" s="4"/>
    </row>
    <row r="15" spans="1:39" ht="12.75">
      <c r="A15" s="30" t="s">
        <v>34</v>
      </c>
      <c r="B15" s="356">
        <v>12</v>
      </c>
      <c r="C15" s="61">
        <f t="shared" si="0"/>
        <v>867</v>
      </c>
      <c r="D15" s="36">
        <v>59</v>
      </c>
      <c r="E15" s="36">
        <v>517</v>
      </c>
      <c r="F15" s="104">
        <v>291</v>
      </c>
      <c r="G15" s="61">
        <f t="shared" si="3"/>
        <v>35</v>
      </c>
      <c r="H15" s="36">
        <v>2</v>
      </c>
      <c r="I15" s="36">
        <v>21</v>
      </c>
      <c r="J15" s="104">
        <v>12</v>
      </c>
      <c r="K15" s="31">
        <f t="shared" si="4"/>
        <v>93.18</v>
      </c>
      <c r="L15" s="323">
        <f t="shared" si="1"/>
        <v>69.43</v>
      </c>
      <c r="M15" s="36">
        <f t="shared" si="2"/>
        <v>4.15</v>
      </c>
      <c r="N15" s="36">
        <f t="shared" si="2"/>
        <v>12.01</v>
      </c>
      <c r="O15" s="36">
        <f t="shared" si="2"/>
        <v>37.34</v>
      </c>
      <c r="P15" s="37">
        <f t="shared" si="2"/>
        <v>15.93</v>
      </c>
      <c r="Q15" s="38">
        <v>1.93</v>
      </c>
      <c r="R15" s="36">
        <v>6.52</v>
      </c>
      <c r="S15" s="36">
        <v>27.69</v>
      </c>
      <c r="T15" s="37">
        <v>6.27</v>
      </c>
      <c r="U15" s="38">
        <v>2.22</v>
      </c>
      <c r="V15" s="36">
        <v>5.49</v>
      </c>
      <c r="W15" s="36">
        <v>9.65</v>
      </c>
      <c r="X15" s="36">
        <v>9.66</v>
      </c>
      <c r="Y15" s="102">
        <v>5.5</v>
      </c>
      <c r="Z15" s="340">
        <v>18.25</v>
      </c>
      <c r="AA15" s="39">
        <v>52</v>
      </c>
      <c r="AB15" s="37">
        <v>5</v>
      </c>
      <c r="AC15" s="339">
        <v>90</v>
      </c>
      <c r="AD15" s="31">
        <f t="shared" si="5"/>
        <v>232</v>
      </c>
      <c r="AE15" s="39">
        <v>44</v>
      </c>
      <c r="AF15" s="36">
        <v>168</v>
      </c>
      <c r="AG15" s="37">
        <v>20</v>
      </c>
      <c r="AH15" s="22"/>
      <c r="AI15" s="4"/>
      <c r="AJ15" s="4"/>
      <c r="AK15" s="4"/>
      <c r="AL15" s="4"/>
      <c r="AM15" s="4"/>
    </row>
    <row r="16" spans="1:39" ht="12.75">
      <c r="A16" s="30" t="s">
        <v>35</v>
      </c>
      <c r="B16" s="356">
        <v>13</v>
      </c>
      <c r="C16" s="61">
        <f t="shared" si="0"/>
        <v>289</v>
      </c>
      <c r="D16" s="36">
        <v>0</v>
      </c>
      <c r="E16" s="36">
        <v>289</v>
      </c>
      <c r="F16" s="104">
        <v>0</v>
      </c>
      <c r="G16" s="61">
        <f t="shared" si="3"/>
        <v>13</v>
      </c>
      <c r="H16" s="36">
        <v>0</v>
      </c>
      <c r="I16" s="36">
        <v>13</v>
      </c>
      <c r="J16" s="104">
        <v>0</v>
      </c>
      <c r="K16" s="31">
        <f t="shared" si="4"/>
        <v>45.33</v>
      </c>
      <c r="L16" s="323">
        <f t="shared" si="1"/>
        <v>30.33</v>
      </c>
      <c r="M16" s="36">
        <f t="shared" si="2"/>
        <v>2</v>
      </c>
      <c r="N16" s="36">
        <f t="shared" si="2"/>
        <v>4</v>
      </c>
      <c r="O16" s="36">
        <f t="shared" si="2"/>
        <v>24.33</v>
      </c>
      <c r="P16" s="37">
        <f t="shared" si="2"/>
        <v>0</v>
      </c>
      <c r="Q16" s="38">
        <v>2</v>
      </c>
      <c r="R16" s="36">
        <v>4</v>
      </c>
      <c r="S16" s="36">
        <v>24.33</v>
      </c>
      <c r="T16" s="37">
        <v>0</v>
      </c>
      <c r="U16" s="38">
        <v>0</v>
      </c>
      <c r="V16" s="36">
        <v>0</v>
      </c>
      <c r="W16" s="36">
        <v>0</v>
      </c>
      <c r="X16" s="36">
        <v>0</v>
      </c>
      <c r="Y16" s="102">
        <v>4</v>
      </c>
      <c r="Z16" s="340">
        <v>11</v>
      </c>
      <c r="AA16" s="39">
        <v>13</v>
      </c>
      <c r="AB16" s="37">
        <v>8</v>
      </c>
      <c r="AC16" s="339">
        <v>65</v>
      </c>
      <c r="AD16" s="31">
        <f t="shared" si="5"/>
        <v>130</v>
      </c>
      <c r="AE16" s="39">
        <v>19</v>
      </c>
      <c r="AF16" s="36">
        <v>80</v>
      </c>
      <c r="AG16" s="37">
        <v>31</v>
      </c>
      <c r="AH16" s="4"/>
      <c r="AI16" s="4"/>
      <c r="AJ16" s="4"/>
      <c r="AK16" s="4"/>
      <c r="AL16" s="4"/>
      <c r="AM16" s="4"/>
    </row>
    <row r="17" spans="1:39" ht="12.75">
      <c r="A17" s="30" t="s">
        <v>37</v>
      </c>
      <c r="B17" s="356">
        <v>14</v>
      </c>
      <c r="C17" s="61">
        <f t="shared" si="0"/>
        <v>327</v>
      </c>
      <c r="D17" s="36">
        <v>0</v>
      </c>
      <c r="E17" s="36">
        <v>167</v>
      </c>
      <c r="F17" s="104">
        <v>160</v>
      </c>
      <c r="G17" s="61">
        <f t="shared" si="3"/>
        <v>12</v>
      </c>
      <c r="H17" s="36">
        <v>0</v>
      </c>
      <c r="I17" s="36">
        <v>6</v>
      </c>
      <c r="J17" s="104">
        <v>6</v>
      </c>
      <c r="K17" s="31">
        <f t="shared" si="4"/>
        <v>58.81</v>
      </c>
      <c r="L17" s="323">
        <f t="shared" si="1"/>
        <v>42.06</v>
      </c>
      <c r="M17" s="36">
        <f t="shared" si="2"/>
        <v>2.27</v>
      </c>
      <c r="N17" s="36">
        <f t="shared" si="2"/>
        <v>3.66</v>
      </c>
      <c r="O17" s="36">
        <f t="shared" si="2"/>
        <v>31.13</v>
      </c>
      <c r="P17" s="37">
        <f t="shared" si="2"/>
        <v>5</v>
      </c>
      <c r="Q17" s="38">
        <v>1</v>
      </c>
      <c r="R17" s="36">
        <v>2.5</v>
      </c>
      <c r="S17" s="36">
        <v>15.12</v>
      </c>
      <c r="T17" s="37">
        <v>2</v>
      </c>
      <c r="U17" s="38">
        <v>1.27</v>
      </c>
      <c r="V17" s="36">
        <v>1.16</v>
      </c>
      <c r="W17" s="36">
        <v>16.01</v>
      </c>
      <c r="X17" s="36">
        <v>3</v>
      </c>
      <c r="Y17" s="102">
        <v>4.5</v>
      </c>
      <c r="Z17" s="340">
        <v>12.25</v>
      </c>
      <c r="AA17" s="39">
        <v>0</v>
      </c>
      <c r="AB17" s="37">
        <v>0</v>
      </c>
      <c r="AC17" s="339">
        <v>0</v>
      </c>
      <c r="AD17" s="31">
        <f t="shared" si="5"/>
        <v>230</v>
      </c>
      <c r="AE17" s="39">
        <v>15</v>
      </c>
      <c r="AF17" s="36">
        <v>214</v>
      </c>
      <c r="AG17" s="37">
        <v>1</v>
      </c>
      <c r="AH17" s="4"/>
      <c r="AI17" s="4"/>
      <c r="AJ17" s="4"/>
      <c r="AK17" s="4"/>
      <c r="AL17" s="4"/>
      <c r="AM17" s="4"/>
    </row>
    <row r="18" spans="1:39" ht="12.75">
      <c r="A18" s="30" t="s">
        <v>38</v>
      </c>
      <c r="B18" s="356">
        <v>16</v>
      </c>
      <c r="C18" s="61">
        <f t="shared" si="0"/>
        <v>401</v>
      </c>
      <c r="D18" s="36">
        <v>25</v>
      </c>
      <c r="E18" s="36">
        <v>376</v>
      </c>
      <c r="F18" s="104">
        <v>0</v>
      </c>
      <c r="G18" s="61">
        <f t="shared" si="3"/>
        <v>18</v>
      </c>
      <c r="H18" s="36">
        <v>1</v>
      </c>
      <c r="I18" s="36">
        <v>17</v>
      </c>
      <c r="J18" s="104">
        <v>0</v>
      </c>
      <c r="K18" s="31">
        <f t="shared" si="4"/>
        <v>52.73</v>
      </c>
      <c r="L18" s="323">
        <f t="shared" si="1"/>
        <v>34.98</v>
      </c>
      <c r="M18" s="36">
        <f t="shared" si="2"/>
        <v>1</v>
      </c>
      <c r="N18" s="36">
        <f t="shared" si="2"/>
        <v>0</v>
      </c>
      <c r="O18" s="36">
        <f t="shared" si="2"/>
        <v>28.64</v>
      </c>
      <c r="P18" s="37">
        <f t="shared" si="2"/>
        <v>5.34</v>
      </c>
      <c r="Q18" s="38">
        <v>1</v>
      </c>
      <c r="R18" s="36">
        <v>0</v>
      </c>
      <c r="S18" s="36">
        <v>28.64</v>
      </c>
      <c r="T18" s="37">
        <v>5.34</v>
      </c>
      <c r="U18" s="38">
        <v>0</v>
      </c>
      <c r="V18" s="36">
        <v>0</v>
      </c>
      <c r="W18" s="36">
        <v>0</v>
      </c>
      <c r="X18" s="36">
        <v>0</v>
      </c>
      <c r="Y18" s="102">
        <v>4.5</v>
      </c>
      <c r="Z18" s="340">
        <v>13.25</v>
      </c>
      <c r="AA18" s="39">
        <v>39</v>
      </c>
      <c r="AB18" s="37">
        <v>6</v>
      </c>
      <c r="AC18" s="339">
        <v>75</v>
      </c>
      <c r="AD18" s="31">
        <f t="shared" si="5"/>
        <v>130</v>
      </c>
      <c r="AE18" s="39">
        <v>29</v>
      </c>
      <c r="AF18" s="36">
        <v>92</v>
      </c>
      <c r="AG18" s="37">
        <v>9</v>
      </c>
      <c r="AH18" s="4"/>
      <c r="AI18" s="4"/>
      <c r="AJ18" s="4"/>
      <c r="AK18" s="4"/>
      <c r="AL18" s="4"/>
      <c r="AM18" s="4"/>
    </row>
    <row r="19" spans="1:39" ht="12.75">
      <c r="A19" s="30" t="s">
        <v>39</v>
      </c>
      <c r="B19" s="356">
        <v>17</v>
      </c>
      <c r="C19" s="61">
        <f t="shared" si="0"/>
        <v>553</v>
      </c>
      <c r="D19" s="36">
        <v>40</v>
      </c>
      <c r="E19" s="36">
        <v>513</v>
      </c>
      <c r="F19" s="104">
        <v>0</v>
      </c>
      <c r="G19" s="61">
        <f t="shared" si="3"/>
        <v>23</v>
      </c>
      <c r="H19" s="36">
        <v>2</v>
      </c>
      <c r="I19" s="36">
        <v>21</v>
      </c>
      <c r="J19" s="104">
        <v>0</v>
      </c>
      <c r="K19" s="31">
        <f t="shared" si="4"/>
        <v>58.06</v>
      </c>
      <c r="L19" s="323">
        <f t="shared" si="1"/>
        <v>40.91</v>
      </c>
      <c r="M19" s="36">
        <f t="shared" si="2"/>
        <v>1</v>
      </c>
      <c r="N19" s="36">
        <f t="shared" si="2"/>
        <v>8.26</v>
      </c>
      <c r="O19" s="36">
        <f t="shared" si="2"/>
        <v>22.65</v>
      </c>
      <c r="P19" s="37">
        <f t="shared" si="2"/>
        <v>9</v>
      </c>
      <c r="Q19" s="38">
        <v>1</v>
      </c>
      <c r="R19" s="36">
        <v>8.26</v>
      </c>
      <c r="S19" s="36">
        <v>22.65</v>
      </c>
      <c r="T19" s="37">
        <v>9</v>
      </c>
      <c r="U19" s="38">
        <v>0</v>
      </c>
      <c r="V19" s="36">
        <v>0</v>
      </c>
      <c r="W19" s="36">
        <v>0</v>
      </c>
      <c r="X19" s="36">
        <v>0</v>
      </c>
      <c r="Y19" s="102">
        <v>4</v>
      </c>
      <c r="Z19" s="340">
        <v>13.15</v>
      </c>
      <c r="AA19" s="39">
        <v>48</v>
      </c>
      <c r="AB19" s="37">
        <v>9.7</v>
      </c>
      <c r="AC19" s="339">
        <v>57</v>
      </c>
      <c r="AD19" s="31">
        <f t="shared" si="5"/>
        <v>127</v>
      </c>
      <c r="AE19" s="39">
        <v>26</v>
      </c>
      <c r="AF19" s="36">
        <v>50</v>
      </c>
      <c r="AG19" s="37">
        <v>51</v>
      </c>
      <c r="AH19" s="4"/>
      <c r="AI19" s="4"/>
      <c r="AJ19" s="4"/>
      <c r="AK19" s="4"/>
      <c r="AL19" s="4"/>
      <c r="AM19" s="4"/>
    </row>
    <row r="20" spans="1:39" ht="12.75">
      <c r="A20" s="30" t="s">
        <v>40</v>
      </c>
      <c r="B20" s="356">
        <v>18</v>
      </c>
      <c r="C20" s="61">
        <f t="shared" si="0"/>
        <v>857</v>
      </c>
      <c r="D20" s="36">
        <v>0</v>
      </c>
      <c r="E20" s="36">
        <v>857</v>
      </c>
      <c r="F20" s="104">
        <v>0</v>
      </c>
      <c r="G20" s="61">
        <f t="shared" si="3"/>
        <v>34</v>
      </c>
      <c r="H20" s="36">
        <v>0</v>
      </c>
      <c r="I20" s="36">
        <v>34</v>
      </c>
      <c r="J20" s="104">
        <v>0</v>
      </c>
      <c r="K20" s="31">
        <f t="shared" si="4"/>
        <v>78.64</v>
      </c>
      <c r="L20" s="323">
        <f t="shared" si="1"/>
        <v>58.64</v>
      </c>
      <c r="M20" s="36">
        <f t="shared" si="2"/>
        <v>2.77</v>
      </c>
      <c r="N20" s="36">
        <f t="shared" si="2"/>
        <v>10.55</v>
      </c>
      <c r="O20" s="36">
        <f t="shared" si="2"/>
        <v>32.32</v>
      </c>
      <c r="P20" s="37">
        <f t="shared" si="2"/>
        <v>13</v>
      </c>
      <c r="Q20" s="38">
        <v>2.77</v>
      </c>
      <c r="R20" s="36">
        <v>10.55</v>
      </c>
      <c r="S20" s="36">
        <v>32.32</v>
      </c>
      <c r="T20" s="37">
        <v>13</v>
      </c>
      <c r="U20" s="38">
        <v>0</v>
      </c>
      <c r="V20" s="36">
        <v>0</v>
      </c>
      <c r="W20" s="36">
        <v>0</v>
      </c>
      <c r="X20" s="36">
        <v>0</v>
      </c>
      <c r="Y20" s="102">
        <v>4.5</v>
      </c>
      <c r="Z20" s="340">
        <v>15.5</v>
      </c>
      <c r="AA20" s="39">
        <v>17</v>
      </c>
      <c r="AB20" s="37">
        <v>3</v>
      </c>
      <c r="AC20" s="339">
        <v>159</v>
      </c>
      <c r="AD20" s="31">
        <f t="shared" si="5"/>
        <v>320</v>
      </c>
      <c r="AE20" s="39">
        <v>34</v>
      </c>
      <c r="AF20" s="36">
        <v>277</v>
      </c>
      <c r="AG20" s="37">
        <v>9</v>
      </c>
      <c r="AH20" s="4"/>
      <c r="AI20" s="4"/>
      <c r="AJ20" s="4"/>
      <c r="AK20" s="4"/>
      <c r="AL20" s="4"/>
      <c r="AM20" s="4"/>
    </row>
    <row r="21" spans="1:39" ht="12.75">
      <c r="A21" s="30" t="s">
        <v>41</v>
      </c>
      <c r="B21" s="356">
        <v>19</v>
      </c>
      <c r="C21" s="61">
        <f t="shared" si="0"/>
        <v>446</v>
      </c>
      <c r="D21" s="36">
        <v>0</v>
      </c>
      <c r="E21" s="36">
        <v>46</v>
      </c>
      <c r="F21" s="104">
        <v>400</v>
      </c>
      <c r="G21" s="61">
        <f t="shared" si="3"/>
        <v>18</v>
      </c>
      <c r="H21" s="36">
        <v>0</v>
      </c>
      <c r="I21" s="36">
        <v>2</v>
      </c>
      <c r="J21" s="104">
        <v>16</v>
      </c>
      <c r="K21" s="31">
        <f t="shared" si="4"/>
        <v>54.14</v>
      </c>
      <c r="L21" s="323">
        <f t="shared" si="1"/>
        <v>39.39</v>
      </c>
      <c r="M21" s="36">
        <f t="shared" si="2"/>
        <v>5.16</v>
      </c>
      <c r="N21" s="36">
        <f t="shared" si="2"/>
        <v>6.55</v>
      </c>
      <c r="O21" s="36">
        <f t="shared" si="2"/>
        <v>16.84</v>
      </c>
      <c r="P21" s="37">
        <f t="shared" si="2"/>
        <v>10.84</v>
      </c>
      <c r="Q21" s="38">
        <v>0.33</v>
      </c>
      <c r="R21" s="36">
        <v>1.35</v>
      </c>
      <c r="S21" s="36">
        <v>1.67</v>
      </c>
      <c r="T21" s="37">
        <v>1.21</v>
      </c>
      <c r="U21" s="38">
        <v>4.83</v>
      </c>
      <c r="V21" s="36">
        <v>5.2</v>
      </c>
      <c r="W21" s="36">
        <v>15.17</v>
      </c>
      <c r="X21" s="36">
        <v>9.63</v>
      </c>
      <c r="Y21" s="102">
        <v>3.5</v>
      </c>
      <c r="Z21" s="340">
        <v>11.25</v>
      </c>
      <c r="AA21" s="39">
        <v>36</v>
      </c>
      <c r="AB21" s="37">
        <v>10</v>
      </c>
      <c r="AC21" s="339">
        <v>43</v>
      </c>
      <c r="AD21" s="31">
        <f t="shared" si="5"/>
        <v>140</v>
      </c>
      <c r="AE21" s="39">
        <v>25</v>
      </c>
      <c r="AF21" s="36">
        <v>60</v>
      </c>
      <c r="AG21" s="37">
        <v>55</v>
      </c>
      <c r="AH21" s="4"/>
      <c r="AI21" s="4"/>
      <c r="AJ21" s="4"/>
      <c r="AK21" s="4"/>
      <c r="AL21" s="4"/>
      <c r="AM21" s="4"/>
    </row>
    <row r="22" spans="1:39" ht="12.75">
      <c r="A22" s="30" t="s">
        <v>42</v>
      </c>
      <c r="B22" s="356">
        <v>20</v>
      </c>
      <c r="C22" s="61">
        <f t="shared" si="0"/>
        <v>410</v>
      </c>
      <c r="D22" s="36">
        <v>44</v>
      </c>
      <c r="E22" s="36">
        <v>366</v>
      </c>
      <c r="F22" s="104">
        <v>0</v>
      </c>
      <c r="G22" s="61">
        <f t="shared" si="3"/>
        <v>18</v>
      </c>
      <c r="H22" s="36">
        <v>2</v>
      </c>
      <c r="I22" s="117">
        <v>16</v>
      </c>
      <c r="J22" s="104">
        <v>0</v>
      </c>
      <c r="K22" s="31">
        <f t="shared" si="4"/>
        <v>47.67</v>
      </c>
      <c r="L22" s="323">
        <f t="shared" si="1"/>
        <v>33.17</v>
      </c>
      <c r="M22" s="36">
        <f t="shared" si="2"/>
        <v>2.29</v>
      </c>
      <c r="N22" s="36">
        <f t="shared" si="2"/>
        <v>7.96</v>
      </c>
      <c r="O22" s="36">
        <f t="shared" si="2"/>
        <v>19.88</v>
      </c>
      <c r="P22" s="37">
        <f t="shared" si="2"/>
        <v>3.04</v>
      </c>
      <c r="Q22" s="38">
        <v>2.29</v>
      </c>
      <c r="R22" s="36">
        <v>7.96</v>
      </c>
      <c r="S22" s="36">
        <v>19.88</v>
      </c>
      <c r="T22" s="37">
        <v>3.04</v>
      </c>
      <c r="U22" s="38">
        <v>0</v>
      </c>
      <c r="V22" s="36">
        <v>0</v>
      </c>
      <c r="W22" s="36">
        <v>0</v>
      </c>
      <c r="X22" s="36">
        <v>0</v>
      </c>
      <c r="Y22" s="102">
        <v>4</v>
      </c>
      <c r="Z22" s="340">
        <v>10.5</v>
      </c>
      <c r="AA22" s="39">
        <v>0</v>
      </c>
      <c r="AB22" s="37">
        <v>0</v>
      </c>
      <c r="AC22" s="339">
        <v>99</v>
      </c>
      <c r="AD22" s="31">
        <f t="shared" si="5"/>
        <v>138</v>
      </c>
      <c r="AE22" s="39">
        <v>23</v>
      </c>
      <c r="AF22" s="36">
        <v>95</v>
      </c>
      <c r="AG22" s="37">
        <v>20</v>
      </c>
      <c r="AH22" s="4"/>
      <c r="AI22" s="4"/>
      <c r="AJ22" s="4"/>
      <c r="AK22" s="4"/>
      <c r="AL22" s="4"/>
      <c r="AM22" s="4"/>
    </row>
    <row r="23" spans="1:39" ht="12.75">
      <c r="A23" s="30" t="s">
        <v>43</v>
      </c>
      <c r="B23" s="356">
        <v>21</v>
      </c>
      <c r="C23" s="61">
        <f t="shared" si="0"/>
        <v>592</v>
      </c>
      <c r="D23" s="36">
        <v>45</v>
      </c>
      <c r="E23" s="36">
        <v>547</v>
      </c>
      <c r="F23" s="104">
        <v>0</v>
      </c>
      <c r="G23" s="61">
        <f t="shared" si="3"/>
        <v>26</v>
      </c>
      <c r="H23" s="36">
        <v>2</v>
      </c>
      <c r="I23" s="36">
        <v>24</v>
      </c>
      <c r="J23" s="104"/>
      <c r="K23" s="31">
        <f t="shared" si="4"/>
        <v>69.17</v>
      </c>
      <c r="L23" s="323">
        <f t="shared" si="1"/>
        <v>49.17</v>
      </c>
      <c r="M23" s="36">
        <f t="shared" si="2"/>
        <v>4.11</v>
      </c>
      <c r="N23" s="36">
        <f t="shared" si="2"/>
        <v>9.56</v>
      </c>
      <c r="O23" s="36">
        <f t="shared" si="2"/>
        <v>25.5</v>
      </c>
      <c r="P23" s="37">
        <f t="shared" si="2"/>
        <v>10</v>
      </c>
      <c r="Q23" s="38">
        <v>4.11</v>
      </c>
      <c r="R23" s="36">
        <v>9.56</v>
      </c>
      <c r="S23" s="36">
        <v>25.5</v>
      </c>
      <c r="T23" s="37">
        <v>10</v>
      </c>
      <c r="U23" s="38">
        <v>0</v>
      </c>
      <c r="V23" s="36">
        <v>0</v>
      </c>
      <c r="W23" s="36">
        <v>0</v>
      </c>
      <c r="X23" s="36">
        <v>0</v>
      </c>
      <c r="Y23" s="102">
        <v>4.5</v>
      </c>
      <c r="Z23" s="340">
        <v>15.5</v>
      </c>
      <c r="AA23" s="39">
        <v>14</v>
      </c>
      <c r="AB23" s="37">
        <v>2</v>
      </c>
      <c r="AC23" s="339">
        <v>158</v>
      </c>
      <c r="AD23" s="31">
        <f t="shared" si="5"/>
        <v>179</v>
      </c>
      <c r="AE23" s="39">
        <v>36</v>
      </c>
      <c r="AF23" s="36">
        <v>125</v>
      </c>
      <c r="AG23" s="37">
        <v>18</v>
      </c>
      <c r="AH23" s="4"/>
      <c r="AI23" s="4"/>
      <c r="AJ23" s="4"/>
      <c r="AK23" s="4"/>
      <c r="AL23" s="4"/>
      <c r="AM23" s="4"/>
    </row>
    <row r="24" spans="1:39" ht="12.75">
      <c r="A24" s="30" t="s">
        <v>44</v>
      </c>
      <c r="B24" s="356">
        <v>23</v>
      </c>
      <c r="C24" s="61">
        <f t="shared" si="0"/>
        <v>445</v>
      </c>
      <c r="D24" s="36">
        <v>44</v>
      </c>
      <c r="E24" s="36">
        <v>401</v>
      </c>
      <c r="F24" s="104">
        <v>0</v>
      </c>
      <c r="G24" s="61">
        <f t="shared" si="3"/>
        <v>19</v>
      </c>
      <c r="H24" s="36">
        <v>2</v>
      </c>
      <c r="I24" s="36">
        <v>17</v>
      </c>
      <c r="J24" s="104">
        <v>0</v>
      </c>
      <c r="K24" s="31">
        <f t="shared" si="4"/>
        <v>54</v>
      </c>
      <c r="L24" s="323">
        <f t="shared" si="1"/>
        <v>37</v>
      </c>
      <c r="M24" s="36">
        <f t="shared" si="2"/>
        <v>2.45</v>
      </c>
      <c r="N24" s="36">
        <f t="shared" si="2"/>
        <v>3.5</v>
      </c>
      <c r="O24" s="36">
        <f t="shared" si="2"/>
        <v>27.71</v>
      </c>
      <c r="P24" s="37">
        <f t="shared" si="2"/>
        <v>3.34</v>
      </c>
      <c r="Q24" s="38">
        <v>2.45</v>
      </c>
      <c r="R24" s="36">
        <v>3.5</v>
      </c>
      <c r="S24" s="36">
        <v>27.71</v>
      </c>
      <c r="T24" s="37">
        <v>3.34</v>
      </c>
      <c r="U24" s="38">
        <v>0</v>
      </c>
      <c r="V24" s="36">
        <v>0</v>
      </c>
      <c r="W24" s="36">
        <v>0</v>
      </c>
      <c r="X24" s="36">
        <v>0</v>
      </c>
      <c r="Y24" s="102">
        <v>4</v>
      </c>
      <c r="Z24" s="340">
        <v>13</v>
      </c>
      <c r="AA24" s="39">
        <v>0</v>
      </c>
      <c r="AB24" s="37">
        <v>0</v>
      </c>
      <c r="AC24" s="339">
        <v>104</v>
      </c>
      <c r="AD24" s="31">
        <f t="shared" si="5"/>
        <v>160</v>
      </c>
      <c r="AE24" s="39">
        <v>36</v>
      </c>
      <c r="AF24" s="36">
        <v>79</v>
      </c>
      <c r="AG24" s="37">
        <v>45</v>
      </c>
      <c r="AH24" s="4"/>
      <c r="AI24" s="4"/>
      <c r="AJ24" s="4"/>
      <c r="AK24" s="4"/>
      <c r="AL24" s="4"/>
      <c r="AM24" s="4"/>
    </row>
    <row r="25" spans="1:39" ht="12.75">
      <c r="A25" s="30" t="s">
        <v>45</v>
      </c>
      <c r="B25" s="356">
        <v>26</v>
      </c>
      <c r="C25" s="61">
        <f t="shared" si="0"/>
        <v>327</v>
      </c>
      <c r="D25" s="36">
        <v>46</v>
      </c>
      <c r="E25" s="36">
        <v>281</v>
      </c>
      <c r="F25" s="104">
        <v>0</v>
      </c>
      <c r="G25" s="61">
        <f t="shared" si="3"/>
        <v>15</v>
      </c>
      <c r="H25" s="36">
        <v>2</v>
      </c>
      <c r="I25" s="36">
        <v>13</v>
      </c>
      <c r="J25" s="104">
        <v>0</v>
      </c>
      <c r="K25" s="31">
        <f t="shared" si="4"/>
        <v>48.87</v>
      </c>
      <c r="L25" s="323">
        <f t="shared" si="1"/>
        <v>30.62</v>
      </c>
      <c r="M25" s="36">
        <f t="shared" si="2"/>
        <v>2.19</v>
      </c>
      <c r="N25" s="36">
        <v>4.21</v>
      </c>
      <c r="O25" s="36">
        <v>21.22</v>
      </c>
      <c r="P25" s="37">
        <f t="shared" si="2"/>
        <v>3</v>
      </c>
      <c r="Q25" s="38">
        <v>2.19</v>
      </c>
      <c r="R25" s="36">
        <v>4.21</v>
      </c>
      <c r="S25" s="36">
        <v>21.22</v>
      </c>
      <c r="T25" s="37">
        <v>3</v>
      </c>
      <c r="U25" s="38">
        <v>0</v>
      </c>
      <c r="V25" s="36">
        <v>0</v>
      </c>
      <c r="W25" s="36">
        <v>0</v>
      </c>
      <c r="X25" s="36">
        <v>0</v>
      </c>
      <c r="Y25" s="102">
        <v>4</v>
      </c>
      <c r="Z25" s="340">
        <v>14.25</v>
      </c>
      <c r="AA25" s="39">
        <v>29</v>
      </c>
      <c r="AB25" s="37">
        <v>4</v>
      </c>
      <c r="AC25" s="339">
        <v>97</v>
      </c>
      <c r="AD25" s="31">
        <f t="shared" si="5"/>
        <v>176</v>
      </c>
      <c r="AE25" s="39">
        <v>19</v>
      </c>
      <c r="AF25" s="36">
        <v>120</v>
      </c>
      <c r="AG25" s="37">
        <v>37</v>
      </c>
      <c r="AH25" s="4"/>
      <c r="AI25" s="4"/>
      <c r="AJ25" s="4"/>
      <c r="AK25" s="4"/>
      <c r="AL25" s="4"/>
      <c r="AM25" s="4"/>
    </row>
    <row r="26" spans="1:39" ht="12.75">
      <c r="A26" s="30" t="s">
        <v>46</v>
      </c>
      <c r="B26" s="356">
        <v>27</v>
      </c>
      <c r="C26" s="61">
        <f t="shared" si="0"/>
        <v>513</v>
      </c>
      <c r="D26" s="36">
        <v>0</v>
      </c>
      <c r="E26" s="36">
        <v>27</v>
      </c>
      <c r="F26" s="104">
        <v>486</v>
      </c>
      <c r="G26" s="61">
        <f t="shared" si="3"/>
        <v>19</v>
      </c>
      <c r="H26" s="36">
        <v>0</v>
      </c>
      <c r="I26" s="36">
        <v>1</v>
      </c>
      <c r="J26" s="104">
        <v>18</v>
      </c>
      <c r="K26" s="31">
        <f t="shared" si="4"/>
        <v>56.18</v>
      </c>
      <c r="L26" s="323">
        <f t="shared" si="1"/>
        <v>42.18</v>
      </c>
      <c r="M26" s="36">
        <f t="shared" si="2"/>
        <v>4.17</v>
      </c>
      <c r="N26" s="36">
        <f t="shared" si="2"/>
        <v>8.1</v>
      </c>
      <c r="O26" s="36">
        <f t="shared" si="2"/>
        <v>16.67</v>
      </c>
      <c r="P26" s="37">
        <f t="shared" si="2"/>
        <v>13.24</v>
      </c>
      <c r="Q26" s="38">
        <v>0.5</v>
      </c>
      <c r="R26" s="36">
        <v>0.5</v>
      </c>
      <c r="S26" s="36">
        <v>0.83</v>
      </c>
      <c r="T26" s="37">
        <v>1</v>
      </c>
      <c r="U26" s="38">
        <v>3.67</v>
      </c>
      <c r="V26" s="36">
        <v>7.6</v>
      </c>
      <c r="W26" s="36">
        <v>15.84</v>
      </c>
      <c r="X26" s="36">
        <v>12.24</v>
      </c>
      <c r="Y26" s="102">
        <v>4</v>
      </c>
      <c r="Z26" s="340">
        <v>10</v>
      </c>
      <c r="AA26" s="39">
        <v>77</v>
      </c>
      <c r="AB26" s="37">
        <v>8</v>
      </c>
      <c r="AC26" s="339">
        <v>0</v>
      </c>
      <c r="AD26" s="31">
        <f t="shared" si="5"/>
        <v>102</v>
      </c>
      <c r="AE26" s="39">
        <v>21</v>
      </c>
      <c r="AF26" s="36">
        <v>61</v>
      </c>
      <c r="AG26" s="37">
        <v>20</v>
      </c>
      <c r="AH26" s="4"/>
      <c r="AI26" s="4"/>
      <c r="AJ26" s="4"/>
      <c r="AK26" s="4"/>
      <c r="AL26" s="4"/>
      <c r="AM26" s="4"/>
    </row>
    <row r="27" spans="1:39" ht="12.75">
      <c r="A27" s="30" t="s">
        <v>47</v>
      </c>
      <c r="B27" s="356">
        <v>28</v>
      </c>
      <c r="C27" s="61">
        <f t="shared" si="0"/>
        <v>271</v>
      </c>
      <c r="D27" s="36">
        <v>0</v>
      </c>
      <c r="E27" s="36">
        <v>271</v>
      </c>
      <c r="F27" s="104">
        <v>0</v>
      </c>
      <c r="G27" s="61">
        <f t="shared" si="3"/>
        <v>12</v>
      </c>
      <c r="H27" s="36">
        <v>0</v>
      </c>
      <c r="I27" s="36">
        <v>12</v>
      </c>
      <c r="J27" s="104">
        <v>0</v>
      </c>
      <c r="K27" s="31">
        <f t="shared" si="4"/>
        <v>48</v>
      </c>
      <c r="L27" s="323">
        <f t="shared" si="1"/>
        <v>30</v>
      </c>
      <c r="M27" s="36">
        <f t="shared" si="2"/>
        <v>0</v>
      </c>
      <c r="N27" s="36">
        <f t="shared" si="2"/>
        <v>6</v>
      </c>
      <c r="O27" s="36">
        <f t="shared" si="2"/>
        <v>20</v>
      </c>
      <c r="P27" s="37">
        <f t="shared" si="2"/>
        <v>4</v>
      </c>
      <c r="Q27" s="38">
        <v>0</v>
      </c>
      <c r="R27" s="36">
        <v>6</v>
      </c>
      <c r="S27" s="36">
        <v>20</v>
      </c>
      <c r="T27" s="37">
        <v>4</v>
      </c>
      <c r="U27" s="38">
        <v>0</v>
      </c>
      <c r="V27" s="36">
        <v>0</v>
      </c>
      <c r="W27" s="36">
        <v>0</v>
      </c>
      <c r="X27" s="36">
        <v>0</v>
      </c>
      <c r="Y27" s="102">
        <v>4</v>
      </c>
      <c r="Z27" s="340">
        <v>14</v>
      </c>
      <c r="AA27" s="39">
        <v>24</v>
      </c>
      <c r="AB27" s="37">
        <v>12</v>
      </c>
      <c r="AC27" s="339">
        <v>74</v>
      </c>
      <c r="AD27" s="31">
        <f t="shared" si="5"/>
        <v>153</v>
      </c>
      <c r="AE27" s="39">
        <v>22</v>
      </c>
      <c r="AF27" s="36">
        <v>124</v>
      </c>
      <c r="AG27" s="37">
        <v>7</v>
      </c>
      <c r="AH27" s="4"/>
      <c r="AI27" s="4"/>
      <c r="AJ27" s="4"/>
      <c r="AK27" s="4"/>
      <c r="AL27" s="4"/>
      <c r="AM27" s="4"/>
    </row>
    <row r="28" spans="1:39" ht="12.75">
      <c r="A28" s="30" t="s">
        <v>48</v>
      </c>
      <c r="B28" s="356">
        <v>29</v>
      </c>
      <c r="C28" s="61">
        <f t="shared" si="0"/>
        <v>509</v>
      </c>
      <c r="D28" s="36">
        <v>64</v>
      </c>
      <c r="E28" s="36">
        <v>445</v>
      </c>
      <c r="F28" s="104">
        <v>0</v>
      </c>
      <c r="G28" s="61">
        <f t="shared" si="3"/>
        <v>21</v>
      </c>
      <c r="H28" s="36">
        <v>3</v>
      </c>
      <c r="I28" s="36">
        <v>18</v>
      </c>
      <c r="J28" s="104">
        <v>0</v>
      </c>
      <c r="K28" s="31">
        <f t="shared" si="4"/>
        <v>59.55</v>
      </c>
      <c r="L28" s="323">
        <f t="shared" si="1"/>
        <v>41.8</v>
      </c>
      <c r="M28" s="36">
        <f t="shared" si="2"/>
        <v>5.4</v>
      </c>
      <c r="N28" s="36">
        <f t="shared" si="2"/>
        <v>7.1</v>
      </c>
      <c r="O28" s="36">
        <f t="shared" si="2"/>
        <v>27.1</v>
      </c>
      <c r="P28" s="37">
        <f t="shared" si="2"/>
        <v>2.2</v>
      </c>
      <c r="Q28" s="38">
        <v>5.4</v>
      </c>
      <c r="R28" s="36">
        <v>7.1</v>
      </c>
      <c r="S28" s="36">
        <v>27.1</v>
      </c>
      <c r="T28" s="37">
        <v>2.2</v>
      </c>
      <c r="U28" s="38">
        <v>0</v>
      </c>
      <c r="V28" s="36">
        <v>0</v>
      </c>
      <c r="W28" s="36">
        <v>0</v>
      </c>
      <c r="X28" s="36">
        <v>0</v>
      </c>
      <c r="Y28" s="102">
        <v>4</v>
      </c>
      <c r="Z28" s="340">
        <v>13.75</v>
      </c>
      <c r="AA28" s="39">
        <v>14</v>
      </c>
      <c r="AB28" s="37">
        <v>2</v>
      </c>
      <c r="AC28" s="339">
        <v>68</v>
      </c>
      <c r="AD28" s="31">
        <f t="shared" si="5"/>
        <v>152</v>
      </c>
      <c r="AE28" s="39">
        <v>30</v>
      </c>
      <c r="AF28" s="36">
        <v>66</v>
      </c>
      <c r="AG28" s="37">
        <v>56</v>
      </c>
      <c r="AH28" s="4"/>
      <c r="AI28" s="4"/>
      <c r="AJ28" s="4"/>
      <c r="AK28" s="4"/>
      <c r="AL28" s="4"/>
      <c r="AM28" s="4"/>
    </row>
    <row r="29" spans="1:39" ht="12.75">
      <c r="A29" s="30" t="s">
        <v>49</v>
      </c>
      <c r="B29" s="356">
        <v>31</v>
      </c>
      <c r="C29" s="61">
        <f t="shared" si="0"/>
        <v>1445</v>
      </c>
      <c r="D29" s="36">
        <v>104</v>
      </c>
      <c r="E29" s="36">
        <v>859</v>
      </c>
      <c r="F29" s="104">
        <v>482</v>
      </c>
      <c r="G29" s="61">
        <f t="shared" si="3"/>
        <v>53</v>
      </c>
      <c r="H29" s="36">
        <v>4</v>
      </c>
      <c r="I29" s="36">
        <v>30</v>
      </c>
      <c r="J29" s="104">
        <v>19</v>
      </c>
      <c r="K29" s="31">
        <f t="shared" si="4"/>
        <v>135.9</v>
      </c>
      <c r="L29" s="323">
        <f t="shared" si="1"/>
        <v>99.4</v>
      </c>
      <c r="M29" s="36">
        <f t="shared" si="2"/>
        <v>9.5</v>
      </c>
      <c r="N29" s="36">
        <f t="shared" si="2"/>
        <v>15.56</v>
      </c>
      <c r="O29" s="36">
        <f t="shared" si="2"/>
        <v>62.04</v>
      </c>
      <c r="P29" s="37">
        <f t="shared" si="2"/>
        <v>12.3</v>
      </c>
      <c r="Q29" s="38">
        <v>4</v>
      </c>
      <c r="R29" s="36">
        <v>11</v>
      </c>
      <c r="S29" s="36">
        <v>41.6</v>
      </c>
      <c r="T29" s="37">
        <v>3.6</v>
      </c>
      <c r="U29" s="38">
        <v>5.5</v>
      </c>
      <c r="V29" s="36">
        <v>4.56</v>
      </c>
      <c r="W29" s="36">
        <v>20.44</v>
      </c>
      <c r="X29" s="36">
        <v>8.7</v>
      </c>
      <c r="Y29" s="102">
        <v>7</v>
      </c>
      <c r="Z29" s="340">
        <v>29.5</v>
      </c>
      <c r="AA29" s="39">
        <v>96</v>
      </c>
      <c r="AB29" s="37">
        <v>17</v>
      </c>
      <c r="AC29" s="339">
        <v>130</v>
      </c>
      <c r="AD29" s="31">
        <f t="shared" si="5"/>
        <v>321</v>
      </c>
      <c r="AE29" s="39">
        <v>131</v>
      </c>
      <c r="AF29" s="36">
        <v>141</v>
      </c>
      <c r="AG29" s="37">
        <v>49</v>
      </c>
      <c r="AH29" s="22"/>
      <c r="AI29" s="22"/>
      <c r="AJ29" s="22"/>
      <c r="AK29" s="4"/>
      <c r="AL29" s="4"/>
      <c r="AM29" s="4"/>
    </row>
    <row r="30" spans="1:39" ht="12.75">
      <c r="A30" s="30" t="s">
        <v>50</v>
      </c>
      <c r="B30" s="356">
        <v>33</v>
      </c>
      <c r="C30" s="61">
        <f t="shared" si="0"/>
        <v>664</v>
      </c>
      <c r="D30" s="36">
        <v>0</v>
      </c>
      <c r="E30" s="36">
        <v>664</v>
      </c>
      <c r="F30" s="104">
        <v>0</v>
      </c>
      <c r="G30" s="61">
        <f t="shared" si="3"/>
        <v>27</v>
      </c>
      <c r="H30" s="36">
        <v>0</v>
      </c>
      <c r="I30" s="36">
        <v>27</v>
      </c>
      <c r="J30" s="104">
        <v>0</v>
      </c>
      <c r="K30" s="31">
        <f t="shared" si="4"/>
        <v>75.33</v>
      </c>
      <c r="L30" s="323">
        <f t="shared" si="1"/>
        <v>54.33</v>
      </c>
      <c r="M30" s="36">
        <f t="shared" si="2"/>
        <v>2.5</v>
      </c>
      <c r="N30" s="36">
        <f t="shared" si="2"/>
        <v>6.05</v>
      </c>
      <c r="O30" s="36">
        <f t="shared" si="2"/>
        <v>25.12</v>
      </c>
      <c r="P30" s="37">
        <f t="shared" si="2"/>
        <v>20.66</v>
      </c>
      <c r="Q30" s="38">
        <v>2.5</v>
      </c>
      <c r="R30" s="36">
        <v>6.05</v>
      </c>
      <c r="S30" s="36">
        <v>25.12</v>
      </c>
      <c r="T30" s="37">
        <v>20.66</v>
      </c>
      <c r="U30" s="38">
        <v>0</v>
      </c>
      <c r="V30" s="36">
        <v>0</v>
      </c>
      <c r="W30" s="36">
        <v>0</v>
      </c>
      <c r="X30" s="36">
        <v>0</v>
      </c>
      <c r="Y30" s="102">
        <v>5.5</v>
      </c>
      <c r="Z30" s="340">
        <v>15.5</v>
      </c>
      <c r="AA30" s="39">
        <v>34</v>
      </c>
      <c r="AB30" s="37">
        <v>9</v>
      </c>
      <c r="AC30" s="339">
        <v>116</v>
      </c>
      <c r="AD30" s="31">
        <f t="shared" si="5"/>
        <v>229</v>
      </c>
      <c r="AE30" s="39">
        <v>27</v>
      </c>
      <c r="AF30" s="36">
        <v>103</v>
      </c>
      <c r="AG30" s="37">
        <v>99</v>
      </c>
      <c r="AH30" s="4"/>
      <c r="AI30" s="4"/>
      <c r="AJ30" s="4"/>
      <c r="AK30" s="4"/>
      <c r="AL30" s="4"/>
      <c r="AM30" s="4"/>
    </row>
    <row r="31" spans="1:39" ht="12.75">
      <c r="A31" s="30" t="s">
        <v>51</v>
      </c>
      <c r="B31" s="356">
        <v>34</v>
      </c>
      <c r="C31" s="61">
        <f t="shared" si="0"/>
        <v>325</v>
      </c>
      <c r="D31" s="36">
        <v>35</v>
      </c>
      <c r="E31" s="36">
        <v>290</v>
      </c>
      <c r="F31" s="104">
        <v>0</v>
      </c>
      <c r="G31" s="61">
        <f t="shared" si="3"/>
        <v>18</v>
      </c>
      <c r="H31" s="36">
        <v>2</v>
      </c>
      <c r="I31" s="36">
        <v>16</v>
      </c>
      <c r="J31" s="104">
        <v>0</v>
      </c>
      <c r="K31" s="31">
        <f t="shared" si="4"/>
        <v>63.72</v>
      </c>
      <c r="L31" s="323">
        <f t="shared" si="1"/>
        <v>47.72</v>
      </c>
      <c r="M31" s="36">
        <f t="shared" si="2"/>
        <v>2.56</v>
      </c>
      <c r="N31" s="36">
        <f t="shared" si="2"/>
        <v>8.07</v>
      </c>
      <c r="O31" s="36">
        <f t="shared" si="2"/>
        <v>33.81</v>
      </c>
      <c r="P31" s="37">
        <f t="shared" si="2"/>
        <v>3.28</v>
      </c>
      <c r="Q31" s="38">
        <v>2.56</v>
      </c>
      <c r="R31" s="36">
        <v>8.07</v>
      </c>
      <c r="S31" s="36">
        <v>33.81</v>
      </c>
      <c r="T31" s="37">
        <v>3.28</v>
      </c>
      <c r="U31" s="38">
        <v>0</v>
      </c>
      <c r="V31" s="36">
        <v>0</v>
      </c>
      <c r="W31" s="36">
        <v>0</v>
      </c>
      <c r="X31" s="36">
        <v>0</v>
      </c>
      <c r="Y31" s="102">
        <v>4.5</v>
      </c>
      <c r="Z31" s="340">
        <v>11.5</v>
      </c>
      <c r="AA31" s="39">
        <v>12</v>
      </c>
      <c r="AB31" s="37">
        <v>7</v>
      </c>
      <c r="AC31" s="339">
        <v>72</v>
      </c>
      <c r="AD31" s="31">
        <f t="shared" si="5"/>
        <v>152</v>
      </c>
      <c r="AE31" s="39">
        <v>23</v>
      </c>
      <c r="AF31" s="36">
        <v>94</v>
      </c>
      <c r="AG31" s="37">
        <v>35</v>
      </c>
      <c r="AH31" s="4"/>
      <c r="AI31" s="4"/>
      <c r="AJ31" s="4"/>
      <c r="AK31" s="4"/>
      <c r="AL31" s="4"/>
      <c r="AM31" s="4"/>
    </row>
    <row r="32" spans="1:39" ht="12.75">
      <c r="A32" s="30" t="s">
        <v>52</v>
      </c>
      <c r="B32" s="356">
        <v>35</v>
      </c>
      <c r="C32" s="61">
        <f t="shared" si="0"/>
        <v>435</v>
      </c>
      <c r="D32" s="36">
        <v>73</v>
      </c>
      <c r="E32" s="36">
        <v>362</v>
      </c>
      <c r="F32" s="104">
        <v>0</v>
      </c>
      <c r="G32" s="61">
        <f t="shared" si="3"/>
        <v>19</v>
      </c>
      <c r="H32" s="36">
        <v>3</v>
      </c>
      <c r="I32" s="36">
        <v>16</v>
      </c>
      <c r="J32" s="104">
        <v>0</v>
      </c>
      <c r="K32" s="31">
        <f t="shared" si="4"/>
        <v>49.21</v>
      </c>
      <c r="L32" s="323">
        <f t="shared" si="1"/>
        <v>32.88</v>
      </c>
      <c r="M32" s="36">
        <f t="shared" si="2"/>
        <v>4.39</v>
      </c>
      <c r="N32" s="36">
        <f t="shared" si="2"/>
        <v>4.44</v>
      </c>
      <c r="O32" s="36">
        <f t="shared" si="2"/>
        <v>20.05</v>
      </c>
      <c r="P32" s="37">
        <f t="shared" si="2"/>
        <v>4</v>
      </c>
      <c r="Q32" s="38">
        <v>4.39</v>
      </c>
      <c r="R32" s="36">
        <v>4.44</v>
      </c>
      <c r="S32" s="36">
        <v>20.05</v>
      </c>
      <c r="T32" s="37">
        <v>4</v>
      </c>
      <c r="U32" s="38">
        <v>0</v>
      </c>
      <c r="V32" s="36">
        <v>0</v>
      </c>
      <c r="W32" s="36">
        <v>0</v>
      </c>
      <c r="X32" s="36">
        <v>0</v>
      </c>
      <c r="Y32" s="102">
        <v>4.5</v>
      </c>
      <c r="Z32" s="340">
        <v>11.83</v>
      </c>
      <c r="AA32" s="39">
        <v>129</v>
      </c>
      <c r="AB32" s="37">
        <v>24</v>
      </c>
      <c r="AC32" s="339">
        <v>80</v>
      </c>
      <c r="AD32" s="31">
        <f t="shared" si="5"/>
        <v>210</v>
      </c>
      <c r="AE32" s="39">
        <v>54</v>
      </c>
      <c r="AF32" s="36">
        <v>94</v>
      </c>
      <c r="AG32" s="37">
        <v>62</v>
      </c>
      <c r="AH32" s="4"/>
      <c r="AI32" s="4"/>
      <c r="AJ32" s="4"/>
      <c r="AK32" s="4"/>
      <c r="AL32" s="4"/>
      <c r="AM32" s="4"/>
    </row>
    <row r="33" spans="1:39" ht="12.75">
      <c r="A33" s="30" t="s">
        <v>75</v>
      </c>
      <c r="B33" s="356" t="s">
        <v>119</v>
      </c>
      <c r="C33" s="61">
        <v>568</v>
      </c>
      <c r="D33" s="36">
        <v>0</v>
      </c>
      <c r="E33" s="36">
        <v>0</v>
      </c>
      <c r="F33" s="104">
        <v>568</v>
      </c>
      <c r="G33" s="61">
        <v>19.3</v>
      </c>
      <c r="H33" s="36"/>
      <c r="I33" s="36"/>
      <c r="J33" s="104">
        <v>20</v>
      </c>
      <c r="K33" s="31">
        <f t="shared" si="4"/>
        <v>55.13</v>
      </c>
      <c r="L33" s="323">
        <f t="shared" si="1"/>
        <v>45.88</v>
      </c>
      <c r="M33" s="36">
        <f t="shared" si="2"/>
        <v>4.88</v>
      </c>
      <c r="N33" s="36">
        <f t="shared" si="2"/>
        <v>15.78</v>
      </c>
      <c r="O33" s="36">
        <f t="shared" si="2"/>
        <v>18.84</v>
      </c>
      <c r="P33" s="37">
        <f t="shared" si="2"/>
        <v>6.38</v>
      </c>
      <c r="Q33" s="38">
        <v>0</v>
      </c>
      <c r="R33" s="36">
        <v>0</v>
      </c>
      <c r="S33" s="36">
        <v>0</v>
      </c>
      <c r="T33" s="37">
        <v>0</v>
      </c>
      <c r="U33" s="38">
        <v>4.88</v>
      </c>
      <c r="V33" s="36">
        <v>15.78</v>
      </c>
      <c r="W33" s="36">
        <v>18.84</v>
      </c>
      <c r="X33" s="36">
        <v>6.38</v>
      </c>
      <c r="Y33" s="102">
        <v>1.5</v>
      </c>
      <c r="Z33" s="340">
        <v>7.75</v>
      </c>
      <c r="AA33" s="39">
        <v>36</v>
      </c>
      <c r="AB33" s="37">
        <v>4</v>
      </c>
      <c r="AC33" s="339">
        <v>0</v>
      </c>
      <c r="AD33" s="31">
        <f t="shared" si="5"/>
        <v>141.98</v>
      </c>
      <c r="AE33" s="39">
        <v>19.5</v>
      </c>
      <c r="AF33" s="36">
        <v>95.37</v>
      </c>
      <c r="AG33" s="37">
        <v>27.11</v>
      </c>
      <c r="AH33" s="4"/>
      <c r="AI33" s="4"/>
      <c r="AJ33" s="4"/>
      <c r="AK33" s="4"/>
      <c r="AL33" s="4"/>
      <c r="AM33" s="4"/>
    </row>
    <row r="34" spans="1:39" ht="12.75">
      <c r="A34" s="30" t="s">
        <v>53</v>
      </c>
      <c r="B34" s="356">
        <v>37</v>
      </c>
      <c r="C34" s="61">
        <f t="shared" si="0"/>
        <v>147</v>
      </c>
      <c r="D34" s="36">
        <v>18</v>
      </c>
      <c r="E34" s="36">
        <v>129</v>
      </c>
      <c r="F34" s="104">
        <v>0</v>
      </c>
      <c r="G34" s="61">
        <f t="shared" si="3"/>
        <v>7</v>
      </c>
      <c r="H34" s="36">
        <v>1</v>
      </c>
      <c r="I34" s="36">
        <v>6</v>
      </c>
      <c r="J34" s="104">
        <v>0</v>
      </c>
      <c r="K34" s="31">
        <f t="shared" si="4"/>
        <v>21.94</v>
      </c>
      <c r="L34" s="323">
        <f t="shared" si="1"/>
        <v>14.53</v>
      </c>
      <c r="M34" s="36">
        <f t="shared" si="2"/>
        <v>2.38</v>
      </c>
      <c r="N34" s="36">
        <f t="shared" si="2"/>
        <v>1.17</v>
      </c>
      <c r="O34" s="36">
        <f t="shared" si="2"/>
        <v>9.92</v>
      </c>
      <c r="P34" s="37">
        <f t="shared" si="2"/>
        <v>1.06</v>
      </c>
      <c r="Q34" s="38">
        <v>2.38</v>
      </c>
      <c r="R34" s="36">
        <v>1.17</v>
      </c>
      <c r="S34" s="36">
        <v>9.92</v>
      </c>
      <c r="T34" s="37">
        <v>1.06</v>
      </c>
      <c r="U34" s="38">
        <v>0</v>
      </c>
      <c r="V34" s="36">
        <v>0</v>
      </c>
      <c r="W34" s="36">
        <v>0</v>
      </c>
      <c r="X34" s="36">
        <v>0</v>
      </c>
      <c r="Y34" s="102">
        <v>3.33</v>
      </c>
      <c r="Z34" s="340">
        <v>4.08</v>
      </c>
      <c r="AA34" s="39">
        <v>0</v>
      </c>
      <c r="AB34" s="37">
        <v>0</v>
      </c>
      <c r="AC34" s="339">
        <v>0</v>
      </c>
      <c r="AD34" s="31">
        <f t="shared" si="5"/>
        <v>10</v>
      </c>
      <c r="AE34" s="39">
        <v>10</v>
      </c>
      <c r="AF34" s="36">
        <v>0</v>
      </c>
      <c r="AG34" s="37">
        <v>0</v>
      </c>
      <c r="AH34" s="4"/>
      <c r="AI34" s="4"/>
      <c r="AJ34" s="4"/>
      <c r="AK34" s="4"/>
      <c r="AL34" s="4"/>
      <c r="AM34" s="4"/>
    </row>
    <row r="35" spans="1:39" ht="12.75">
      <c r="A35" s="30" t="s">
        <v>54</v>
      </c>
      <c r="B35" s="356">
        <v>39</v>
      </c>
      <c r="C35" s="61">
        <f t="shared" si="0"/>
        <v>798</v>
      </c>
      <c r="D35" s="36"/>
      <c r="E35" s="36">
        <v>798</v>
      </c>
      <c r="F35" s="104">
        <v>0</v>
      </c>
      <c r="G35" s="61">
        <f t="shared" si="3"/>
        <v>32</v>
      </c>
      <c r="H35" s="36"/>
      <c r="I35" s="103">
        <v>32</v>
      </c>
      <c r="J35" s="104"/>
      <c r="K35" s="31">
        <f t="shared" si="4"/>
        <v>90.39</v>
      </c>
      <c r="L35" s="323">
        <f t="shared" si="1"/>
        <v>65.14</v>
      </c>
      <c r="M35" s="36">
        <f t="shared" si="2"/>
        <v>8</v>
      </c>
      <c r="N35" s="36">
        <f t="shared" si="2"/>
        <v>8</v>
      </c>
      <c r="O35" s="36">
        <v>38.47</v>
      </c>
      <c r="P35" s="37">
        <f t="shared" si="2"/>
        <v>10.67</v>
      </c>
      <c r="Q35" s="38">
        <v>8</v>
      </c>
      <c r="R35" s="36">
        <v>8</v>
      </c>
      <c r="S35" s="36">
        <v>38.47</v>
      </c>
      <c r="T35" s="37">
        <v>10.67</v>
      </c>
      <c r="U35" s="38">
        <v>0</v>
      </c>
      <c r="V35" s="36">
        <v>0</v>
      </c>
      <c r="W35" s="36">
        <v>0</v>
      </c>
      <c r="X35" s="36">
        <v>0</v>
      </c>
      <c r="Y35" s="102">
        <v>5.5</v>
      </c>
      <c r="Z35" s="340">
        <v>19.75</v>
      </c>
      <c r="AA35" s="39">
        <v>14</v>
      </c>
      <c r="AB35" s="37">
        <v>2</v>
      </c>
      <c r="AC35" s="339">
        <v>175</v>
      </c>
      <c r="AD35" s="31">
        <f t="shared" si="5"/>
        <v>270</v>
      </c>
      <c r="AE35" s="39">
        <v>64</v>
      </c>
      <c r="AF35" s="36">
        <v>167</v>
      </c>
      <c r="AG35" s="37">
        <v>39</v>
      </c>
      <c r="AH35" s="4"/>
      <c r="AI35" s="4"/>
      <c r="AJ35" s="4"/>
      <c r="AK35" s="4"/>
      <c r="AL35" s="4"/>
      <c r="AM35" s="4"/>
    </row>
    <row r="36" spans="1:39" ht="12.75">
      <c r="A36" s="30" t="s">
        <v>55</v>
      </c>
      <c r="B36" s="356">
        <v>40</v>
      </c>
      <c r="C36" s="61">
        <f t="shared" si="0"/>
        <v>935</v>
      </c>
      <c r="D36" s="36">
        <v>80</v>
      </c>
      <c r="E36" s="36">
        <v>855</v>
      </c>
      <c r="F36" s="104">
        <v>0</v>
      </c>
      <c r="G36" s="61">
        <f t="shared" si="3"/>
        <v>39</v>
      </c>
      <c r="H36" s="36">
        <v>3</v>
      </c>
      <c r="I36" s="36">
        <v>36</v>
      </c>
      <c r="J36" s="104">
        <v>0</v>
      </c>
      <c r="K36" s="31">
        <f t="shared" si="4"/>
        <v>93.02</v>
      </c>
      <c r="L36" s="323">
        <f t="shared" si="1"/>
        <v>68.52</v>
      </c>
      <c r="M36" s="36">
        <f t="shared" si="2"/>
        <v>5.75</v>
      </c>
      <c r="N36" s="36">
        <f t="shared" si="2"/>
        <v>5.9</v>
      </c>
      <c r="O36" s="36">
        <f t="shared" si="2"/>
        <v>44.59</v>
      </c>
      <c r="P36" s="37">
        <f t="shared" si="2"/>
        <v>12.28</v>
      </c>
      <c r="Q36" s="38">
        <v>5.75</v>
      </c>
      <c r="R36" s="36">
        <v>5.9</v>
      </c>
      <c r="S36" s="36">
        <v>44.59</v>
      </c>
      <c r="T36" s="37">
        <v>12.28</v>
      </c>
      <c r="U36" s="38">
        <v>0</v>
      </c>
      <c r="V36" s="36">
        <v>0</v>
      </c>
      <c r="W36" s="36">
        <v>0</v>
      </c>
      <c r="X36" s="36">
        <v>0</v>
      </c>
      <c r="Y36" s="102">
        <v>5.5</v>
      </c>
      <c r="Z36" s="340">
        <v>19</v>
      </c>
      <c r="AA36" s="39">
        <v>12</v>
      </c>
      <c r="AB36" s="37">
        <v>6</v>
      </c>
      <c r="AC36" s="339">
        <v>126</v>
      </c>
      <c r="AD36" s="31">
        <f t="shared" si="5"/>
        <v>284</v>
      </c>
      <c r="AE36" s="39">
        <v>62</v>
      </c>
      <c r="AF36" s="36">
        <v>188</v>
      </c>
      <c r="AG36" s="37">
        <v>34</v>
      </c>
      <c r="AH36" s="4"/>
      <c r="AI36" s="4"/>
      <c r="AJ36" s="4"/>
      <c r="AK36" s="4"/>
      <c r="AL36" s="4"/>
      <c r="AM36" s="4"/>
    </row>
    <row r="37" spans="1:39" ht="12.75">
      <c r="A37" s="30" t="s">
        <v>56</v>
      </c>
      <c r="B37" s="356">
        <v>41</v>
      </c>
      <c r="C37" s="61">
        <f t="shared" si="0"/>
        <v>557</v>
      </c>
      <c r="D37" s="36">
        <v>0</v>
      </c>
      <c r="E37" s="36">
        <v>95</v>
      </c>
      <c r="F37" s="104">
        <v>462</v>
      </c>
      <c r="G37" s="61">
        <f t="shared" si="3"/>
        <v>21</v>
      </c>
      <c r="H37" s="36">
        <v>0</v>
      </c>
      <c r="I37" s="36">
        <v>4</v>
      </c>
      <c r="J37" s="104">
        <v>17</v>
      </c>
      <c r="K37" s="31">
        <f t="shared" si="4"/>
        <v>72.03</v>
      </c>
      <c r="L37" s="323">
        <f t="shared" si="1"/>
        <v>49.33</v>
      </c>
      <c r="M37" s="36">
        <f t="shared" si="2"/>
        <v>3.39</v>
      </c>
      <c r="N37" s="36">
        <f t="shared" si="2"/>
        <v>16.45</v>
      </c>
      <c r="O37" s="36">
        <f t="shared" si="2"/>
        <v>27.43</v>
      </c>
      <c r="P37" s="37">
        <f t="shared" si="2"/>
        <v>2.06</v>
      </c>
      <c r="Q37" s="38">
        <v>1.33</v>
      </c>
      <c r="R37" s="36">
        <v>1.67</v>
      </c>
      <c r="S37" s="36">
        <v>7.11</v>
      </c>
      <c r="T37" s="37">
        <v>0</v>
      </c>
      <c r="U37" s="38">
        <v>2.06</v>
      </c>
      <c r="V37" s="36">
        <v>14.78</v>
      </c>
      <c r="W37" s="36">
        <v>20.32</v>
      </c>
      <c r="X37" s="36">
        <v>2.06</v>
      </c>
      <c r="Y37" s="102">
        <v>5</v>
      </c>
      <c r="Z37" s="340">
        <v>17.7</v>
      </c>
      <c r="AA37" s="39">
        <v>96</v>
      </c>
      <c r="AB37" s="37">
        <v>11</v>
      </c>
      <c r="AC37" s="339">
        <v>17</v>
      </c>
      <c r="AD37" s="31">
        <f t="shared" si="5"/>
        <v>177</v>
      </c>
      <c r="AE37" s="39">
        <v>55</v>
      </c>
      <c r="AF37" s="36">
        <v>80</v>
      </c>
      <c r="AG37" s="37">
        <v>42</v>
      </c>
      <c r="AH37" s="4"/>
      <c r="AI37" s="4"/>
      <c r="AJ37" s="4"/>
      <c r="AK37" s="4"/>
      <c r="AL37" s="4"/>
      <c r="AM37" s="4"/>
    </row>
    <row r="38" spans="1:39" ht="12.75">
      <c r="A38" s="30" t="s">
        <v>57</v>
      </c>
      <c r="B38" s="356">
        <v>42</v>
      </c>
      <c r="C38" s="61">
        <f t="shared" si="0"/>
        <v>933</v>
      </c>
      <c r="D38" s="36">
        <v>45</v>
      </c>
      <c r="E38" s="36">
        <v>402</v>
      </c>
      <c r="F38" s="104">
        <v>486</v>
      </c>
      <c r="G38" s="61">
        <f t="shared" si="3"/>
        <v>36</v>
      </c>
      <c r="H38" s="36">
        <v>2</v>
      </c>
      <c r="I38" s="36">
        <v>16</v>
      </c>
      <c r="J38" s="104">
        <v>18</v>
      </c>
      <c r="K38" s="31">
        <f t="shared" si="4"/>
        <v>107.37</v>
      </c>
      <c r="L38" s="323">
        <f t="shared" si="1"/>
        <v>77.87</v>
      </c>
      <c r="M38" s="36">
        <f t="shared" si="2"/>
        <v>2.72</v>
      </c>
      <c r="N38" s="36">
        <f t="shared" si="2"/>
        <v>6.78</v>
      </c>
      <c r="O38" s="36">
        <f t="shared" si="2"/>
        <v>53.17</v>
      </c>
      <c r="P38" s="37">
        <f t="shared" si="2"/>
        <v>15.2</v>
      </c>
      <c r="Q38" s="38">
        <v>1.83</v>
      </c>
      <c r="R38" s="36">
        <v>1</v>
      </c>
      <c r="S38" s="36">
        <v>28.12</v>
      </c>
      <c r="T38" s="37">
        <v>5.4</v>
      </c>
      <c r="U38" s="38">
        <v>0.89</v>
      </c>
      <c r="V38" s="36">
        <v>5.78</v>
      </c>
      <c r="W38" s="36">
        <v>25.05</v>
      </c>
      <c r="X38" s="36">
        <v>9.8</v>
      </c>
      <c r="Y38" s="102">
        <v>5.5</v>
      </c>
      <c r="Z38" s="340">
        <v>24</v>
      </c>
      <c r="AA38" s="39">
        <v>60</v>
      </c>
      <c r="AB38" s="37">
        <v>7</v>
      </c>
      <c r="AC38" s="339">
        <v>103</v>
      </c>
      <c r="AD38" s="31">
        <f t="shared" si="5"/>
        <v>201</v>
      </c>
      <c r="AE38" s="39">
        <v>36</v>
      </c>
      <c r="AF38" s="36">
        <v>133</v>
      </c>
      <c r="AG38" s="37">
        <v>32</v>
      </c>
      <c r="AH38" s="4"/>
      <c r="AI38" s="4"/>
      <c r="AJ38" s="4"/>
      <c r="AK38" s="4"/>
      <c r="AL38" s="4"/>
      <c r="AM38" s="4"/>
    </row>
    <row r="39" spans="1:39" ht="12.75">
      <c r="A39" s="30" t="s">
        <v>58</v>
      </c>
      <c r="B39" s="356">
        <v>43</v>
      </c>
      <c r="C39" s="61">
        <f t="shared" si="0"/>
        <v>1166</v>
      </c>
      <c r="D39" s="36">
        <v>59</v>
      </c>
      <c r="E39" s="36">
        <v>568</v>
      </c>
      <c r="F39" s="104">
        <v>539</v>
      </c>
      <c r="G39" s="61">
        <f t="shared" si="3"/>
        <v>47</v>
      </c>
      <c r="H39" s="36">
        <v>2</v>
      </c>
      <c r="I39" s="341">
        <v>24</v>
      </c>
      <c r="J39" s="104">
        <v>21</v>
      </c>
      <c r="K39" s="31">
        <f t="shared" si="4"/>
        <v>130.64</v>
      </c>
      <c r="L39" s="323">
        <f t="shared" si="1"/>
        <v>94.7</v>
      </c>
      <c r="M39" s="36">
        <f t="shared" si="2"/>
        <v>5.19</v>
      </c>
      <c r="N39" s="36">
        <f t="shared" si="2"/>
        <v>7.54</v>
      </c>
      <c r="O39" s="36">
        <f t="shared" si="2"/>
        <v>60.49</v>
      </c>
      <c r="P39" s="37">
        <f t="shared" si="2"/>
        <v>21.48</v>
      </c>
      <c r="Q39" s="38">
        <v>3.6</v>
      </c>
      <c r="R39" s="36">
        <v>1.03</v>
      </c>
      <c r="S39" s="36">
        <v>32.63</v>
      </c>
      <c r="T39" s="37">
        <v>9.95</v>
      </c>
      <c r="U39" s="38">
        <v>1.59</v>
      </c>
      <c r="V39" s="36">
        <v>6.51</v>
      </c>
      <c r="W39" s="36">
        <v>27.86</v>
      </c>
      <c r="X39" s="36">
        <v>11.53</v>
      </c>
      <c r="Y39" s="102">
        <v>6.5</v>
      </c>
      <c r="Z39" s="340">
        <v>29.44</v>
      </c>
      <c r="AA39" s="39">
        <v>34</v>
      </c>
      <c r="AB39" s="37">
        <v>7</v>
      </c>
      <c r="AC39" s="339">
        <v>87</v>
      </c>
      <c r="AD39" s="31">
        <f t="shared" si="5"/>
        <v>226</v>
      </c>
      <c r="AE39" s="39">
        <v>45</v>
      </c>
      <c r="AF39" s="36">
        <v>127</v>
      </c>
      <c r="AG39" s="37">
        <v>54</v>
      </c>
      <c r="AH39" s="4"/>
      <c r="AI39" s="4"/>
      <c r="AJ39" s="4"/>
      <c r="AK39" s="4"/>
      <c r="AL39" s="4"/>
      <c r="AM39" s="4"/>
    </row>
    <row r="40" spans="1:39" ht="12.75">
      <c r="A40" s="30" t="s">
        <v>59</v>
      </c>
      <c r="B40" s="356">
        <v>44</v>
      </c>
      <c r="C40" s="61">
        <f t="shared" si="0"/>
        <v>781</v>
      </c>
      <c r="D40" s="36"/>
      <c r="E40" s="36">
        <v>218</v>
      </c>
      <c r="F40" s="104">
        <v>563</v>
      </c>
      <c r="G40" s="61">
        <f t="shared" si="3"/>
        <v>31</v>
      </c>
      <c r="H40" s="36"/>
      <c r="I40" s="341">
        <v>10</v>
      </c>
      <c r="J40" s="104">
        <v>21</v>
      </c>
      <c r="K40" s="31">
        <f t="shared" si="4"/>
        <v>79.56</v>
      </c>
      <c r="L40" s="323">
        <f t="shared" si="1"/>
        <v>59.81</v>
      </c>
      <c r="M40" s="36">
        <f t="shared" si="2"/>
        <v>3.55</v>
      </c>
      <c r="N40" s="36">
        <f t="shared" si="2"/>
        <v>17.66</v>
      </c>
      <c r="O40" s="36">
        <f t="shared" si="2"/>
        <v>29.13</v>
      </c>
      <c r="P40" s="37">
        <f t="shared" si="2"/>
        <v>9.47</v>
      </c>
      <c r="Q40" s="38">
        <v>1.72</v>
      </c>
      <c r="R40" s="36">
        <v>2.83</v>
      </c>
      <c r="S40" s="36">
        <v>12.63</v>
      </c>
      <c r="T40" s="37">
        <v>1.33</v>
      </c>
      <c r="U40" s="38">
        <v>1.83</v>
      </c>
      <c r="V40" s="36">
        <v>14.83</v>
      </c>
      <c r="W40" s="36">
        <v>16.5</v>
      </c>
      <c r="X40" s="36">
        <v>8.14</v>
      </c>
      <c r="Y40" s="102">
        <v>5.25</v>
      </c>
      <c r="Z40" s="340">
        <v>14.5</v>
      </c>
      <c r="AA40" s="39">
        <v>17.31</v>
      </c>
      <c r="AB40" s="37">
        <v>3</v>
      </c>
      <c r="AC40" s="339">
        <v>88</v>
      </c>
      <c r="AD40" s="31">
        <f t="shared" si="5"/>
        <v>188</v>
      </c>
      <c r="AE40" s="39">
        <v>56</v>
      </c>
      <c r="AF40" s="36">
        <v>110</v>
      </c>
      <c r="AG40" s="37">
        <v>22</v>
      </c>
      <c r="AH40" s="4"/>
      <c r="AI40" s="4"/>
      <c r="AJ40" s="4"/>
      <c r="AK40" s="4"/>
      <c r="AL40" s="4"/>
      <c r="AM40" s="4"/>
    </row>
    <row r="41" spans="1:39" ht="12.75">
      <c r="A41" s="30" t="s">
        <v>60</v>
      </c>
      <c r="B41" s="356">
        <v>45</v>
      </c>
      <c r="C41" s="61">
        <f t="shared" si="0"/>
        <v>291</v>
      </c>
      <c r="D41" s="36">
        <v>75</v>
      </c>
      <c r="E41" s="36">
        <v>216</v>
      </c>
      <c r="F41" s="104">
        <v>0</v>
      </c>
      <c r="G41" s="61">
        <f t="shared" si="3"/>
        <v>13</v>
      </c>
      <c r="H41" s="36">
        <v>3</v>
      </c>
      <c r="I41" s="117">
        <v>10</v>
      </c>
      <c r="J41" s="104">
        <v>0</v>
      </c>
      <c r="K41" s="31">
        <f t="shared" si="4"/>
        <v>41.56</v>
      </c>
      <c r="L41" s="323">
        <f t="shared" si="1"/>
        <v>27.91</v>
      </c>
      <c r="M41" s="36">
        <f t="shared" si="2"/>
        <v>0</v>
      </c>
      <c r="N41" s="36">
        <f t="shared" si="2"/>
        <v>6.45</v>
      </c>
      <c r="O41" s="36">
        <f t="shared" si="2"/>
        <v>21.46</v>
      </c>
      <c r="P41" s="37">
        <f t="shared" si="2"/>
        <v>0</v>
      </c>
      <c r="Q41" s="38">
        <v>0</v>
      </c>
      <c r="R41" s="36">
        <v>6.45</v>
      </c>
      <c r="S41" s="36">
        <v>21.46</v>
      </c>
      <c r="T41" s="37">
        <v>0</v>
      </c>
      <c r="U41" s="38">
        <v>0</v>
      </c>
      <c r="V41" s="36">
        <v>0</v>
      </c>
      <c r="W41" s="36">
        <v>0</v>
      </c>
      <c r="X41" s="36">
        <v>0</v>
      </c>
      <c r="Y41" s="102">
        <v>3.75</v>
      </c>
      <c r="Z41" s="340">
        <v>9.9</v>
      </c>
      <c r="AA41" s="39">
        <v>8</v>
      </c>
      <c r="AB41" s="37">
        <v>1</v>
      </c>
      <c r="AC41" s="339">
        <v>147</v>
      </c>
      <c r="AD41" s="31">
        <f t="shared" si="5"/>
        <v>150</v>
      </c>
      <c r="AE41" s="39">
        <v>11</v>
      </c>
      <c r="AF41" s="36">
        <v>136</v>
      </c>
      <c r="AG41" s="37">
        <v>3</v>
      </c>
      <c r="AH41" s="4"/>
      <c r="AI41" s="4"/>
      <c r="AJ41" s="4"/>
      <c r="AK41" s="4"/>
      <c r="AL41" s="4"/>
      <c r="AM41" s="4"/>
    </row>
    <row r="42" spans="1:39" ht="12.75">
      <c r="A42" s="30" t="s">
        <v>61</v>
      </c>
      <c r="B42" s="356">
        <v>46</v>
      </c>
      <c r="C42" s="61">
        <f t="shared" si="0"/>
        <v>964</v>
      </c>
      <c r="D42" s="36">
        <v>42</v>
      </c>
      <c r="E42" s="103">
        <v>575</v>
      </c>
      <c r="F42" s="104">
        <v>347</v>
      </c>
      <c r="G42" s="61">
        <f t="shared" si="3"/>
        <v>39</v>
      </c>
      <c r="H42" s="36">
        <v>2</v>
      </c>
      <c r="I42" s="36">
        <v>23</v>
      </c>
      <c r="J42" s="104">
        <v>14</v>
      </c>
      <c r="K42" s="31">
        <f t="shared" si="4"/>
        <v>99.77</v>
      </c>
      <c r="L42" s="323">
        <f t="shared" si="1"/>
        <v>75.22</v>
      </c>
      <c r="M42" s="36">
        <f t="shared" si="2"/>
        <v>4.11</v>
      </c>
      <c r="N42" s="36">
        <f t="shared" si="2"/>
        <v>13.89</v>
      </c>
      <c r="O42" s="36">
        <f t="shared" si="2"/>
        <v>39.57</v>
      </c>
      <c r="P42" s="37">
        <f t="shared" si="2"/>
        <v>17.65</v>
      </c>
      <c r="Q42" s="38">
        <v>3.61</v>
      </c>
      <c r="R42" s="36">
        <v>8.89</v>
      </c>
      <c r="S42" s="36">
        <v>25.41</v>
      </c>
      <c r="T42" s="37">
        <v>7.98</v>
      </c>
      <c r="U42" s="38">
        <v>0.5</v>
      </c>
      <c r="V42" s="36">
        <v>5</v>
      </c>
      <c r="W42" s="36">
        <v>14.16</v>
      </c>
      <c r="X42" s="36">
        <v>9.67</v>
      </c>
      <c r="Y42" s="102">
        <v>5.75</v>
      </c>
      <c r="Z42" s="340">
        <v>18.8</v>
      </c>
      <c r="AA42" s="39">
        <v>20.33</v>
      </c>
      <c r="AB42" s="37">
        <v>10</v>
      </c>
      <c r="AC42" s="339">
        <v>160</v>
      </c>
      <c r="AD42" s="31">
        <f t="shared" si="5"/>
        <v>342</v>
      </c>
      <c r="AE42" s="39">
        <v>53</v>
      </c>
      <c r="AF42" s="36">
        <v>276</v>
      </c>
      <c r="AG42" s="37">
        <v>13</v>
      </c>
      <c r="AH42" s="4"/>
      <c r="AI42" s="4"/>
      <c r="AJ42" s="4"/>
      <c r="AK42" s="4"/>
      <c r="AL42" s="4"/>
      <c r="AM42" s="4"/>
    </row>
    <row r="43" spans="1:39" ht="12.75">
      <c r="A43" s="30" t="s">
        <v>62</v>
      </c>
      <c r="B43" s="356">
        <v>47</v>
      </c>
      <c r="C43" s="61">
        <f t="shared" si="0"/>
        <v>1447</v>
      </c>
      <c r="D43" s="36">
        <v>75</v>
      </c>
      <c r="E43" s="36">
        <v>816</v>
      </c>
      <c r="F43" s="104">
        <v>556</v>
      </c>
      <c r="G43" s="61">
        <f t="shared" si="3"/>
        <v>62</v>
      </c>
      <c r="H43" s="36">
        <v>3</v>
      </c>
      <c r="I43" s="36">
        <v>36</v>
      </c>
      <c r="J43" s="104">
        <v>23</v>
      </c>
      <c r="K43" s="31">
        <f t="shared" si="4"/>
        <v>168.09</v>
      </c>
      <c r="L43" s="323">
        <f t="shared" si="1"/>
        <v>129.34</v>
      </c>
      <c r="M43" s="36">
        <f t="shared" si="2"/>
        <v>8.49</v>
      </c>
      <c r="N43" s="36">
        <f t="shared" si="2"/>
        <v>23.56</v>
      </c>
      <c r="O43" s="36">
        <f t="shared" si="2"/>
        <v>67.62</v>
      </c>
      <c r="P43" s="37">
        <f t="shared" si="2"/>
        <v>29.67</v>
      </c>
      <c r="Q43" s="38">
        <v>4.49</v>
      </c>
      <c r="R43" s="36">
        <v>17.06</v>
      </c>
      <c r="S43" s="36">
        <v>39.36</v>
      </c>
      <c r="T43" s="37">
        <v>18</v>
      </c>
      <c r="U43" s="38">
        <v>4</v>
      </c>
      <c r="V43" s="36">
        <v>6.5</v>
      </c>
      <c r="W43" s="36">
        <v>28.26</v>
      </c>
      <c r="X43" s="36">
        <v>11.67</v>
      </c>
      <c r="Y43" s="102">
        <v>6.5</v>
      </c>
      <c r="Z43" s="340">
        <v>32.25</v>
      </c>
      <c r="AA43" s="39">
        <v>44.5</v>
      </c>
      <c r="AB43" s="37">
        <v>8</v>
      </c>
      <c r="AC43" s="339">
        <v>176</v>
      </c>
      <c r="AD43" s="31">
        <f t="shared" si="5"/>
        <v>304</v>
      </c>
      <c r="AE43" s="39">
        <v>71</v>
      </c>
      <c r="AF43" s="36">
        <v>217</v>
      </c>
      <c r="AG43" s="37">
        <v>16</v>
      </c>
      <c r="AH43" s="22"/>
      <c r="AI43" s="22"/>
      <c r="AJ43" s="22"/>
      <c r="AK43" s="4"/>
      <c r="AL43" s="4"/>
      <c r="AM43" s="4"/>
    </row>
    <row r="44" spans="1:39" ht="12.75">
      <c r="A44" s="30" t="s">
        <v>63</v>
      </c>
      <c r="B44" s="99">
        <v>48</v>
      </c>
      <c r="C44" s="61">
        <f t="shared" si="0"/>
        <v>622</v>
      </c>
      <c r="D44" s="36">
        <v>33</v>
      </c>
      <c r="E44" s="36">
        <v>348</v>
      </c>
      <c r="F44" s="104">
        <v>241</v>
      </c>
      <c r="G44" s="61">
        <f t="shared" si="3"/>
        <v>24</v>
      </c>
      <c r="H44" s="36">
        <v>2</v>
      </c>
      <c r="I44" s="36">
        <v>13</v>
      </c>
      <c r="J44" s="104">
        <v>9</v>
      </c>
      <c r="K44" s="31">
        <f t="shared" si="4"/>
        <v>63.48</v>
      </c>
      <c r="L44" s="323">
        <f t="shared" si="1"/>
        <v>45.73</v>
      </c>
      <c r="M44" s="36">
        <f t="shared" si="2"/>
        <v>4.1</v>
      </c>
      <c r="N44" s="36">
        <v>16.87</v>
      </c>
      <c r="O44" s="36">
        <f t="shared" si="2"/>
        <v>24.68</v>
      </c>
      <c r="P44" s="37">
        <f t="shared" si="2"/>
        <v>0.08</v>
      </c>
      <c r="Q44" s="38">
        <v>0</v>
      </c>
      <c r="R44" s="36">
        <v>5.2</v>
      </c>
      <c r="S44" s="36">
        <v>21.28</v>
      </c>
      <c r="T44" s="37">
        <v>0.08</v>
      </c>
      <c r="U44" s="38">
        <v>4.1</v>
      </c>
      <c r="V44" s="36">
        <v>11.67</v>
      </c>
      <c r="W44" s="36">
        <v>3.4</v>
      </c>
      <c r="X44" s="36">
        <v>0</v>
      </c>
      <c r="Y44" s="102">
        <v>4</v>
      </c>
      <c r="Z44" s="340">
        <v>13.75</v>
      </c>
      <c r="AA44" s="39">
        <v>18</v>
      </c>
      <c r="AB44" s="37">
        <v>3</v>
      </c>
      <c r="AC44" s="339">
        <v>70</v>
      </c>
      <c r="AD44" s="31">
        <f t="shared" si="5"/>
        <v>213</v>
      </c>
      <c r="AE44" s="39">
        <v>65</v>
      </c>
      <c r="AF44" s="36">
        <v>130</v>
      </c>
      <c r="AG44" s="37">
        <v>18</v>
      </c>
      <c r="AH44" s="4"/>
      <c r="AI44" s="4"/>
      <c r="AJ44" s="4"/>
      <c r="AK44" s="4"/>
      <c r="AL44" s="4"/>
      <c r="AM44" s="4"/>
    </row>
    <row r="45" spans="1:39" ht="13.5" thickBot="1">
      <c r="A45" s="40" t="s">
        <v>120</v>
      </c>
      <c r="B45" s="286" t="s">
        <v>121</v>
      </c>
      <c r="C45" s="61">
        <f t="shared" si="0"/>
        <v>96</v>
      </c>
      <c r="D45" s="45">
        <v>0</v>
      </c>
      <c r="E45" s="45">
        <v>0</v>
      </c>
      <c r="F45" s="68">
        <v>96</v>
      </c>
      <c r="G45" s="61">
        <f t="shared" si="3"/>
        <v>4</v>
      </c>
      <c r="H45" s="45">
        <v>0</v>
      </c>
      <c r="I45" s="45">
        <v>0</v>
      </c>
      <c r="J45" s="68">
        <v>4</v>
      </c>
      <c r="K45" s="41">
        <f t="shared" si="4"/>
        <v>6.16</v>
      </c>
      <c r="L45" s="230">
        <f t="shared" si="1"/>
        <v>4.16</v>
      </c>
      <c r="M45" s="42">
        <f t="shared" si="2"/>
        <v>0.05</v>
      </c>
      <c r="N45" s="42">
        <f t="shared" si="2"/>
        <v>2.22</v>
      </c>
      <c r="O45" s="42">
        <f t="shared" si="2"/>
        <v>1.89</v>
      </c>
      <c r="P45" s="43">
        <f t="shared" si="2"/>
        <v>0</v>
      </c>
      <c r="Q45" s="44">
        <v>0</v>
      </c>
      <c r="R45" s="45">
        <v>0</v>
      </c>
      <c r="S45" s="45">
        <v>0</v>
      </c>
      <c r="T45" s="46">
        <v>0</v>
      </c>
      <c r="U45" s="44">
        <v>0.05</v>
      </c>
      <c r="V45" s="45">
        <v>2.22</v>
      </c>
      <c r="W45" s="45">
        <v>1.89</v>
      </c>
      <c r="X45" s="45">
        <v>0</v>
      </c>
      <c r="Y45" s="17">
        <v>1</v>
      </c>
      <c r="Z45" s="342">
        <v>1</v>
      </c>
      <c r="AA45" s="69">
        <v>0</v>
      </c>
      <c r="AB45" s="46">
        <v>0</v>
      </c>
      <c r="AC45" s="91">
        <v>0</v>
      </c>
      <c r="AD45" s="41">
        <f t="shared" si="5"/>
        <v>0</v>
      </c>
      <c r="AE45" s="47">
        <v>0</v>
      </c>
      <c r="AF45" s="42">
        <v>0</v>
      </c>
      <c r="AG45" s="43">
        <v>0</v>
      </c>
      <c r="AH45" s="4"/>
      <c r="AI45" s="4"/>
      <c r="AJ45" s="4"/>
      <c r="AK45" s="4"/>
      <c r="AL45" s="4"/>
      <c r="AM45" s="4"/>
    </row>
    <row r="46" spans="1:39" ht="13.5" thickBot="1">
      <c r="A46" s="48" t="s">
        <v>64</v>
      </c>
      <c r="B46" s="271"/>
      <c r="C46" s="343">
        <f>SUM(C6:C45)</f>
        <v>23873</v>
      </c>
      <c r="D46" s="49">
        <f aca="true" t="shared" si="6" ref="D46:AG46">SUM(D6:D45)</f>
        <v>1085</v>
      </c>
      <c r="E46" s="50">
        <f t="shared" si="6"/>
        <v>14678</v>
      </c>
      <c r="F46" s="15">
        <f t="shared" si="6"/>
        <v>8110</v>
      </c>
      <c r="G46" s="226">
        <f t="shared" si="6"/>
        <v>977.3</v>
      </c>
      <c r="H46" s="51">
        <f t="shared" si="6"/>
        <v>46</v>
      </c>
      <c r="I46" s="51">
        <f t="shared" si="6"/>
        <v>617</v>
      </c>
      <c r="J46" s="52">
        <f t="shared" si="6"/>
        <v>315</v>
      </c>
      <c r="K46" s="53">
        <f t="shared" si="6"/>
        <v>2760.1</v>
      </c>
      <c r="L46" s="54">
        <f t="shared" si="6"/>
        <v>1999.82</v>
      </c>
      <c r="M46" s="55">
        <f t="shared" si="6"/>
        <v>131.26</v>
      </c>
      <c r="N46" s="55">
        <f t="shared" si="6"/>
        <v>357.53</v>
      </c>
      <c r="O46" s="55">
        <f t="shared" si="6"/>
        <v>1182.29</v>
      </c>
      <c r="P46" s="56">
        <f t="shared" si="6"/>
        <v>328.74</v>
      </c>
      <c r="Q46" s="57">
        <f t="shared" si="6"/>
        <v>80.46</v>
      </c>
      <c r="R46" s="57">
        <f t="shared" si="6"/>
        <v>204.02</v>
      </c>
      <c r="S46" s="57">
        <f t="shared" si="6"/>
        <v>834.62</v>
      </c>
      <c r="T46" s="57">
        <f t="shared" si="6"/>
        <v>190.15</v>
      </c>
      <c r="U46" s="58">
        <f t="shared" si="6"/>
        <v>50.8</v>
      </c>
      <c r="V46" s="57">
        <f t="shared" si="6"/>
        <v>153.51</v>
      </c>
      <c r="W46" s="57">
        <f t="shared" si="6"/>
        <v>347.67</v>
      </c>
      <c r="X46" s="57">
        <f t="shared" si="6"/>
        <v>138.59</v>
      </c>
      <c r="Y46" s="53">
        <f t="shared" si="6"/>
        <v>179.58</v>
      </c>
      <c r="Z46" s="344">
        <f t="shared" si="6"/>
        <v>580.7</v>
      </c>
      <c r="AA46" s="53">
        <f t="shared" si="6"/>
        <v>1485.14</v>
      </c>
      <c r="AB46" s="53">
        <f t="shared" si="6"/>
        <v>252.2</v>
      </c>
      <c r="AC46" s="294">
        <f t="shared" si="6"/>
        <v>3145</v>
      </c>
      <c r="AD46" s="300">
        <f t="shared" si="6"/>
        <v>7145</v>
      </c>
      <c r="AE46" s="51">
        <f t="shared" si="6"/>
        <v>1484</v>
      </c>
      <c r="AF46" s="51">
        <f t="shared" si="6"/>
        <v>4423</v>
      </c>
      <c r="AG46" s="59">
        <f t="shared" si="6"/>
        <v>1238</v>
      </c>
      <c r="AH46" s="60"/>
      <c r="AI46" s="4"/>
      <c r="AJ46" s="4"/>
      <c r="AK46" s="4"/>
      <c r="AL46" s="4"/>
      <c r="AM46" s="4"/>
    </row>
    <row r="47" spans="1:39" ht="12.75">
      <c r="A47" s="30" t="s">
        <v>78</v>
      </c>
      <c r="B47" s="345" t="s">
        <v>122</v>
      </c>
      <c r="C47" s="61">
        <f t="shared" si="0"/>
        <v>128</v>
      </c>
      <c r="D47" s="62">
        <v>0</v>
      </c>
      <c r="E47" s="62">
        <v>0</v>
      </c>
      <c r="F47" s="296">
        <v>128</v>
      </c>
      <c r="G47" s="346">
        <v>6</v>
      </c>
      <c r="H47" s="62">
        <v>0</v>
      </c>
      <c r="I47" s="62">
        <v>0</v>
      </c>
      <c r="J47" s="296">
        <v>6</v>
      </c>
      <c r="K47" s="61">
        <f>L47+Y47+Z47</f>
        <v>13.22</v>
      </c>
      <c r="L47" s="319">
        <v>11.47</v>
      </c>
      <c r="M47" s="62">
        <v>0</v>
      </c>
      <c r="N47" s="62">
        <v>2.39</v>
      </c>
      <c r="O47" s="62">
        <v>7.11</v>
      </c>
      <c r="P47" s="63">
        <v>1.72</v>
      </c>
      <c r="Q47" s="64">
        <v>0</v>
      </c>
      <c r="R47" s="65">
        <v>0</v>
      </c>
      <c r="S47" s="65">
        <v>0</v>
      </c>
      <c r="T47" s="66">
        <v>0</v>
      </c>
      <c r="U47" s="67">
        <v>0</v>
      </c>
      <c r="V47" s="65">
        <v>2.39</v>
      </c>
      <c r="W47" s="65">
        <v>7.11</v>
      </c>
      <c r="X47" s="65">
        <v>1.72</v>
      </c>
      <c r="Y47" s="146">
        <v>0.25</v>
      </c>
      <c r="Z47" s="347">
        <v>1.5</v>
      </c>
      <c r="AA47" s="276">
        <v>0</v>
      </c>
      <c r="AB47" s="277">
        <v>0</v>
      </c>
      <c r="AC47" s="357">
        <v>0</v>
      </c>
      <c r="AD47" s="348">
        <f t="shared" si="5"/>
        <v>0</v>
      </c>
      <c r="AE47" s="276"/>
      <c r="AF47" s="62"/>
      <c r="AG47" s="277"/>
      <c r="AH47" s="4"/>
      <c r="AI47" s="4"/>
      <c r="AJ47" s="4"/>
      <c r="AK47" s="4"/>
      <c r="AL47" s="4"/>
      <c r="AM47" s="4"/>
    </row>
    <row r="48" spans="1:39" ht="13.5" thickBot="1">
      <c r="A48" s="30" t="s">
        <v>79</v>
      </c>
      <c r="B48" s="345" t="s">
        <v>123</v>
      </c>
      <c r="C48" s="61">
        <f t="shared" si="0"/>
        <v>218</v>
      </c>
      <c r="D48" s="45">
        <v>0</v>
      </c>
      <c r="E48" s="45">
        <v>0</v>
      </c>
      <c r="F48" s="68">
        <v>218</v>
      </c>
      <c r="G48" s="61">
        <v>9</v>
      </c>
      <c r="H48" s="45">
        <v>0</v>
      </c>
      <c r="I48" s="45">
        <v>0</v>
      </c>
      <c r="J48" s="68">
        <v>9</v>
      </c>
      <c r="K48" s="61">
        <f t="shared" si="4"/>
        <v>22.53</v>
      </c>
      <c r="L48" s="349">
        <v>21.78</v>
      </c>
      <c r="M48" s="45">
        <v>0.22</v>
      </c>
      <c r="N48" s="45">
        <v>3.17</v>
      </c>
      <c r="O48" s="45">
        <v>12.67</v>
      </c>
      <c r="P48" s="68">
        <v>5.72</v>
      </c>
      <c r="Q48" s="69">
        <v>0</v>
      </c>
      <c r="R48" s="45">
        <v>0</v>
      </c>
      <c r="S48" s="45">
        <v>0</v>
      </c>
      <c r="T48" s="46">
        <v>0</v>
      </c>
      <c r="U48" s="44">
        <v>0.22</v>
      </c>
      <c r="V48" s="45">
        <v>3.17</v>
      </c>
      <c r="W48" s="45">
        <v>12.67</v>
      </c>
      <c r="X48" s="45">
        <v>5.72</v>
      </c>
      <c r="Y48" s="17">
        <v>0.25</v>
      </c>
      <c r="Z48" s="342">
        <v>0.5</v>
      </c>
      <c r="AA48" s="69">
        <v>0</v>
      </c>
      <c r="AB48" s="46">
        <v>0</v>
      </c>
      <c r="AC48" s="358">
        <v>0</v>
      </c>
      <c r="AD48" s="31">
        <f t="shared" si="5"/>
        <v>0</v>
      </c>
      <c r="AE48" s="69"/>
      <c r="AF48" s="45"/>
      <c r="AG48" s="46"/>
      <c r="AH48" s="4"/>
      <c r="AI48" s="4"/>
      <c r="AJ48" s="4"/>
      <c r="AK48" s="4"/>
      <c r="AL48" s="4"/>
      <c r="AM48" s="4"/>
    </row>
    <row r="49" spans="1:39" ht="13.5" thickBot="1">
      <c r="A49" s="70" t="s">
        <v>66</v>
      </c>
      <c r="B49" s="299"/>
      <c r="C49" s="218">
        <f aca="true" t="shared" si="7" ref="C49:AG49">SUM(C46:C48)</f>
        <v>24219</v>
      </c>
      <c r="D49" s="205">
        <f>SUM(D46:D48)</f>
        <v>1085</v>
      </c>
      <c r="E49" s="205">
        <f t="shared" si="7"/>
        <v>14678</v>
      </c>
      <c r="F49" s="293">
        <f t="shared" si="7"/>
        <v>8456</v>
      </c>
      <c r="G49" s="226">
        <f t="shared" si="7"/>
        <v>992.3</v>
      </c>
      <c r="H49" s="7">
        <f t="shared" si="7"/>
        <v>46</v>
      </c>
      <c r="I49" s="7">
        <f t="shared" si="7"/>
        <v>617</v>
      </c>
      <c r="J49" s="350">
        <f t="shared" si="7"/>
        <v>330</v>
      </c>
      <c r="K49" s="53">
        <f t="shared" si="7"/>
        <v>2795.85</v>
      </c>
      <c r="L49" s="71">
        <f t="shared" si="7"/>
        <v>2033.07</v>
      </c>
      <c r="M49" s="71">
        <f t="shared" si="7"/>
        <v>131.48</v>
      </c>
      <c r="N49" s="71">
        <f t="shared" si="7"/>
        <v>363.09</v>
      </c>
      <c r="O49" s="71">
        <f t="shared" si="7"/>
        <v>1202.07</v>
      </c>
      <c r="P49" s="72">
        <f t="shared" si="7"/>
        <v>336.18</v>
      </c>
      <c r="Q49" s="53">
        <f t="shared" si="7"/>
        <v>80.46</v>
      </c>
      <c r="R49" s="71">
        <f t="shared" si="7"/>
        <v>204.02</v>
      </c>
      <c r="S49" s="71">
        <f t="shared" si="7"/>
        <v>834.62</v>
      </c>
      <c r="T49" s="73">
        <f t="shared" si="7"/>
        <v>190.15</v>
      </c>
      <c r="U49" s="74">
        <f t="shared" si="7"/>
        <v>51.02</v>
      </c>
      <c r="V49" s="71">
        <f t="shared" si="7"/>
        <v>159.07</v>
      </c>
      <c r="W49" s="71">
        <f t="shared" si="7"/>
        <v>367.45</v>
      </c>
      <c r="X49" s="71">
        <f t="shared" si="7"/>
        <v>146.03</v>
      </c>
      <c r="Y49" s="71">
        <f t="shared" si="7"/>
        <v>180.08</v>
      </c>
      <c r="Z49" s="73">
        <f t="shared" si="7"/>
        <v>582.7</v>
      </c>
      <c r="AA49" s="73">
        <f t="shared" si="7"/>
        <v>1485.14</v>
      </c>
      <c r="AB49" s="73">
        <f t="shared" si="7"/>
        <v>252.2</v>
      </c>
      <c r="AC49" s="73">
        <f t="shared" si="7"/>
        <v>3145</v>
      </c>
      <c r="AD49" s="293">
        <f t="shared" si="7"/>
        <v>7145</v>
      </c>
      <c r="AE49" s="59">
        <f t="shared" si="7"/>
        <v>1484</v>
      </c>
      <c r="AF49" s="75">
        <f t="shared" si="7"/>
        <v>4423</v>
      </c>
      <c r="AG49" s="75">
        <f t="shared" si="7"/>
        <v>1238</v>
      </c>
      <c r="AH49" s="4"/>
      <c r="AI49" s="4"/>
      <c r="AJ49" s="4"/>
      <c r="AK49" s="4"/>
      <c r="AL49" s="4"/>
      <c r="AM49" s="4"/>
    </row>
    <row r="50" spans="1:39" ht="12.75" hidden="1">
      <c r="A50" s="76"/>
      <c r="C50" s="4"/>
      <c r="D50" s="77"/>
      <c r="E50" s="4"/>
      <c r="F50" s="13"/>
      <c r="G50" s="4"/>
      <c r="H50" s="13"/>
      <c r="I50" s="13"/>
      <c r="J50" s="4"/>
      <c r="K50" s="4"/>
      <c r="L50" s="4"/>
      <c r="AA50" s="78"/>
      <c r="AH50" s="4"/>
      <c r="AI50" s="4"/>
      <c r="AJ50" s="4"/>
      <c r="AK50" s="4"/>
      <c r="AL50" s="4"/>
      <c r="AM50" s="4"/>
    </row>
    <row r="51" spans="1:39" ht="12.75" hidden="1">
      <c r="A51" s="76"/>
      <c r="C51" s="4"/>
      <c r="D51" s="18"/>
      <c r="E51" s="4"/>
      <c r="F51" s="4"/>
      <c r="G51" s="4"/>
      <c r="H51" s="4"/>
      <c r="I51" s="4"/>
      <c r="J51" s="4"/>
      <c r="K51" s="4"/>
      <c r="L51" s="4"/>
      <c r="R51" s="79">
        <f>Q49+R49+S49+T49</f>
        <v>1309.25</v>
      </c>
      <c r="V51" s="79">
        <f>U49+V49+W49+X49</f>
        <v>723.57</v>
      </c>
      <c r="AA51" s="79">
        <f>SUM(AA49:AA50)</f>
        <v>1485.14</v>
      </c>
      <c r="AB51" s="79">
        <f>(AA51/18)</f>
        <v>82.51</v>
      </c>
      <c r="AH51" s="4"/>
      <c r="AI51" s="4"/>
      <c r="AJ51" s="4"/>
      <c r="AK51" s="4"/>
      <c r="AL51" s="4"/>
      <c r="AM51" s="4"/>
    </row>
    <row r="52" spans="1:39" ht="12.75">
      <c r="A52" s="76"/>
      <c r="C52" s="4"/>
      <c r="D52" s="4"/>
      <c r="E52" s="4"/>
      <c r="F52" s="4"/>
      <c r="G52" s="4"/>
      <c r="H52" s="4"/>
      <c r="I52" s="4"/>
      <c r="J52" s="4"/>
      <c r="K52" s="4"/>
      <c r="L52" s="4"/>
      <c r="AH52" s="4"/>
      <c r="AI52" s="4"/>
      <c r="AJ52" s="4"/>
      <c r="AK52" s="4"/>
      <c r="AL52" s="4"/>
      <c r="AM52" s="4"/>
    </row>
    <row r="53" spans="3:12" ht="12.75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3:12" ht="12.75"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3:12" ht="12.75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ht="12.75"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3:12" ht="12.75"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26" ht="15.75">
      <c r="A59" s="4"/>
      <c r="B59" s="8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8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3"/>
      <c r="B61" s="8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3"/>
      <c r="B62" s="8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83"/>
      <c r="B63" s="8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83"/>
      <c r="B64" s="8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83"/>
      <c r="B65" s="8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83"/>
      <c r="B66" s="8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83"/>
      <c r="B67" s="8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83"/>
      <c r="B68" s="8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83"/>
      <c r="B69" s="8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83"/>
      <c r="B70" s="8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3"/>
      <c r="B71" s="8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3"/>
      <c r="B72" s="8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3"/>
      <c r="B73" s="8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3"/>
      <c r="B74" s="8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3"/>
      <c r="B75" s="8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3"/>
      <c r="B76" s="8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3"/>
      <c r="B77" s="8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3"/>
      <c r="B78" s="8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3"/>
      <c r="B79" s="8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3"/>
      <c r="B80" s="8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3"/>
      <c r="B81" s="8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3"/>
      <c r="B82" s="8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1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</sheetData>
  <mergeCells count="2">
    <mergeCell ref="A2:AG3"/>
    <mergeCell ref="A4:A5"/>
  </mergeCells>
  <printOptions/>
  <pageMargins left="0.5905511811023623" right="0" top="0.984251968503937" bottom="0.98425196850393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11"/>
  <sheetViews>
    <sheetView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2.75"/>
  <cols>
    <col min="1" max="1" width="22.125" style="113" customWidth="1"/>
    <col min="2" max="2" width="7.875" style="113" customWidth="1"/>
    <col min="3" max="3" width="8.00390625" style="142" customWidth="1"/>
    <col min="4" max="4" width="6.25390625" style="113" customWidth="1"/>
    <col min="5" max="5" width="8.00390625" style="113" customWidth="1"/>
    <col min="6" max="7" width="7.625" style="113" customWidth="1"/>
    <col min="8" max="8" width="7.375" style="113" customWidth="1"/>
    <col min="9" max="10" width="7.25390625" style="113" customWidth="1"/>
    <col min="11" max="12" width="6.25390625" style="113" customWidth="1"/>
    <col min="13" max="13" width="7.00390625" style="113" customWidth="1"/>
    <col min="14" max="14" width="6.375" style="113" customWidth="1"/>
    <col min="15" max="15" width="5.875" style="113" customWidth="1"/>
    <col min="16" max="16" width="5.75390625" style="113" customWidth="1"/>
    <col min="17" max="17" width="7.00390625" style="113" customWidth="1"/>
    <col min="18" max="18" width="6.625" style="113" customWidth="1"/>
    <col min="19" max="19" width="5.25390625" style="113" customWidth="1"/>
    <col min="20" max="20" width="5.625" style="113" customWidth="1"/>
    <col min="21" max="21" width="9.75390625" style="113" hidden="1" customWidth="1"/>
    <col min="22" max="22" width="10.125" style="113" hidden="1" customWidth="1"/>
    <col min="23" max="23" width="7.00390625" style="113" hidden="1" customWidth="1"/>
    <col min="24" max="24" width="6.125" style="113" hidden="1" customWidth="1"/>
    <col min="25" max="25" width="6.375" style="113" hidden="1" customWidth="1"/>
    <col min="26" max="26" width="6.75390625" style="113" hidden="1" customWidth="1"/>
    <col min="27" max="27" width="6.625" style="113" hidden="1" customWidth="1"/>
    <col min="28" max="28" width="8.625" style="113" hidden="1" customWidth="1"/>
    <col min="29" max="29" width="7.75390625" style="113" hidden="1" customWidth="1"/>
    <col min="30" max="30" width="8.75390625" style="113" hidden="1" customWidth="1"/>
    <col min="31" max="74" width="0" style="113" hidden="1" customWidth="1"/>
    <col min="75" max="16384" width="9.125" style="113" customWidth="1"/>
  </cols>
  <sheetData>
    <row r="1" spans="1:40" ht="38.25" customHeight="1">
      <c r="A1" s="128" t="s">
        <v>268</v>
      </c>
      <c r="B1" s="128"/>
      <c r="C1" s="129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2.5" customHeight="1">
      <c r="A2" s="436" t="s">
        <v>212</v>
      </c>
      <c r="B2" s="436" t="s">
        <v>261</v>
      </c>
      <c r="C2" s="438" t="s">
        <v>262</v>
      </c>
      <c r="D2" s="379" t="s">
        <v>9</v>
      </c>
      <c r="E2" s="379" t="s">
        <v>140</v>
      </c>
      <c r="F2" s="378" t="s">
        <v>213</v>
      </c>
      <c r="G2" s="378" t="s">
        <v>140</v>
      </c>
      <c r="H2" s="378" t="s">
        <v>213</v>
      </c>
      <c r="I2" s="378" t="s">
        <v>140</v>
      </c>
      <c r="J2" s="378" t="s">
        <v>213</v>
      </c>
      <c r="K2" s="378" t="s">
        <v>140</v>
      </c>
      <c r="L2" s="378" t="s">
        <v>213</v>
      </c>
      <c r="M2" s="378" t="s">
        <v>140</v>
      </c>
      <c r="N2" s="378" t="s">
        <v>213</v>
      </c>
      <c r="O2" s="378" t="s">
        <v>140</v>
      </c>
      <c r="P2" s="379" t="s">
        <v>213</v>
      </c>
      <c r="Q2" s="379" t="s">
        <v>140</v>
      </c>
      <c r="R2" s="378" t="s">
        <v>213</v>
      </c>
      <c r="S2" s="434" t="s">
        <v>249</v>
      </c>
      <c r="T2" s="434" t="s">
        <v>250</v>
      </c>
      <c r="U2" s="99" t="s">
        <v>214</v>
      </c>
      <c r="V2" s="99" t="s">
        <v>215</v>
      </c>
      <c r="W2" s="431">
        <v>85156</v>
      </c>
      <c r="X2" s="431"/>
      <c r="Y2" s="431">
        <v>80195</v>
      </c>
      <c r="Z2" s="431"/>
      <c r="AA2" s="431">
        <v>80146</v>
      </c>
      <c r="AB2" s="431"/>
      <c r="AC2" s="431">
        <v>85415</v>
      </c>
      <c r="AD2" s="431"/>
      <c r="AE2" s="431">
        <v>85154</v>
      </c>
      <c r="AF2" s="431"/>
      <c r="AG2" s="431">
        <v>85412</v>
      </c>
      <c r="AH2" s="431"/>
      <c r="AI2" s="431">
        <v>80113</v>
      </c>
      <c r="AJ2" s="431"/>
      <c r="AK2" s="431">
        <v>85446</v>
      </c>
      <c r="AL2" s="431"/>
      <c r="AM2" s="431">
        <v>92601</v>
      </c>
      <c r="AN2" s="431"/>
    </row>
    <row r="3" spans="1:40" ht="21.75" customHeight="1">
      <c r="A3" s="437"/>
      <c r="B3" s="437"/>
      <c r="C3" s="439"/>
      <c r="D3" s="379" t="s">
        <v>216</v>
      </c>
      <c r="E3" s="432" t="s">
        <v>217</v>
      </c>
      <c r="F3" s="432"/>
      <c r="G3" s="432" t="s">
        <v>218</v>
      </c>
      <c r="H3" s="432"/>
      <c r="I3" s="432" t="s">
        <v>19</v>
      </c>
      <c r="J3" s="432"/>
      <c r="K3" s="432" t="s">
        <v>20</v>
      </c>
      <c r="L3" s="432"/>
      <c r="M3" s="432" t="s">
        <v>219</v>
      </c>
      <c r="N3" s="432"/>
      <c r="O3" s="433" t="s">
        <v>220</v>
      </c>
      <c r="P3" s="433"/>
      <c r="Q3" s="432" t="s">
        <v>221</v>
      </c>
      <c r="R3" s="432"/>
      <c r="S3" s="435"/>
      <c r="T3" s="435"/>
      <c r="U3" s="99" t="s">
        <v>222</v>
      </c>
      <c r="V3" s="99" t="s">
        <v>223</v>
      </c>
      <c r="W3" s="99" t="s">
        <v>140</v>
      </c>
      <c r="X3" s="99" t="s">
        <v>213</v>
      </c>
      <c r="Y3" s="99" t="s">
        <v>140</v>
      </c>
      <c r="Z3" s="99" t="s">
        <v>213</v>
      </c>
      <c r="AA3" s="99" t="s">
        <v>140</v>
      </c>
      <c r="AB3" s="99" t="s">
        <v>213</v>
      </c>
      <c r="AC3" s="99" t="s">
        <v>140</v>
      </c>
      <c r="AD3" s="99" t="s">
        <v>213</v>
      </c>
      <c r="AE3" s="99" t="s">
        <v>140</v>
      </c>
      <c r="AF3" s="99" t="s">
        <v>213</v>
      </c>
      <c r="AG3" s="99" t="s">
        <v>140</v>
      </c>
      <c r="AH3" s="99" t="s">
        <v>213</v>
      </c>
      <c r="AI3" s="99" t="s">
        <v>140</v>
      </c>
      <c r="AJ3" s="99" t="s">
        <v>213</v>
      </c>
      <c r="AK3" s="99" t="s">
        <v>140</v>
      </c>
      <c r="AL3" s="99" t="s">
        <v>213</v>
      </c>
      <c r="AM3" s="99" t="s">
        <v>140</v>
      </c>
      <c r="AN3" s="99" t="s">
        <v>213</v>
      </c>
    </row>
    <row r="4" spans="1:40" ht="12.75">
      <c r="A4" s="116" t="s">
        <v>157</v>
      </c>
      <c r="B4" s="103">
        <v>466441</v>
      </c>
      <c r="C4" s="130">
        <v>256804</v>
      </c>
      <c r="D4" s="107">
        <f aca="true" t="shared" si="0" ref="D4:D35">C4*100/B4</f>
        <v>55.056052105196585</v>
      </c>
      <c r="E4" s="103">
        <v>340602</v>
      </c>
      <c r="F4" s="103">
        <v>167550</v>
      </c>
      <c r="G4" s="103">
        <v>27644</v>
      </c>
      <c r="H4" s="103">
        <v>27644</v>
      </c>
      <c r="I4" s="103">
        <v>65401</v>
      </c>
      <c r="J4" s="103">
        <v>34454</v>
      </c>
      <c r="K4" s="103">
        <v>8796</v>
      </c>
      <c r="L4" s="103">
        <v>4731</v>
      </c>
      <c r="M4" s="103">
        <v>21886</v>
      </c>
      <c r="N4" s="103">
        <v>20886</v>
      </c>
      <c r="O4" s="103">
        <v>0</v>
      </c>
      <c r="P4" s="103">
        <v>0</v>
      </c>
      <c r="Q4" s="103">
        <v>0</v>
      </c>
      <c r="R4" s="103">
        <v>0</v>
      </c>
      <c r="S4" s="103">
        <v>24</v>
      </c>
      <c r="T4" s="117">
        <f aca="true" t="shared" si="1" ref="T4:T35">C4/S4/6</f>
        <v>1783.361111111111</v>
      </c>
      <c r="U4" s="131">
        <f aca="true" t="shared" si="2" ref="U4:U35">F4/E4</f>
        <v>0.49192312435041485</v>
      </c>
      <c r="V4" s="131"/>
      <c r="W4" s="103">
        <v>0</v>
      </c>
      <c r="X4" s="103">
        <v>0</v>
      </c>
      <c r="Y4" s="103">
        <v>0</v>
      </c>
      <c r="Z4" s="103"/>
      <c r="AA4" s="103">
        <v>0</v>
      </c>
      <c r="AB4" s="103">
        <v>0</v>
      </c>
      <c r="AC4" s="103">
        <v>0</v>
      </c>
      <c r="AD4" s="103">
        <v>0</v>
      </c>
      <c r="AE4" s="36">
        <v>0</v>
      </c>
      <c r="AF4" s="36"/>
      <c r="AG4" s="36">
        <v>0</v>
      </c>
      <c r="AH4" s="36"/>
      <c r="AI4" s="36">
        <v>25100</v>
      </c>
      <c r="AJ4" s="36">
        <v>11505</v>
      </c>
      <c r="AK4" s="36">
        <v>0</v>
      </c>
      <c r="AL4" s="36">
        <v>0</v>
      </c>
      <c r="AM4" s="36">
        <v>0</v>
      </c>
      <c r="AN4" s="36">
        <v>0</v>
      </c>
    </row>
    <row r="5" spans="1:40" ht="12.75">
      <c r="A5" s="116" t="s">
        <v>158</v>
      </c>
      <c r="B5" s="103">
        <v>1497141</v>
      </c>
      <c r="C5" s="130">
        <v>834563</v>
      </c>
      <c r="D5" s="107">
        <f t="shared" si="0"/>
        <v>55.74378097988099</v>
      </c>
      <c r="E5" s="103">
        <v>960595</v>
      </c>
      <c r="F5" s="103">
        <v>485140</v>
      </c>
      <c r="G5" s="103">
        <v>81453</v>
      </c>
      <c r="H5" s="103">
        <v>81452</v>
      </c>
      <c r="I5" s="103">
        <v>184646</v>
      </c>
      <c r="J5" s="103">
        <v>103534</v>
      </c>
      <c r="K5" s="103">
        <v>24834</v>
      </c>
      <c r="L5" s="103">
        <v>11328</v>
      </c>
      <c r="M5" s="103">
        <v>59841</v>
      </c>
      <c r="N5" s="103">
        <v>44880</v>
      </c>
      <c r="O5" s="103">
        <v>0</v>
      </c>
      <c r="P5" s="103">
        <v>0</v>
      </c>
      <c r="Q5" s="103">
        <v>136860</v>
      </c>
      <c r="R5" s="103">
        <v>83911</v>
      </c>
      <c r="S5" s="103">
        <v>101</v>
      </c>
      <c r="T5" s="117">
        <f t="shared" si="1"/>
        <v>1377.1666666666667</v>
      </c>
      <c r="U5" s="131">
        <f t="shared" si="2"/>
        <v>0.505041146372821</v>
      </c>
      <c r="V5" s="131">
        <f>R5/Q5</f>
        <v>0.6131155925763554</v>
      </c>
      <c r="W5" s="103">
        <v>0</v>
      </c>
      <c r="X5" s="103">
        <v>0</v>
      </c>
      <c r="Y5" s="103">
        <v>2900</v>
      </c>
      <c r="Z5" s="103">
        <v>360</v>
      </c>
      <c r="AA5" s="103">
        <v>3600</v>
      </c>
      <c r="AB5" s="103">
        <v>2381</v>
      </c>
      <c r="AC5" s="103">
        <v>0</v>
      </c>
      <c r="AD5" s="103">
        <v>0</v>
      </c>
      <c r="AE5" s="36">
        <f>20933+18900</f>
        <v>39833</v>
      </c>
      <c r="AF5" s="36">
        <v>28562</v>
      </c>
      <c r="AG5" s="36">
        <v>1000</v>
      </c>
      <c r="AH5" s="36">
        <v>1000</v>
      </c>
      <c r="AI5" s="36">
        <v>22000</v>
      </c>
      <c r="AJ5" s="36">
        <v>20100</v>
      </c>
      <c r="AK5" s="36">
        <v>0</v>
      </c>
      <c r="AL5" s="36">
        <v>0</v>
      </c>
      <c r="AM5" s="36">
        <v>0</v>
      </c>
      <c r="AN5" s="36">
        <v>0</v>
      </c>
    </row>
    <row r="6" spans="1:40" ht="12.75">
      <c r="A6" s="116" t="s">
        <v>159</v>
      </c>
      <c r="B6" s="103">
        <v>459821</v>
      </c>
      <c r="C6" s="130">
        <v>250762</v>
      </c>
      <c r="D6" s="107">
        <f t="shared" si="0"/>
        <v>54.53469937214699</v>
      </c>
      <c r="E6" s="103">
        <v>330936</v>
      </c>
      <c r="F6" s="103">
        <v>166672</v>
      </c>
      <c r="G6" s="103">
        <v>26971</v>
      </c>
      <c r="H6" s="103">
        <v>26971</v>
      </c>
      <c r="I6" s="103">
        <v>64105</v>
      </c>
      <c r="J6" s="103">
        <v>32165</v>
      </c>
      <c r="K6" s="103">
        <v>8621</v>
      </c>
      <c r="L6" s="103">
        <v>4524</v>
      </c>
      <c r="M6" s="103">
        <v>22020</v>
      </c>
      <c r="N6" s="103">
        <v>16590</v>
      </c>
      <c r="O6" s="103">
        <v>0</v>
      </c>
      <c r="P6" s="103">
        <v>0</v>
      </c>
      <c r="Q6" s="103">
        <v>0</v>
      </c>
      <c r="R6" s="103">
        <v>0</v>
      </c>
      <c r="S6" s="103">
        <v>62</v>
      </c>
      <c r="T6" s="117">
        <f t="shared" si="1"/>
        <v>674.0913978494624</v>
      </c>
      <c r="U6" s="131">
        <f t="shared" si="2"/>
        <v>0.5036381656876254</v>
      </c>
      <c r="V6" s="131"/>
      <c r="W6" s="103">
        <v>0</v>
      </c>
      <c r="X6" s="103">
        <v>0</v>
      </c>
      <c r="Y6" s="103">
        <v>0</v>
      </c>
      <c r="Z6" s="103">
        <v>0</v>
      </c>
      <c r="AA6" s="103">
        <v>480</v>
      </c>
      <c r="AB6" s="103">
        <v>0</v>
      </c>
      <c r="AC6" s="103">
        <v>0</v>
      </c>
      <c r="AD6" s="103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</row>
    <row r="7" spans="1:40" ht="12.75">
      <c r="A7" s="116" t="s">
        <v>160</v>
      </c>
      <c r="B7" s="103">
        <v>1857134</v>
      </c>
      <c r="C7" s="130">
        <v>1066096</v>
      </c>
      <c r="D7" s="107">
        <f t="shared" si="0"/>
        <v>57.40544301057436</v>
      </c>
      <c r="E7" s="103">
        <v>1378303</v>
      </c>
      <c r="F7" s="103">
        <v>724774</v>
      </c>
      <c r="G7" s="103">
        <v>95732</v>
      </c>
      <c r="H7" s="103">
        <v>95731</v>
      </c>
      <c r="I7" s="103">
        <v>231713</v>
      </c>
      <c r="J7" s="103">
        <v>145048</v>
      </c>
      <c r="K7" s="103">
        <v>36542</v>
      </c>
      <c r="L7" s="103">
        <v>19728</v>
      </c>
      <c r="M7" s="103">
        <v>86378</v>
      </c>
      <c r="N7" s="103">
        <v>64600</v>
      </c>
      <c r="O7" s="103">
        <v>2000</v>
      </c>
      <c r="P7" s="103">
        <v>2000</v>
      </c>
      <c r="Q7" s="103">
        <v>17170</v>
      </c>
      <c r="R7" s="103">
        <v>7584</v>
      </c>
      <c r="S7" s="103">
        <v>106</v>
      </c>
      <c r="T7" s="117">
        <f t="shared" si="1"/>
        <v>1676.2515723270442</v>
      </c>
      <c r="U7" s="131">
        <f t="shared" si="2"/>
        <v>0.5258451878868434</v>
      </c>
      <c r="V7" s="131">
        <f>R7/Q7</f>
        <v>0.4417006406523005</v>
      </c>
      <c r="W7" s="103">
        <v>0</v>
      </c>
      <c r="X7" s="103">
        <v>0</v>
      </c>
      <c r="Y7" s="103">
        <v>0</v>
      </c>
      <c r="Z7" s="103">
        <v>0</v>
      </c>
      <c r="AA7" s="103">
        <v>4920</v>
      </c>
      <c r="AB7" s="103">
        <v>2940</v>
      </c>
      <c r="AC7" s="103">
        <v>0</v>
      </c>
      <c r="AD7" s="103">
        <v>0</v>
      </c>
      <c r="AE7" s="36">
        <v>0</v>
      </c>
      <c r="AF7" s="36">
        <v>0</v>
      </c>
      <c r="AG7" s="36">
        <v>6545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</row>
    <row r="8" spans="1:40" ht="12.75">
      <c r="A8" s="119" t="s">
        <v>234</v>
      </c>
      <c r="B8" s="110">
        <f>SUM(B4:B7)</f>
        <v>4280537</v>
      </c>
      <c r="C8" s="115">
        <f>SUM(C4:C7)</f>
        <v>2408225</v>
      </c>
      <c r="D8" s="111">
        <f t="shared" si="0"/>
        <v>56.259880477612974</v>
      </c>
      <c r="E8" s="110">
        <f aca="true" t="shared" si="3" ref="E8:S8">SUM(E4:E7)</f>
        <v>3010436</v>
      </c>
      <c r="F8" s="110">
        <f t="shared" si="3"/>
        <v>1544136</v>
      </c>
      <c r="G8" s="110">
        <f t="shared" si="3"/>
        <v>231800</v>
      </c>
      <c r="H8" s="110">
        <f t="shared" si="3"/>
        <v>231798</v>
      </c>
      <c r="I8" s="110">
        <f t="shared" si="3"/>
        <v>545865</v>
      </c>
      <c r="J8" s="110">
        <f t="shared" si="3"/>
        <v>315201</v>
      </c>
      <c r="K8" s="110">
        <f t="shared" si="3"/>
        <v>78793</v>
      </c>
      <c r="L8" s="110">
        <f t="shared" si="3"/>
        <v>40311</v>
      </c>
      <c r="M8" s="110">
        <f t="shared" si="3"/>
        <v>190125</v>
      </c>
      <c r="N8" s="110">
        <f t="shared" si="3"/>
        <v>146956</v>
      </c>
      <c r="O8" s="110">
        <f t="shared" si="3"/>
        <v>2000</v>
      </c>
      <c r="P8" s="110">
        <f t="shared" si="3"/>
        <v>2000</v>
      </c>
      <c r="Q8" s="110">
        <f t="shared" si="3"/>
        <v>154030</v>
      </c>
      <c r="R8" s="110">
        <f t="shared" si="3"/>
        <v>91495</v>
      </c>
      <c r="S8" s="110">
        <f t="shared" si="3"/>
        <v>293</v>
      </c>
      <c r="T8" s="122">
        <f t="shared" si="1"/>
        <v>1369.8663253697384</v>
      </c>
      <c r="U8" s="132">
        <f t="shared" si="2"/>
        <v>0.5129276955231734</v>
      </c>
      <c r="V8" s="132">
        <f>R8/Q8</f>
        <v>0.5940076608452899</v>
      </c>
      <c r="W8" s="110">
        <f aca="true" t="shared" si="4" ref="W8:AN8">SUM(W4:W7)</f>
        <v>0</v>
      </c>
      <c r="X8" s="110">
        <f t="shared" si="4"/>
        <v>0</v>
      </c>
      <c r="Y8" s="110">
        <f t="shared" si="4"/>
        <v>2900</v>
      </c>
      <c r="Z8" s="110">
        <f t="shared" si="4"/>
        <v>360</v>
      </c>
      <c r="AA8" s="110">
        <f t="shared" si="4"/>
        <v>9000</v>
      </c>
      <c r="AB8" s="110">
        <f t="shared" si="4"/>
        <v>5321</v>
      </c>
      <c r="AC8" s="110">
        <f t="shared" si="4"/>
        <v>0</v>
      </c>
      <c r="AD8" s="110">
        <f t="shared" si="4"/>
        <v>0</v>
      </c>
      <c r="AE8" s="110">
        <f t="shared" si="4"/>
        <v>39833</v>
      </c>
      <c r="AF8" s="110">
        <f t="shared" si="4"/>
        <v>28562</v>
      </c>
      <c r="AG8" s="110">
        <f t="shared" si="4"/>
        <v>7545</v>
      </c>
      <c r="AH8" s="110">
        <f t="shared" si="4"/>
        <v>1000</v>
      </c>
      <c r="AI8" s="110">
        <f t="shared" si="4"/>
        <v>47100</v>
      </c>
      <c r="AJ8" s="110">
        <f t="shared" si="4"/>
        <v>31605</v>
      </c>
      <c r="AK8" s="110">
        <f t="shared" si="4"/>
        <v>0</v>
      </c>
      <c r="AL8" s="110">
        <f t="shared" si="4"/>
        <v>0</v>
      </c>
      <c r="AM8" s="110">
        <f t="shared" si="4"/>
        <v>0</v>
      </c>
      <c r="AN8" s="110">
        <f t="shared" si="4"/>
        <v>0</v>
      </c>
    </row>
    <row r="9" spans="1:40" ht="12.75">
      <c r="A9" s="116" t="s">
        <v>157</v>
      </c>
      <c r="B9" s="103">
        <v>357933</v>
      </c>
      <c r="C9" s="130">
        <v>178258</v>
      </c>
      <c r="D9" s="107">
        <f t="shared" si="0"/>
        <v>49.80205792704221</v>
      </c>
      <c r="E9" s="103">
        <v>265670</v>
      </c>
      <c r="F9" s="103">
        <v>117568</v>
      </c>
      <c r="G9" s="103">
        <v>16371</v>
      </c>
      <c r="H9" s="103">
        <v>16371</v>
      </c>
      <c r="I9" s="103">
        <v>50077</v>
      </c>
      <c r="J9" s="103">
        <v>23147</v>
      </c>
      <c r="K9" s="103">
        <v>6735</v>
      </c>
      <c r="L9" s="103">
        <v>3172</v>
      </c>
      <c r="M9" s="103">
        <v>17160</v>
      </c>
      <c r="N9" s="103">
        <v>16160</v>
      </c>
      <c r="O9" s="103">
        <v>0</v>
      </c>
      <c r="P9" s="103">
        <v>0</v>
      </c>
      <c r="Q9" s="103">
        <v>0</v>
      </c>
      <c r="R9" s="103">
        <v>0</v>
      </c>
      <c r="S9" s="103">
        <v>19</v>
      </c>
      <c r="T9" s="117">
        <f t="shared" si="1"/>
        <v>1563.6666666666667</v>
      </c>
      <c r="U9" s="131">
        <f t="shared" si="2"/>
        <v>0.44253397071554934</v>
      </c>
      <c r="V9" s="131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</row>
    <row r="10" spans="1:40" ht="12.75">
      <c r="A10" s="116" t="s">
        <v>158</v>
      </c>
      <c r="B10" s="103">
        <v>1177163</v>
      </c>
      <c r="C10" s="130">
        <v>639774</v>
      </c>
      <c r="D10" s="107">
        <f t="shared" si="0"/>
        <v>54.34880301198729</v>
      </c>
      <c r="E10" s="103">
        <v>863807</v>
      </c>
      <c r="F10" s="103">
        <v>427351</v>
      </c>
      <c r="G10" s="103">
        <v>61985</v>
      </c>
      <c r="H10" s="103">
        <v>61984</v>
      </c>
      <c r="I10" s="103">
        <v>165219</v>
      </c>
      <c r="J10" s="103">
        <v>88411</v>
      </c>
      <c r="K10" s="103">
        <v>22221</v>
      </c>
      <c r="L10" s="103">
        <v>12471</v>
      </c>
      <c r="M10" s="103">
        <v>55195</v>
      </c>
      <c r="N10" s="103">
        <v>41396</v>
      </c>
      <c r="O10" s="103">
        <v>0</v>
      </c>
      <c r="P10" s="103">
        <v>0</v>
      </c>
      <c r="Q10" s="103">
        <v>0</v>
      </c>
      <c r="R10" s="103">
        <v>0</v>
      </c>
      <c r="S10" s="103">
        <v>90</v>
      </c>
      <c r="T10" s="117">
        <f t="shared" si="1"/>
        <v>1184.7666666666667</v>
      </c>
      <c r="U10" s="131">
        <f t="shared" si="2"/>
        <v>0.49472972550581323</v>
      </c>
      <c r="V10" s="131"/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</row>
    <row r="11" spans="1:40" ht="12.75">
      <c r="A11" s="116" t="s">
        <v>159</v>
      </c>
      <c r="B11" s="103">
        <v>206413</v>
      </c>
      <c r="C11" s="130">
        <v>103624</v>
      </c>
      <c r="D11" s="107">
        <f t="shared" si="0"/>
        <v>50.202264392262116</v>
      </c>
      <c r="E11" s="103">
        <v>153200</v>
      </c>
      <c r="F11" s="103">
        <v>70638</v>
      </c>
      <c r="G11" s="103">
        <v>8685</v>
      </c>
      <c r="H11" s="103">
        <v>8684</v>
      </c>
      <c r="I11" s="103">
        <v>29015</v>
      </c>
      <c r="J11" s="103">
        <v>14337</v>
      </c>
      <c r="K11" s="103">
        <v>3902</v>
      </c>
      <c r="L11" s="103">
        <v>1941</v>
      </c>
      <c r="M11" s="103">
        <v>9595</v>
      </c>
      <c r="N11" s="103">
        <v>7196</v>
      </c>
      <c r="O11" s="103">
        <v>0</v>
      </c>
      <c r="P11" s="103">
        <v>0</v>
      </c>
      <c r="Q11" s="103">
        <v>0</v>
      </c>
      <c r="R11" s="103">
        <v>0</v>
      </c>
      <c r="S11" s="103">
        <v>62</v>
      </c>
      <c r="T11" s="117">
        <f t="shared" si="1"/>
        <v>278.55913978494624</v>
      </c>
      <c r="U11" s="131">
        <f t="shared" si="2"/>
        <v>0.4610835509138381</v>
      </c>
      <c r="V11" s="131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</row>
    <row r="12" spans="1:40" ht="12.75">
      <c r="A12" s="116" t="s">
        <v>160</v>
      </c>
      <c r="B12" s="103">
        <v>440694</v>
      </c>
      <c r="C12" s="130">
        <v>256260</v>
      </c>
      <c r="D12" s="107">
        <f t="shared" si="0"/>
        <v>58.149191956323435</v>
      </c>
      <c r="E12" s="103">
        <v>319629</v>
      </c>
      <c r="F12" s="103">
        <v>172295</v>
      </c>
      <c r="G12" s="103">
        <v>25856</v>
      </c>
      <c r="H12" s="103">
        <v>25856</v>
      </c>
      <c r="I12" s="103">
        <v>62638</v>
      </c>
      <c r="J12" s="103">
        <v>34703</v>
      </c>
      <c r="K12" s="103">
        <v>8424</v>
      </c>
      <c r="L12" s="103">
        <v>4757</v>
      </c>
      <c r="M12" s="103">
        <v>20180</v>
      </c>
      <c r="N12" s="103">
        <v>15100</v>
      </c>
      <c r="O12" s="103">
        <v>500</v>
      </c>
      <c r="P12" s="103">
        <v>500</v>
      </c>
      <c r="Q12" s="103">
        <v>511</v>
      </c>
      <c r="R12" s="103">
        <v>223</v>
      </c>
      <c r="S12" s="103">
        <v>35</v>
      </c>
      <c r="T12" s="117">
        <f t="shared" si="1"/>
        <v>1220.2857142857142</v>
      </c>
      <c r="U12" s="131">
        <f t="shared" si="2"/>
        <v>0.5390468324213384</v>
      </c>
      <c r="V12" s="131">
        <f aca="true" t="shared" si="5" ref="V12:V57">R12/Q12</f>
        <v>0.436399217221135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36">
        <v>29694</v>
      </c>
      <c r="AF12" s="36">
        <v>12649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</row>
    <row r="13" spans="1:40" ht="12.75">
      <c r="A13" s="116" t="s">
        <v>161</v>
      </c>
      <c r="B13" s="103">
        <v>457673</v>
      </c>
      <c r="C13" s="130">
        <v>267747</v>
      </c>
      <c r="D13" s="107">
        <f t="shared" si="0"/>
        <v>58.501812429398285</v>
      </c>
      <c r="E13" s="103">
        <v>308465</v>
      </c>
      <c r="F13" s="103">
        <v>155841</v>
      </c>
      <c r="G13" s="103">
        <v>23569</v>
      </c>
      <c r="H13" s="103">
        <v>23568</v>
      </c>
      <c r="I13" s="103">
        <v>58916</v>
      </c>
      <c r="J13" s="103">
        <v>29778</v>
      </c>
      <c r="K13" s="103">
        <v>7924</v>
      </c>
      <c r="L13" s="103">
        <v>4055</v>
      </c>
      <c r="M13" s="103">
        <v>18295</v>
      </c>
      <c r="N13" s="103">
        <v>14000</v>
      </c>
      <c r="O13" s="103">
        <v>0</v>
      </c>
      <c r="P13" s="103">
        <v>0</v>
      </c>
      <c r="Q13" s="103">
        <v>36792</v>
      </c>
      <c r="R13" s="103">
        <v>36792</v>
      </c>
      <c r="S13" s="103">
        <v>21</v>
      </c>
      <c r="T13" s="117">
        <f t="shared" si="1"/>
        <v>2124.9761904761904</v>
      </c>
      <c r="U13" s="131">
        <f t="shared" si="2"/>
        <v>0.5052145300115086</v>
      </c>
      <c r="V13" s="131">
        <f t="shared" si="5"/>
        <v>1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36">
        <v>81594</v>
      </c>
      <c r="AF13" s="36">
        <v>34841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</row>
    <row r="14" spans="1:40" ht="12.75">
      <c r="A14" s="119" t="s">
        <v>247</v>
      </c>
      <c r="B14" s="110">
        <f>SUM(B9:B13)</f>
        <v>2639876</v>
      </c>
      <c r="C14" s="115">
        <f>SUM(C9:C13)</f>
        <v>1445663</v>
      </c>
      <c r="D14" s="111">
        <f t="shared" si="0"/>
        <v>54.762534300853524</v>
      </c>
      <c r="E14" s="110">
        <f aca="true" t="shared" si="6" ref="E14:S14">SUM(E9:E13)</f>
        <v>1910771</v>
      </c>
      <c r="F14" s="110">
        <f t="shared" si="6"/>
        <v>943693</v>
      </c>
      <c r="G14" s="110">
        <f t="shared" si="6"/>
        <v>136466</v>
      </c>
      <c r="H14" s="110">
        <f t="shared" si="6"/>
        <v>136463</v>
      </c>
      <c r="I14" s="110">
        <f t="shared" si="6"/>
        <v>365865</v>
      </c>
      <c r="J14" s="110">
        <f t="shared" si="6"/>
        <v>190376</v>
      </c>
      <c r="K14" s="110">
        <f t="shared" si="6"/>
        <v>49206</v>
      </c>
      <c r="L14" s="110">
        <f t="shared" si="6"/>
        <v>26396</v>
      </c>
      <c r="M14" s="110">
        <f t="shared" si="6"/>
        <v>120425</v>
      </c>
      <c r="N14" s="110">
        <f t="shared" si="6"/>
        <v>93852</v>
      </c>
      <c r="O14" s="110">
        <f t="shared" si="6"/>
        <v>500</v>
      </c>
      <c r="P14" s="110">
        <f t="shared" si="6"/>
        <v>500</v>
      </c>
      <c r="Q14" s="110">
        <f t="shared" si="6"/>
        <v>37303</v>
      </c>
      <c r="R14" s="110">
        <f t="shared" si="6"/>
        <v>37015</v>
      </c>
      <c r="S14" s="110">
        <f t="shared" si="6"/>
        <v>227</v>
      </c>
      <c r="T14" s="122">
        <f t="shared" si="1"/>
        <v>1061.4265785609398</v>
      </c>
      <c r="U14" s="132">
        <f t="shared" si="2"/>
        <v>0.49388074238095514</v>
      </c>
      <c r="V14" s="132">
        <f t="shared" si="5"/>
        <v>0.9922794413317964</v>
      </c>
      <c r="W14" s="110">
        <f aca="true" t="shared" si="7" ref="W14:AN14">SUM(W9:W13)</f>
        <v>0</v>
      </c>
      <c r="X14" s="110">
        <f t="shared" si="7"/>
        <v>0</v>
      </c>
      <c r="Y14" s="110">
        <f t="shared" si="7"/>
        <v>0</v>
      </c>
      <c r="Z14" s="110">
        <f t="shared" si="7"/>
        <v>0</v>
      </c>
      <c r="AA14" s="110">
        <f t="shared" si="7"/>
        <v>0</v>
      </c>
      <c r="AB14" s="110">
        <f t="shared" si="7"/>
        <v>0</v>
      </c>
      <c r="AC14" s="110">
        <f t="shared" si="7"/>
        <v>0</v>
      </c>
      <c r="AD14" s="110">
        <f t="shared" si="7"/>
        <v>0</v>
      </c>
      <c r="AE14" s="110">
        <f t="shared" si="7"/>
        <v>111288</v>
      </c>
      <c r="AF14" s="110">
        <f t="shared" si="7"/>
        <v>47490</v>
      </c>
      <c r="AG14" s="110">
        <f t="shared" si="7"/>
        <v>0</v>
      </c>
      <c r="AH14" s="110">
        <f t="shared" si="7"/>
        <v>0</v>
      </c>
      <c r="AI14" s="110">
        <f t="shared" si="7"/>
        <v>0</v>
      </c>
      <c r="AJ14" s="110">
        <f t="shared" si="7"/>
        <v>0</v>
      </c>
      <c r="AK14" s="110">
        <f t="shared" si="7"/>
        <v>0</v>
      </c>
      <c r="AL14" s="110">
        <f t="shared" si="7"/>
        <v>0</v>
      </c>
      <c r="AM14" s="110">
        <f t="shared" si="7"/>
        <v>0</v>
      </c>
      <c r="AN14" s="110">
        <f t="shared" si="7"/>
        <v>0</v>
      </c>
    </row>
    <row r="15" spans="1:40" ht="12.75">
      <c r="A15" s="116" t="s">
        <v>163</v>
      </c>
      <c r="B15" s="103">
        <v>2110049</v>
      </c>
      <c r="C15" s="130">
        <v>1135521</v>
      </c>
      <c r="D15" s="107">
        <f t="shared" si="0"/>
        <v>53.81</v>
      </c>
      <c r="E15" s="103">
        <v>1390221</v>
      </c>
      <c r="F15" s="103">
        <v>700075</v>
      </c>
      <c r="G15" s="103">
        <v>102544</v>
      </c>
      <c r="H15" s="103">
        <v>102543</v>
      </c>
      <c r="I15" s="103">
        <v>268453</v>
      </c>
      <c r="J15" s="103">
        <v>146034</v>
      </c>
      <c r="K15" s="103">
        <v>36106</v>
      </c>
      <c r="L15" s="103">
        <v>19459</v>
      </c>
      <c r="M15" s="103">
        <v>82285</v>
      </c>
      <c r="N15" s="103">
        <v>61714</v>
      </c>
      <c r="O15" s="103">
        <v>0</v>
      </c>
      <c r="P15" s="103">
        <v>0</v>
      </c>
      <c r="Q15" s="103">
        <v>25870</v>
      </c>
      <c r="R15" s="103">
        <v>11170</v>
      </c>
      <c r="S15" s="103">
        <v>586</v>
      </c>
      <c r="T15" s="117">
        <f t="shared" si="1"/>
        <v>323</v>
      </c>
      <c r="U15" s="131">
        <f t="shared" si="2"/>
        <v>0.5035710149681237</v>
      </c>
      <c r="V15" s="131">
        <f t="shared" si="5"/>
        <v>0.4317742558948589</v>
      </c>
      <c r="W15" s="103">
        <v>0</v>
      </c>
      <c r="X15" s="103">
        <v>0</v>
      </c>
      <c r="Y15" s="133">
        <v>2000</v>
      </c>
      <c r="Z15" s="133">
        <v>1994</v>
      </c>
      <c r="AA15" s="133">
        <v>2730</v>
      </c>
      <c r="AB15" s="133">
        <v>1467</v>
      </c>
      <c r="AC15" s="103">
        <v>827</v>
      </c>
      <c r="AD15" s="103">
        <v>827</v>
      </c>
      <c r="AE15" s="133">
        <v>3000</v>
      </c>
      <c r="AF15" s="133">
        <v>652</v>
      </c>
      <c r="AG15" s="133">
        <v>2109</v>
      </c>
      <c r="AH15" s="133">
        <v>2108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</row>
    <row r="16" spans="1:40" ht="12.75">
      <c r="A16" s="116" t="s">
        <v>164</v>
      </c>
      <c r="B16" s="103">
        <v>2758951</v>
      </c>
      <c r="C16" s="130">
        <v>1475325</v>
      </c>
      <c r="D16" s="107">
        <f t="shared" si="0"/>
        <v>53.47</v>
      </c>
      <c r="E16" s="103">
        <v>1845331</v>
      </c>
      <c r="F16" s="103">
        <v>941035</v>
      </c>
      <c r="G16" s="103">
        <v>148234</v>
      </c>
      <c r="H16" s="103">
        <v>148234</v>
      </c>
      <c r="I16" s="103">
        <v>361923</v>
      </c>
      <c r="J16" s="103">
        <v>191104</v>
      </c>
      <c r="K16" s="103">
        <v>48678</v>
      </c>
      <c r="L16" s="103">
        <v>25997</v>
      </c>
      <c r="M16" s="103">
        <v>110133</v>
      </c>
      <c r="N16" s="103">
        <v>73400</v>
      </c>
      <c r="O16" s="103">
        <v>3000</v>
      </c>
      <c r="P16" s="103">
        <v>1794</v>
      </c>
      <c r="Q16" s="103">
        <v>151000</v>
      </c>
      <c r="R16" s="103">
        <v>60896</v>
      </c>
      <c r="S16" s="103">
        <v>739</v>
      </c>
      <c r="T16" s="117">
        <f t="shared" si="1"/>
        <v>332.7</v>
      </c>
      <c r="U16" s="131">
        <f t="shared" si="2"/>
        <v>0.5099545826737859</v>
      </c>
      <c r="V16" s="131">
        <f t="shared" si="5"/>
        <v>0.40328476821192055</v>
      </c>
      <c r="W16" s="103">
        <v>0</v>
      </c>
      <c r="X16" s="103">
        <v>0</v>
      </c>
      <c r="Y16" s="133">
        <v>5000</v>
      </c>
      <c r="Z16" s="133">
        <v>5000</v>
      </c>
      <c r="AA16" s="133">
        <v>2100</v>
      </c>
      <c r="AB16" s="133"/>
      <c r="AC16" s="103">
        <v>208</v>
      </c>
      <c r="AD16" s="103">
        <v>208</v>
      </c>
      <c r="AE16" s="36">
        <v>3000</v>
      </c>
      <c r="AF16" s="36">
        <v>3000</v>
      </c>
      <c r="AG16" s="36">
        <v>3400</v>
      </c>
      <c r="AH16" s="36">
        <v>3400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</row>
    <row r="17" spans="1:40" s="11" customFormat="1" ht="12.75">
      <c r="A17" s="116" t="s">
        <v>165</v>
      </c>
      <c r="B17" s="103">
        <v>4048646</v>
      </c>
      <c r="C17" s="134">
        <v>2117935</v>
      </c>
      <c r="D17" s="107">
        <f t="shared" si="0"/>
        <v>52.31218041784834</v>
      </c>
      <c r="E17" s="103">
        <v>2727942</v>
      </c>
      <c r="F17" s="103">
        <v>1303717</v>
      </c>
      <c r="G17" s="103">
        <v>214239</v>
      </c>
      <c r="H17" s="103">
        <v>214239</v>
      </c>
      <c r="I17" s="103">
        <v>506144</v>
      </c>
      <c r="J17" s="103">
        <v>267991</v>
      </c>
      <c r="K17" s="103">
        <v>66202</v>
      </c>
      <c r="L17" s="103">
        <v>37502</v>
      </c>
      <c r="M17" s="103">
        <v>169565</v>
      </c>
      <c r="N17" s="103">
        <v>127174</v>
      </c>
      <c r="O17" s="103">
        <v>80000</v>
      </c>
      <c r="P17" s="103">
        <v>0</v>
      </c>
      <c r="Q17" s="103">
        <v>194788</v>
      </c>
      <c r="R17" s="103">
        <v>135148</v>
      </c>
      <c r="S17" s="103">
        <v>679</v>
      </c>
      <c r="T17" s="117">
        <f t="shared" si="1"/>
        <v>519.8662248404517</v>
      </c>
      <c r="U17" s="131">
        <f t="shared" si="2"/>
        <v>0.47791228699143895</v>
      </c>
      <c r="V17" s="131">
        <f t="shared" si="5"/>
        <v>0.6938209745980245</v>
      </c>
      <c r="W17" s="103">
        <v>0</v>
      </c>
      <c r="X17" s="103">
        <v>0</v>
      </c>
      <c r="Y17" s="133">
        <v>12500</v>
      </c>
      <c r="Z17" s="133">
        <v>6346</v>
      </c>
      <c r="AA17" s="133">
        <v>4830</v>
      </c>
      <c r="AB17" s="133">
        <v>1610</v>
      </c>
      <c r="AC17" s="103">
        <v>1653</v>
      </c>
      <c r="AD17" s="103">
        <v>0</v>
      </c>
      <c r="AE17" s="36">
        <v>3000</v>
      </c>
      <c r="AF17" s="36">
        <v>0</v>
      </c>
      <c r="AG17" s="36">
        <v>6375</v>
      </c>
      <c r="AH17" s="36">
        <v>2956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</row>
    <row r="18" spans="1:40" s="11" customFormat="1" ht="12.75">
      <c r="A18" s="116" t="s">
        <v>166</v>
      </c>
      <c r="B18" s="103">
        <v>2547303</v>
      </c>
      <c r="C18" s="130">
        <v>1314718</v>
      </c>
      <c r="D18" s="107">
        <f t="shared" si="0"/>
        <v>51.61215607252062</v>
      </c>
      <c r="E18" s="103">
        <v>1708227</v>
      </c>
      <c r="F18" s="103">
        <v>818905</v>
      </c>
      <c r="G18" s="103">
        <v>130509</v>
      </c>
      <c r="H18" s="103">
        <v>124079</v>
      </c>
      <c r="I18" s="103">
        <v>329185</v>
      </c>
      <c r="J18" s="103">
        <v>161089</v>
      </c>
      <c r="K18" s="103">
        <v>44275</v>
      </c>
      <c r="L18" s="103">
        <v>22434</v>
      </c>
      <c r="M18" s="103">
        <v>103090</v>
      </c>
      <c r="N18" s="103">
        <v>77318</v>
      </c>
      <c r="O18" s="103">
        <v>0</v>
      </c>
      <c r="P18" s="103">
        <v>0</v>
      </c>
      <c r="Q18" s="103">
        <v>179538</v>
      </c>
      <c r="R18" s="103">
        <v>88232</v>
      </c>
      <c r="S18" s="103">
        <v>633</v>
      </c>
      <c r="T18" s="117">
        <f t="shared" si="1"/>
        <v>346.16061084781467</v>
      </c>
      <c r="U18" s="131">
        <f t="shared" si="2"/>
        <v>0.4793888634238892</v>
      </c>
      <c r="V18" s="131">
        <f t="shared" si="5"/>
        <v>0.49143913823257473</v>
      </c>
      <c r="W18" s="103">
        <v>0</v>
      </c>
      <c r="X18" s="103">
        <v>0</v>
      </c>
      <c r="Y18" s="133">
        <v>4800</v>
      </c>
      <c r="Z18" s="133">
        <v>3872</v>
      </c>
      <c r="AA18" s="133">
        <v>2460</v>
      </c>
      <c r="AB18" s="133">
        <v>2455</v>
      </c>
      <c r="AC18" s="103">
        <v>620</v>
      </c>
      <c r="AD18" s="103">
        <v>620</v>
      </c>
      <c r="AE18" s="36">
        <v>3000</v>
      </c>
      <c r="AF18" s="36">
        <v>0</v>
      </c>
      <c r="AG18" s="36">
        <v>2000</v>
      </c>
      <c r="AH18" s="36">
        <v>1999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</row>
    <row r="19" spans="1:40" ht="12.75">
      <c r="A19" s="116" t="s">
        <v>167</v>
      </c>
      <c r="B19" s="103">
        <v>2031395</v>
      </c>
      <c r="C19" s="130">
        <v>1045125</v>
      </c>
      <c r="D19" s="107">
        <f t="shared" si="0"/>
        <v>51.448635051282494</v>
      </c>
      <c r="E19" s="103">
        <v>1398409</v>
      </c>
      <c r="F19" s="103">
        <v>664503</v>
      </c>
      <c r="G19" s="103">
        <v>100513</v>
      </c>
      <c r="H19" s="103">
        <v>100513</v>
      </c>
      <c r="I19" s="103">
        <v>278233</v>
      </c>
      <c r="J19" s="103">
        <v>135086</v>
      </c>
      <c r="K19" s="103">
        <v>37418</v>
      </c>
      <c r="L19" s="103">
        <v>18145</v>
      </c>
      <c r="M19" s="103">
        <v>86596</v>
      </c>
      <c r="N19" s="103">
        <v>64947</v>
      </c>
      <c r="O19" s="103">
        <v>1500</v>
      </c>
      <c r="P19" s="103">
        <v>897</v>
      </c>
      <c r="Q19" s="103">
        <v>51100</v>
      </c>
      <c r="R19" s="103">
        <v>22721</v>
      </c>
      <c r="S19" s="103">
        <v>398</v>
      </c>
      <c r="T19" s="117">
        <f t="shared" si="1"/>
        <v>437.6570351758794</v>
      </c>
      <c r="U19" s="131">
        <f t="shared" si="2"/>
        <v>0.475185013826427</v>
      </c>
      <c r="V19" s="131">
        <f t="shared" si="5"/>
        <v>0.4446379647749511</v>
      </c>
      <c r="W19" s="103">
        <v>0</v>
      </c>
      <c r="X19" s="103">
        <v>0</v>
      </c>
      <c r="Y19" s="133">
        <v>0</v>
      </c>
      <c r="Z19" s="133">
        <v>0</v>
      </c>
      <c r="AA19" s="133">
        <v>2220</v>
      </c>
      <c r="AB19" s="133">
        <v>502</v>
      </c>
      <c r="AC19" s="103">
        <v>620</v>
      </c>
      <c r="AD19" s="103">
        <v>0</v>
      </c>
      <c r="AE19" s="36">
        <v>2500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</row>
    <row r="20" spans="1:40" ht="12.75">
      <c r="A20" s="116" t="s">
        <v>168</v>
      </c>
      <c r="B20" s="103">
        <v>2377085</v>
      </c>
      <c r="C20" s="130">
        <f>1255120+805</f>
        <v>1255925</v>
      </c>
      <c r="D20" s="107">
        <f t="shared" si="0"/>
        <v>52.83</v>
      </c>
      <c r="E20" s="103">
        <v>1610465</v>
      </c>
      <c r="F20" s="103">
        <v>806822</v>
      </c>
      <c r="G20" s="103">
        <v>116728</v>
      </c>
      <c r="H20" s="103">
        <v>116728</v>
      </c>
      <c r="I20" s="103">
        <v>295799</v>
      </c>
      <c r="J20" s="103">
        <v>161899</v>
      </c>
      <c r="K20" s="103">
        <v>39786</v>
      </c>
      <c r="L20" s="103">
        <v>22089</v>
      </c>
      <c r="M20" s="103">
        <v>95415</v>
      </c>
      <c r="N20" s="103">
        <v>71561</v>
      </c>
      <c r="O20" s="103">
        <v>63000</v>
      </c>
      <c r="P20" s="103">
        <v>0</v>
      </c>
      <c r="Q20" s="103">
        <v>104422</v>
      </c>
      <c r="R20" s="103">
        <v>56320</v>
      </c>
      <c r="S20" s="103">
        <v>582</v>
      </c>
      <c r="T20" s="117">
        <f t="shared" si="1"/>
        <v>359.7</v>
      </c>
      <c r="U20" s="131">
        <f t="shared" si="2"/>
        <v>0.5009869820207207</v>
      </c>
      <c r="V20" s="131">
        <f t="shared" si="5"/>
        <v>0.5393499454138017</v>
      </c>
      <c r="W20" s="135">
        <v>0</v>
      </c>
      <c r="X20" s="135">
        <v>0</v>
      </c>
      <c r="Y20" s="136">
        <v>0</v>
      </c>
      <c r="Z20" s="136">
        <v>0</v>
      </c>
      <c r="AA20" s="133">
        <v>2340</v>
      </c>
      <c r="AB20" s="133">
        <v>840</v>
      </c>
      <c r="AC20" s="103">
        <v>413</v>
      </c>
      <c r="AD20" s="103">
        <v>413</v>
      </c>
      <c r="AE20" s="36">
        <v>3000</v>
      </c>
      <c r="AF20" s="36">
        <v>0</v>
      </c>
      <c r="AG20" s="36">
        <v>3000</v>
      </c>
      <c r="AH20" s="36">
        <v>2999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</row>
    <row r="21" spans="1:40" ht="12.75">
      <c r="A21" s="116" t="s">
        <v>169</v>
      </c>
      <c r="B21" s="103">
        <v>826000</v>
      </c>
      <c r="C21" s="130">
        <v>457729</v>
      </c>
      <c r="D21" s="107">
        <f t="shared" si="0"/>
        <v>55.415133171912835</v>
      </c>
      <c r="E21" s="103">
        <v>563216</v>
      </c>
      <c r="F21" s="103">
        <v>283250</v>
      </c>
      <c r="G21" s="103">
        <v>42131</v>
      </c>
      <c r="H21" s="103">
        <v>42130</v>
      </c>
      <c r="I21" s="103">
        <v>110139</v>
      </c>
      <c r="J21" s="103">
        <v>62917</v>
      </c>
      <c r="K21" s="103">
        <v>14861</v>
      </c>
      <c r="L21" s="103">
        <v>8575</v>
      </c>
      <c r="M21" s="103">
        <v>34449</v>
      </c>
      <c r="N21" s="103">
        <v>25837</v>
      </c>
      <c r="O21" s="103">
        <v>6000</v>
      </c>
      <c r="P21" s="103">
        <v>3000</v>
      </c>
      <c r="Q21" s="103">
        <v>43940</v>
      </c>
      <c r="R21" s="103">
        <v>25298</v>
      </c>
      <c r="S21" s="103">
        <v>180</v>
      </c>
      <c r="T21" s="117">
        <f t="shared" si="1"/>
        <v>423.82314814814816</v>
      </c>
      <c r="U21" s="131">
        <f t="shared" si="2"/>
        <v>0.5029154001306781</v>
      </c>
      <c r="V21" s="131">
        <f t="shared" si="5"/>
        <v>0.5757396449704142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36">
        <v>2500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</row>
    <row r="22" spans="1:40" ht="12.75">
      <c r="A22" s="116" t="s">
        <v>170</v>
      </c>
      <c r="B22" s="103">
        <v>1700772</v>
      </c>
      <c r="C22" s="130">
        <v>863634</v>
      </c>
      <c r="D22" s="107">
        <f t="shared" si="0"/>
        <v>50.78</v>
      </c>
      <c r="E22" s="103">
        <v>1119348</v>
      </c>
      <c r="F22" s="103">
        <v>550690</v>
      </c>
      <c r="G22" s="103">
        <v>81434</v>
      </c>
      <c r="H22" s="103">
        <v>81434</v>
      </c>
      <c r="I22" s="103">
        <v>216222</v>
      </c>
      <c r="J22" s="103">
        <v>93369</v>
      </c>
      <c r="K22" s="103">
        <v>29672</v>
      </c>
      <c r="L22" s="103">
        <v>13786</v>
      </c>
      <c r="M22" s="103">
        <v>72587</v>
      </c>
      <c r="N22" s="103">
        <v>54440</v>
      </c>
      <c r="O22" s="103">
        <v>65000</v>
      </c>
      <c r="P22" s="103">
        <v>667</v>
      </c>
      <c r="Q22" s="103">
        <v>87555</v>
      </c>
      <c r="R22" s="103">
        <v>53445</v>
      </c>
      <c r="S22" s="103">
        <v>408</v>
      </c>
      <c r="T22" s="117">
        <f t="shared" si="1"/>
        <v>352.8</v>
      </c>
      <c r="U22" s="131">
        <f t="shared" si="2"/>
        <v>0.4919738990912567</v>
      </c>
      <c r="V22" s="131">
        <f t="shared" si="5"/>
        <v>0.61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36">
        <v>2500</v>
      </c>
      <c r="AF22" s="36">
        <v>0</v>
      </c>
      <c r="AG22" s="36">
        <v>0</v>
      </c>
      <c r="AH22" s="36">
        <v>0</v>
      </c>
      <c r="AI22" s="36">
        <v>12500</v>
      </c>
      <c r="AJ22" s="36">
        <v>6172</v>
      </c>
      <c r="AK22" s="36">
        <v>0</v>
      </c>
      <c r="AL22" s="36">
        <v>0</v>
      </c>
      <c r="AM22" s="36">
        <v>0</v>
      </c>
      <c r="AN22" s="36">
        <v>0</v>
      </c>
    </row>
    <row r="23" spans="1:40" ht="12.75">
      <c r="A23" s="116" t="s">
        <v>171</v>
      </c>
      <c r="B23" s="103">
        <v>2110905</v>
      </c>
      <c r="C23" s="130">
        <v>1095026</v>
      </c>
      <c r="D23" s="107">
        <f t="shared" si="0"/>
        <v>51.87471724213074</v>
      </c>
      <c r="E23" s="103">
        <v>1425877</v>
      </c>
      <c r="F23" s="103">
        <v>670404</v>
      </c>
      <c r="G23" s="103">
        <v>99592</v>
      </c>
      <c r="H23" s="103">
        <v>99591</v>
      </c>
      <c r="I23" s="103">
        <v>264372</v>
      </c>
      <c r="J23" s="103">
        <v>133161</v>
      </c>
      <c r="K23" s="103">
        <v>36092</v>
      </c>
      <c r="L23" s="103">
        <v>18263</v>
      </c>
      <c r="M23" s="103">
        <v>85476</v>
      </c>
      <c r="N23" s="103">
        <v>64107</v>
      </c>
      <c r="O23" s="103">
        <v>19200</v>
      </c>
      <c r="P23" s="103">
        <v>15364</v>
      </c>
      <c r="Q23" s="103">
        <v>68120</v>
      </c>
      <c r="R23" s="103">
        <v>31505</v>
      </c>
      <c r="S23" s="103">
        <v>578</v>
      </c>
      <c r="T23" s="117">
        <f t="shared" si="1"/>
        <v>315.75144175317183</v>
      </c>
      <c r="U23" s="131">
        <f t="shared" si="2"/>
        <v>0.47016958685777244</v>
      </c>
      <c r="V23" s="131">
        <f t="shared" si="5"/>
        <v>0.462492660011744</v>
      </c>
      <c r="W23" s="103">
        <v>0</v>
      </c>
      <c r="X23" s="103">
        <v>0</v>
      </c>
      <c r="Y23" s="133">
        <v>6000</v>
      </c>
      <c r="Z23" s="133">
        <v>5697</v>
      </c>
      <c r="AA23" s="133">
        <v>3180</v>
      </c>
      <c r="AB23" s="133">
        <v>1680</v>
      </c>
      <c r="AC23" s="103">
        <v>0</v>
      </c>
      <c r="AD23" s="103">
        <v>0</v>
      </c>
      <c r="AE23" s="36">
        <v>3000</v>
      </c>
      <c r="AF23" s="36">
        <v>2000</v>
      </c>
      <c r="AG23" s="36">
        <v>1627</v>
      </c>
      <c r="AH23" s="36">
        <v>1626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</row>
    <row r="24" spans="1:40" s="11" customFormat="1" ht="12.75">
      <c r="A24" s="116" t="s">
        <v>172</v>
      </c>
      <c r="B24" s="103">
        <v>1678479</v>
      </c>
      <c r="C24" s="134">
        <v>944222</v>
      </c>
      <c r="D24" s="107">
        <f t="shared" si="0"/>
        <v>56.25462099913076</v>
      </c>
      <c r="E24" s="103">
        <v>1114194</v>
      </c>
      <c r="F24" s="103">
        <v>583823</v>
      </c>
      <c r="G24" s="103">
        <v>84139</v>
      </c>
      <c r="H24" s="103">
        <v>84138</v>
      </c>
      <c r="I24" s="103">
        <v>216562</v>
      </c>
      <c r="J24" s="103">
        <v>110694</v>
      </c>
      <c r="K24" s="103">
        <v>29128</v>
      </c>
      <c r="L24" s="103">
        <v>15041</v>
      </c>
      <c r="M24" s="103">
        <v>66892</v>
      </c>
      <c r="N24" s="103">
        <v>50000</v>
      </c>
      <c r="O24" s="103">
        <v>19988</v>
      </c>
      <c r="P24" s="103">
        <v>5724</v>
      </c>
      <c r="Q24" s="103">
        <v>98920</v>
      </c>
      <c r="R24" s="103">
        <v>60521</v>
      </c>
      <c r="S24" s="103">
        <v>424</v>
      </c>
      <c r="T24" s="117">
        <f t="shared" si="1"/>
        <v>371.1564465408805</v>
      </c>
      <c r="U24" s="131">
        <f t="shared" si="2"/>
        <v>0.5239868460968198</v>
      </c>
      <c r="V24" s="131">
        <f t="shared" si="5"/>
        <v>0.6118176304084109</v>
      </c>
      <c r="W24" s="103">
        <v>0</v>
      </c>
      <c r="X24" s="103">
        <v>0</v>
      </c>
      <c r="Y24" s="133">
        <v>0</v>
      </c>
      <c r="Z24" s="133">
        <v>0</v>
      </c>
      <c r="AA24" s="133">
        <v>3150</v>
      </c>
      <c r="AB24" s="133">
        <v>1680</v>
      </c>
      <c r="AC24" s="103">
        <v>0</v>
      </c>
      <c r="AD24" s="103">
        <v>0</v>
      </c>
      <c r="AE24" s="36">
        <v>2500</v>
      </c>
      <c r="AF24" s="36">
        <v>0</v>
      </c>
      <c r="AG24" s="36">
        <v>1500</v>
      </c>
      <c r="AH24" s="36">
        <v>1475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</row>
    <row r="25" spans="1:40" ht="12.75">
      <c r="A25" s="116" t="s">
        <v>173</v>
      </c>
      <c r="B25" s="103">
        <v>1183295</v>
      </c>
      <c r="C25" s="130">
        <v>648687</v>
      </c>
      <c r="D25" s="107">
        <f t="shared" si="0"/>
        <v>54.82039559027969</v>
      </c>
      <c r="E25" s="103">
        <v>841757</v>
      </c>
      <c r="F25" s="103">
        <v>422396</v>
      </c>
      <c r="G25" s="103">
        <v>67264</v>
      </c>
      <c r="H25" s="103">
        <v>67264</v>
      </c>
      <c r="I25" s="103">
        <v>162538</v>
      </c>
      <c r="J25" s="103">
        <v>86381</v>
      </c>
      <c r="K25" s="103">
        <v>21861</v>
      </c>
      <c r="L25" s="103">
        <v>11791</v>
      </c>
      <c r="M25" s="103">
        <v>51994</v>
      </c>
      <c r="N25" s="103">
        <v>38995</v>
      </c>
      <c r="O25" s="103">
        <v>1000</v>
      </c>
      <c r="P25" s="103">
        <v>397</v>
      </c>
      <c r="Q25" s="103">
        <v>13286</v>
      </c>
      <c r="R25" s="103">
        <v>7076</v>
      </c>
      <c r="S25" s="103">
        <v>331</v>
      </c>
      <c r="T25" s="117">
        <f t="shared" si="1"/>
        <v>326.62990936555894</v>
      </c>
      <c r="U25" s="131">
        <f t="shared" si="2"/>
        <v>0.5018027768108848</v>
      </c>
      <c r="V25" s="131">
        <f t="shared" si="5"/>
        <v>0.5325906969742586</v>
      </c>
      <c r="W25" s="103">
        <v>0</v>
      </c>
      <c r="X25" s="103">
        <v>0</v>
      </c>
      <c r="Y25" s="133">
        <v>3200</v>
      </c>
      <c r="Z25" s="133">
        <v>3200</v>
      </c>
      <c r="AA25" s="133">
        <v>0</v>
      </c>
      <c r="AB25" s="133">
        <v>0</v>
      </c>
      <c r="AC25" s="103">
        <v>413</v>
      </c>
      <c r="AD25" s="103">
        <v>0</v>
      </c>
      <c r="AE25" s="36">
        <v>2500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</row>
    <row r="26" spans="1:40" ht="12.75">
      <c r="A26" s="116" t="s">
        <v>174</v>
      </c>
      <c r="B26" s="103">
        <v>2037143</v>
      </c>
      <c r="C26" s="130">
        <v>1074126</v>
      </c>
      <c r="D26" s="107">
        <f t="shared" si="0"/>
        <v>52.727079051396984</v>
      </c>
      <c r="E26" s="103">
        <v>1333067</v>
      </c>
      <c r="F26" s="103">
        <v>642955</v>
      </c>
      <c r="G26" s="103">
        <v>101170</v>
      </c>
      <c r="H26" s="103">
        <v>101169</v>
      </c>
      <c r="I26" s="103">
        <v>258570</v>
      </c>
      <c r="J26" s="103">
        <v>135116</v>
      </c>
      <c r="K26" s="103">
        <v>34778</v>
      </c>
      <c r="L26" s="103">
        <v>18420</v>
      </c>
      <c r="M26" s="103">
        <v>80015</v>
      </c>
      <c r="N26" s="103">
        <v>60015</v>
      </c>
      <c r="O26" s="103">
        <v>4000</v>
      </c>
      <c r="P26" s="103">
        <v>0</v>
      </c>
      <c r="Q26" s="103">
        <v>199395</v>
      </c>
      <c r="R26" s="103">
        <v>101671</v>
      </c>
      <c r="S26" s="103">
        <v>385</v>
      </c>
      <c r="T26" s="117">
        <f t="shared" si="1"/>
        <v>464.9896103896104</v>
      </c>
      <c r="U26" s="131">
        <f t="shared" si="2"/>
        <v>0.48231259194024007</v>
      </c>
      <c r="V26" s="131">
        <f t="shared" si="5"/>
        <v>0.5098974397552597</v>
      </c>
      <c r="W26" s="103">
        <v>0</v>
      </c>
      <c r="X26" s="103">
        <v>0</v>
      </c>
      <c r="Y26" s="133">
        <v>0</v>
      </c>
      <c r="Z26" s="133">
        <v>0</v>
      </c>
      <c r="AA26" s="133">
        <v>0</v>
      </c>
      <c r="AB26" s="133">
        <v>0</v>
      </c>
      <c r="AC26" s="103">
        <v>0</v>
      </c>
      <c r="AD26" s="103">
        <v>0</v>
      </c>
      <c r="AE26" s="36">
        <v>2500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</row>
    <row r="27" spans="1:40" ht="12.75">
      <c r="A27" s="116" t="s">
        <v>175</v>
      </c>
      <c r="B27" s="103">
        <v>2181444</v>
      </c>
      <c r="C27" s="130">
        <v>1153457</v>
      </c>
      <c r="D27" s="107">
        <f t="shared" si="0"/>
        <v>52.87584737449139</v>
      </c>
      <c r="E27" s="103">
        <v>1424850</v>
      </c>
      <c r="F27" s="103">
        <v>729453</v>
      </c>
      <c r="G27" s="103">
        <v>112544</v>
      </c>
      <c r="H27" s="103">
        <v>112543</v>
      </c>
      <c r="I27" s="103">
        <v>276425</v>
      </c>
      <c r="J27" s="103">
        <v>137146</v>
      </c>
      <c r="K27" s="103">
        <v>37177</v>
      </c>
      <c r="L27" s="103">
        <v>18774</v>
      </c>
      <c r="M27" s="103">
        <v>86043</v>
      </c>
      <c r="N27" s="103">
        <v>64533</v>
      </c>
      <c r="O27" s="103">
        <v>60000</v>
      </c>
      <c r="P27" s="103">
        <v>0</v>
      </c>
      <c r="Q27" s="103">
        <v>125706</v>
      </c>
      <c r="R27" s="103">
        <v>69937</v>
      </c>
      <c r="S27" s="103">
        <v>586</v>
      </c>
      <c r="T27" s="117">
        <f t="shared" si="1"/>
        <v>328.05944254835043</v>
      </c>
      <c r="U27" s="131">
        <f t="shared" si="2"/>
        <v>0.5119507316559638</v>
      </c>
      <c r="V27" s="131">
        <f t="shared" si="5"/>
        <v>0.5563537142220737</v>
      </c>
      <c r="W27" s="103">
        <v>0</v>
      </c>
      <c r="X27" s="103">
        <v>0</v>
      </c>
      <c r="Y27" s="133">
        <v>0</v>
      </c>
      <c r="Z27" s="133">
        <v>0</v>
      </c>
      <c r="AA27" s="133">
        <v>0</v>
      </c>
      <c r="AB27" s="133">
        <v>0</v>
      </c>
      <c r="AC27" s="103">
        <v>0</v>
      </c>
      <c r="AD27" s="103">
        <v>0</v>
      </c>
      <c r="AE27" s="36">
        <v>3000</v>
      </c>
      <c r="AF27" s="36">
        <v>1298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</row>
    <row r="28" spans="1:40" s="11" customFormat="1" ht="12.75">
      <c r="A28" s="116" t="s">
        <v>176</v>
      </c>
      <c r="B28" s="103">
        <v>688959</v>
      </c>
      <c r="C28" s="134">
        <v>353629</v>
      </c>
      <c r="D28" s="107">
        <f t="shared" si="0"/>
        <v>51.32801806783858</v>
      </c>
      <c r="E28" s="103">
        <v>472500</v>
      </c>
      <c r="F28" s="103">
        <v>230082</v>
      </c>
      <c r="G28" s="103">
        <v>42583</v>
      </c>
      <c r="H28" s="103">
        <v>32405</v>
      </c>
      <c r="I28" s="103">
        <v>84989</v>
      </c>
      <c r="J28" s="103">
        <v>39700</v>
      </c>
      <c r="K28" s="103">
        <v>11431</v>
      </c>
      <c r="L28" s="103">
        <v>4756</v>
      </c>
      <c r="M28" s="103">
        <v>27024</v>
      </c>
      <c r="N28" s="103">
        <v>20260</v>
      </c>
      <c r="O28" s="103">
        <v>0</v>
      </c>
      <c r="P28" s="103">
        <v>0</v>
      </c>
      <c r="Q28" s="103">
        <v>17374</v>
      </c>
      <c r="R28" s="103">
        <v>13055</v>
      </c>
      <c r="S28" s="103">
        <v>329</v>
      </c>
      <c r="T28" s="117">
        <f t="shared" si="1"/>
        <v>179.14336372847012</v>
      </c>
      <c r="U28" s="131">
        <f t="shared" si="2"/>
        <v>0.48694603174603174</v>
      </c>
      <c r="V28" s="131">
        <f t="shared" si="5"/>
        <v>0.7514101531023368</v>
      </c>
      <c r="W28" s="103">
        <v>0</v>
      </c>
      <c r="X28" s="103">
        <v>0</v>
      </c>
      <c r="Y28" s="103">
        <v>0</v>
      </c>
      <c r="Z28" s="103">
        <v>0</v>
      </c>
      <c r="AA28" s="103">
        <v>2340</v>
      </c>
      <c r="AB28" s="103">
        <v>840</v>
      </c>
      <c r="AC28" s="103">
        <v>0</v>
      </c>
      <c r="AD28" s="103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</row>
    <row r="29" spans="1:40" ht="12.75">
      <c r="A29" s="119" t="s">
        <v>235</v>
      </c>
      <c r="B29" s="110">
        <f>SUM(B15:B28)</f>
        <v>28280426</v>
      </c>
      <c r="C29" s="115">
        <f>SUM(C15:C28)</f>
        <v>14935059</v>
      </c>
      <c r="D29" s="111">
        <f t="shared" si="0"/>
        <v>52.81</v>
      </c>
      <c r="E29" s="110">
        <f aca="true" t="shared" si="8" ref="E29:S29">SUM(E15:E28)</f>
        <v>18975404</v>
      </c>
      <c r="F29" s="110">
        <f t="shared" si="8"/>
        <v>9348110</v>
      </c>
      <c r="G29" s="110">
        <f t="shared" si="8"/>
        <v>1443624</v>
      </c>
      <c r="H29" s="110">
        <f t="shared" si="8"/>
        <v>1427010</v>
      </c>
      <c r="I29" s="110">
        <f t="shared" si="8"/>
        <v>3629554</v>
      </c>
      <c r="J29" s="110">
        <f t="shared" si="8"/>
        <v>1861687</v>
      </c>
      <c r="K29" s="110">
        <f t="shared" si="8"/>
        <v>487465</v>
      </c>
      <c r="L29" s="110">
        <f t="shared" si="8"/>
        <v>255032</v>
      </c>
      <c r="M29" s="110">
        <f t="shared" si="8"/>
        <v>1151564</v>
      </c>
      <c r="N29" s="110">
        <f t="shared" si="8"/>
        <v>854301</v>
      </c>
      <c r="O29" s="110">
        <f t="shared" si="8"/>
        <v>322688</v>
      </c>
      <c r="P29" s="110">
        <f t="shared" si="8"/>
        <v>27843</v>
      </c>
      <c r="Q29" s="110">
        <f t="shared" si="8"/>
        <v>1361014</v>
      </c>
      <c r="R29" s="110">
        <f t="shared" si="8"/>
        <v>736995</v>
      </c>
      <c r="S29" s="110">
        <f t="shared" si="8"/>
        <v>6838</v>
      </c>
      <c r="T29" s="122">
        <f t="shared" si="1"/>
        <v>364</v>
      </c>
      <c r="U29" s="132">
        <f t="shared" si="2"/>
        <v>0.4926435294869084</v>
      </c>
      <c r="V29" s="132">
        <f t="shared" si="5"/>
        <v>0.54</v>
      </c>
      <c r="W29" s="110">
        <f aca="true" t="shared" si="9" ref="W29:AN29">SUM(W15:W28)</f>
        <v>0</v>
      </c>
      <c r="X29" s="110">
        <f t="shared" si="9"/>
        <v>0</v>
      </c>
      <c r="Y29" s="110">
        <f t="shared" si="9"/>
        <v>33500</v>
      </c>
      <c r="Z29" s="110">
        <f t="shared" si="9"/>
        <v>26109</v>
      </c>
      <c r="AA29" s="110">
        <f t="shared" si="9"/>
        <v>25350</v>
      </c>
      <c r="AB29" s="110">
        <f t="shared" si="9"/>
        <v>11074</v>
      </c>
      <c r="AC29" s="110">
        <f t="shared" si="9"/>
        <v>4754</v>
      </c>
      <c r="AD29" s="110">
        <f t="shared" si="9"/>
        <v>2068</v>
      </c>
      <c r="AE29" s="110">
        <f t="shared" si="9"/>
        <v>36000</v>
      </c>
      <c r="AF29" s="110">
        <f t="shared" si="9"/>
        <v>6950</v>
      </c>
      <c r="AG29" s="110">
        <f t="shared" si="9"/>
        <v>20011</v>
      </c>
      <c r="AH29" s="110">
        <f t="shared" si="9"/>
        <v>16563</v>
      </c>
      <c r="AI29" s="110">
        <f t="shared" si="9"/>
        <v>12500</v>
      </c>
      <c r="AJ29" s="110">
        <f t="shared" si="9"/>
        <v>6172</v>
      </c>
      <c r="AK29" s="110">
        <f t="shared" si="9"/>
        <v>0</v>
      </c>
      <c r="AL29" s="110">
        <f t="shared" si="9"/>
        <v>0</v>
      </c>
      <c r="AM29" s="110">
        <f t="shared" si="9"/>
        <v>0</v>
      </c>
      <c r="AN29" s="110">
        <f t="shared" si="9"/>
        <v>0</v>
      </c>
    </row>
    <row r="30" spans="1:40" ht="12.75">
      <c r="A30" s="118" t="s">
        <v>224</v>
      </c>
      <c r="B30" s="103">
        <v>605795</v>
      </c>
      <c r="C30" s="130">
        <v>313191</v>
      </c>
      <c r="D30" s="107">
        <f t="shared" si="0"/>
        <v>51.699172162200085</v>
      </c>
      <c r="E30" s="103">
        <v>428203</v>
      </c>
      <c r="F30" s="103">
        <v>204533</v>
      </c>
      <c r="G30" s="103">
        <v>30000</v>
      </c>
      <c r="H30" s="103">
        <v>29007</v>
      </c>
      <c r="I30" s="103">
        <v>81987</v>
      </c>
      <c r="J30" s="103">
        <v>38285</v>
      </c>
      <c r="K30" s="103">
        <v>11251</v>
      </c>
      <c r="L30" s="103">
        <v>5155</v>
      </c>
      <c r="M30" s="103">
        <v>25358</v>
      </c>
      <c r="N30" s="103">
        <v>19019</v>
      </c>
      <c r="O30" s="103">
        <v>1000</v>
      </c>
      <c r="P30" s="103">
        <v>0</v>
      </c>
      <c r="Q30" s="103">
        <v>19369</v>
      </c>
      <c r="R30" s="103">
        <v>12053</v>
      </c>
      <c r="S30" s="103">
        <v>112</v>
      </c>
      <c r="T30" s="117">
        <f t="shared" si="1"/>
        <v>466.0580357142857</v>
      </c>
      <c r="U30" s="131">
        <f t="shared" si="2"/>
        <v>0.4776542901380887</v>
      </c>
      <c r="V30" s="131">
        <f t="shared" si="5"/>
        <v>0.6222830295833548</v>
      </c>
      <c r="W30" s="103">
        <v>0</v>
      </c>
      <c r="X30" s="103">
        <v>0</v>
      </c>
      <c r="Y30" s="133">
        <v>0</v>
      </c>
      <c r="Z30" s="133">
        <v>0</v>
      </c>
      <c r="AA30" s="133">
        <v>0</v>
      </c>
      <c r="AB30" s="133">
        <v>0</v>
      </c>
      <c r="AC30" s="103">
        <v>0</v>
      </c>
      <c r="AD30" s="103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</row>
    <row r="31" spans="1:40" ht="12.75">
      <c r="A31" s="116" t="s">
        <v>225</v>
      </c>
      <c r="B31" s="103">
        <v>1233963</v>
      </c>
      <c r="C31" s="130">
        <v>601396</v>
      </c>
      <c r="D31" s="107">
        <f t="shared" si="0"/>
        <v>48.736955646157945</v>
      </c>
      <c r="E31" s="103">
        <v>906015</v>
      </c>
      <c r="F31" s="103">
        <v>411286</v>
      </c>
      <c r="G31" s="103">
        <v>29370</v>
      </c>
      <c r="H31" s="103">
        <v>29370</v>
      </c>
      <c r="I31" s="103">
        <v>168663</v>
      </c>
      <c r="J31" s="103">
        <v>68580</v>
      </c>
      <c r="K31" s="103">
        <v>22685</v>
      </c>
      <c r="L31" s="103">
        <v>10413</v>
      </c>
      <c r="M31" s="103">
        <v>54450</v>
      </c>
      <c r="N31" s="103">
        <v>40837</v>
      </c>
      <c r="O31" s="103">
        <v>0</v>
      </c>
      <c r="P31" s="103">
        <v>0</v>
      </c>
      <c r="Q31" s="103">
        <v>30600</v>
      </c>
      <c r="R31" s="103">
        <v>30579</v>
      </c>
      <c r="S31" s="103">
        <v>300</v>
      </c>
      <c r="T31" s="117">
        <f t="shared" si="1"/>
        <v>334.1088888888889</v>
      </c>
      <c r="U31" s="131">
        <f t="shared" si="2"/>
        <v>0.4539505416576988</v>
      </c>
      <c r="V31" s="131">
        <f t="shared" si="5"/>
        <v>0.999313725490196</v>
      </c>
      <c r="W31" s="103">
        <v>0</v>
      </c>
      <c r="X31" s="103">
        <v>0</v>
      </c>
      <c r="Y31" s="133">
        <v>0</v>
      </c>
      <c r="Z31" s="133">
        <v>0</v>
      </c>
      <c r="AA31" s="133">
        <v>0</v>
      </c>
      <c r="AB31" s="133">
        <v>0</v>
      </c>
      <c r="AC31" s="103">
        <v>0</v>
      </c>
      <c r="AD31" s="103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</row>
    <row r="32" spans="1:40" ht="12.75">
      <c r="A32" s="116" t="s">
        <v>226</v>
      </c>
      <c r="B32" s="103">
        <v>502482</v>
      </c>
      <c r="C32" s="130">
        <v>229146</v>
      </c>
      <c r="D32" s="107">
        <f t="shared" si="0"/>
        <v>45.60282756397244</v>
      </c>
      <c r="E32" s="103">
        <v>364292</v>
      </c>
      <c r="F32" s="103">
        <v>152400</v>
      </c>
      <c r="G32" s="103">
        <v>15800</v>
      </c>
      <c r="H32" s="103">
        <v>15800</v>
      </c>
      <c r="I32" s="103">
        <v>68236</v>
      </c>
      <c r="J32" s="103">
        <v>29300</v>
      </c>
      <c r="K32" s="103">
        <v>9178</v>
      </c>
      <c r="L32" s="103">
        <v>4300</v>
      </c>
      <c r="M32" s="103">
        <v>22312</v>
      </c>
      <c r="N32" s="103">
        <v>15600</v>
      </c>
      <c r="O32" s="103">
        <v>0</v>
      </c>
      <c r="P32" s="103">
        <v>0</v>
      </c>
      <c r="Q32" s="103">
        <v>12270</v>
      </c>
      <c r="R32" s="103">
        <v>8300</v>
      </c>
      <c r="S32" s="103">
        <v>121</v>
      </c>
      <c r="T32" s="117">
        <f t="shared" si="1"/>
        <v>315.6280991735537</v>
      </c>
      <c r="U32" s="131">
        <f t="shared" si="2"/>
        <v>0.41834572266204034</v>
      </c>
      <c r="V32" s="131">
        <f t="shared" si="5"/>
        <v>0.6764466177669112</v>
      </c>
      <c r="W32" s="103">
        <v>0</v>
      </c>
      <c r="X32" s="103">
        <v>0</v>
      </c>
      <c r="Y32" s="133">
        <v>0</v>
      </c>
      <c r="Z32" s="133">
        <v>0</v>
      </c>
      <c r="AA32" s="133">
        <v>0</v>
      </c>
      <c r="AB32" s="133">
        <v>0</v>
      </c>
      <c r="AC32" s="103">
        <v>0</v>
      </c>
      <c r="AD32" s="103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</row>
    <row r="33" spans="1:40" ht="12.75">
      <c r="A33" s="116" t="s">
        <v>227</v>
      </c>
      <c r="B33" s="103">
        <v>253663</v>
      </c>
      <c r="C33" s="130">
        <v>127558</v>
      </c>
      <c r="D33" s="107">
        <f t="shared" si="0"/>
        <v>50.286403614244094</v>
      </c>
      <c r="E33" s="103">
        <v>180879</v>
      </c>
      <c r="F33" s="103">
        <v>84073</v>
      </c>
      <c r="G33" s="103">
        <v>12470</v>
      </c>
      <c r="H33" s="103">
        <v>12470</v>
      </c>
      <c r="I33" s="103">
        <v>33982</v>
      </c>
      <c r="J33" s="103">
        <v>16995</v>
      </c>
      <c r="K33" s="103">
        <v>4570</v>
      </c>
      <c r="L33" s="103">
        <v>2321</v>
      </c>
      <c r="M33" s="103">
        <v>11322</v>
      </c>
      <c r="N33" s="103">
        <v>8492</v>
      </c>
      <c r="O33" s="103">
        <v>0</v>
      </c>
      <c r="P33" s="103">
        <v>0</v>
      </c>
      <c r="Q33" s="103">
        <v>3100</v>
      </c>
      <c r="R33" s="103">
        <v>1936</v>
      </c>
      <c r="S33" s="103">
        <v>107</v>
      </c>
      <c r="T33" s="117">
        <f t="shared" si="1"/>
        <v>198.6884735202492</v>
      </c>
      <c r="U33" s="131">
        <f t="shared" si="2"/>
        <v>0.46480243698826285</v>
      </c>
      <c r="V33" s="131">
        <f t="shared" si="5"/>
        <v>0.6245161290322581</v>
      </c>
      <c r="W33" s="103">
        <v>0</v>
      </c>
      <c r="X33" s="103">
        <v>0</v>
      </c>
      <c r="Y33" s="133">
        <v>0</v>
      </c>
      <c r="Z33" s="133">
        <v>0</v>
      </c>
      <c r="AA33" s="133">
        <v>0</v>
      </c>
      <c r="AB33" s="133">
        <v>0</v>
      </c>
      <c r="AC33" s="103">
        <v>0</v>
      </c>
      <c r="AD33" s="103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</row>
    <row r="34" spans="1:40" ht="12.75">
      <c r="A34" s="116" t="s">
        <v>190</v>
      </c>
      <c r="B34" s="103">
        <v>200900</v>
      </c>
      <c r="C34" s="130">
        <v>92307</v>
      </c>
      <c r="D34" s="107">
        <f t="shared" si="0"/>
        <v>45.94673967147835</v>
      </c>
      <c r="E34" s="103">
        <v>138070</v>
      </c>
      <c r="F34" s="103">
        <v>57365</v>
      </c>
      <c r="G34" s="103">
        <v>4729</v>
      </c>
      <c r="H34" s="103">
        <v>4728</v>
      </c>
      <c r="I34" s="103">
        <v>25859</v>
      </c>
      <c r="J34" s="103">
        <v>10988</v>
      </c>
      <c r="K34" s="103">
        <v>3478</v>
      </c>
      <c r="L34" s="103">
        <v>1483</v>
      </c>
      <c r="M34" s="103">
        <v>8998</v>
      </c>
      <c r="N34" s="103">
        <v>6749</v>
      </c>
      <c r="O34" s="103">
        <v>0</v>
      </c>
      <c r="P34" s="103">
        <v>0</v>
      </c>
      <c r="Q34" s="103">
        <v>14228</v>
      </c>
      <c r="R34" s="103">
        <v>8493</v>
      </c>
      <c r="S34" s="103">
        <v>63</v>
      </c>
      <c r="T34" s="117">
        <f t="shared" si="1"/>
        <v>244.19841269841268</v>
      </c>
      <c r="U34" s="131">
        <f t="shared" si="2"/>
        <v>0.4154776562613167</v>
      </c>
      <c r="V34" s="131">
        <f t="shared" si="5"/>
        <v>0.5969215631149846</v>
      </c>
      <c r="W34" s="103">
        <v>0</v>
      </c>
      <c r="X34" s="103">
        <v>0</v>
      </c>
      <c r="Y34" s="133">
        <v>0</v>
      </c>
      <c r="Z34" s="133">
        <v>0</v>
      </c>
      <c r="AA34" s="133">
        <v>0</v>
      </c>
      <c r="AB34" s="133">
        <v>0</v>
      </c>
      <c r="AC34" s="103">
        <v>0</v>
      </c>
      <c r="AD34" s="103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</row>
    <row r="35" spans="1:40" ht="12.75">
      <c r="A35" s="116" t="s">
        <v>191</v>
      </c>
      <c r="B35" s="103">
        <v>215489</v>
      </c>
      <c r="C35" s="130">
        <v>111130</v>
      </c>
      <c r="D35" s="107">
        <f t="shared" si="0"/>
        <v>51.57107787404461</v>
      </c>
      <c r="E35" s="103">
        <v>143570</v>
      </c>
      <c r="F35" s="103">
        <v>70369</v>
      </c>
      <c r="G35" s="103">
        <v>11050</v>
      </c>
      <c r="H35" s="103">
        <v>11047</v>
      </c>
      <c r="I35" s="103">
        <v>28075</v>
      </c>
      <c r="J35" s="103">
        <v>14262</v>
      </c>
      <c r="K35" s="103">
        <v>3776</v>
      </c>
      <c r="L35" s="103">
        <v>1986</v>
      </c>
      <c r="M35" s="103">
        <v>8830</v>
      </c>
      <c r="N35" s="103">
        <v>6623</v>
      </c>
      <c r="O35" s="103">
        <v>0</v>
      </c>
      <c r="P35" s="103">
        <v>0</v>
      </c>
      <c r="Q35" s="103">
        <v>11800</v>
      </c>
      <c r="R35" s="103">
        <v>4656</v>
      </c>
      <c r="S35" s="103">
        <v>92</v>
      </c>
      <c r="T35" s="117">
        <f t="shared" si="1"/>
        <v>201.32246376811597</v>
      </c>
      <c r="U35" s="131">
        <f t="shared" si="2"/>
        <v>0.4901372152956746</v>
      </c>
      <c r="V35" s="131">
        <f t="shared" si="5"/>
        <v>0.3945762711864407</v>
      </c>
      <c r="W35" s="103">
        <v>0</v>
      </c>
      <c r="X35" s="103">
        <v>0</v>
      </c>
      <c r="Y35" s="133">
        <v>0</v>
      </c>
      <c r="Z35" s="133">
        <v>0</v>
      </c>
      <c r="AA35" s="133">
        <v>0</v>
      </c>
      <c r="AB35" s="133">
        <v>0</v>
      </c>
      <c r="AC35" s="103">
        <v>0</v>
      </c>
      <c r="AD35" s="103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</row>
    <row r="36" spans="1:40" ht="12.75">
      <c r="A36" s="116" t="s">
        <v>192</v>
      </c>
      <c r="B36" s="103">
        <v>140364</v>
      </c>
      <c r="C36" s="130">
        <v>66822</v>
      </c>
      <c r="D36" s="107">
        <f aca="true" t="shared" si="10" ref="D36:D67">C36*100/B36</f>
        <v>47.60622381807301</v>
      </c>
      <c r="E36" s="103">
        <v>92991</v>
      </c>
      <c r="F36" s="103">
        <v>36749</v>
      </c>
      <c r="G36" s="103">
        <v>7046</v>
      </c>
      <c r="H36" s="103">
        <v>7046</v>
      </c>
      <c r="I36" s="103">
        <v>16860</v>
      </c>
      <c r="J36" s="103">
        <v>8564</v>
      </c>
      <c r="K36" s="103">
        <v>2268</v>
      </c>
      <c r="L36" s="103">
        <v>995</v>
      </c>
      <c r="M36" s="103">
        <v>6037</v>
      </c>
      <c r="N36" s="103">
        <v>4528</v>
      </c>
      <c r="O36" s="103">
        <v>0</v>
      </c>
      <c r="P36" s="103">
        <v>0</v>
      </c>
      <c r="Q36" s="103">
        <v>10220</v>
      </c>
      <c r="R36" s="103">
        <v>6607</v>
      </c>
      <c r="S36" s="103">
        <v>59</v>
      </c>
      <c r="T36" s="117">
        <f aca="true" t="shared" si="11" ref="T36:T55">C36/S36/6</f>
        <v>188.76271186440678</v>
      </c>
      <c r="U36" s="131">
        <f aca="true" t="shared" si="12" ref="U36:U67">F36/E36</f>
        <v>0.39518878171005795</v>
      </c>
      <c r="V36" s="131">
        <f t="shared" si="5"/>
        <v>0.6464774951076321</v>
      </c>
      <c r="W36" s="103">
        <v>0</v>
      </c>
      <c r="X36" s="103">
        <v>0</v>
      </c>
      <c r="Y36" s="133">
        <v>0</v>
      </c>
      <c r="Z36" s="133">
        <v>0</v>
      </c>
      <c r="AA36" s="133">
        <v>0</v>
      </c>
      <c r="AB36" s="133">
        <v>0</v>
      </c>
      <c r="AC36" s="103">
        <v>0</v>
      </c>
      <c r="AD36" s="103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</row>
    <row r="37" spans="1:40" s="2" customFormat="1" ht="12.75">
      <c r="A37" s="119" t="s">
        <v>256</v>
      </c>
      <c r="B37" s="138">
        <f>SUM(B30:B36)</f>
        <v>3152656</v>
      </c>
      <c r="C37" s="114">
        <f>SUM(C30:C36)</f>
        <v>1541550</v>
      </c>
      <c r="D37" s="111">
        <f t="shared" si="10"/>
        <v>48.89686664196792</v>
      </c>
      <c r="E37" s="138">
        <f aca="true" t="shared" si="13" ref="E37:S37">SUM(E30:E36)</f>
        <v>2254020</v>
      </c>
      <c r="F37" s="138">
        <f t="shared" si="13"/>
        <v>1016775</v>
      </c>
      <c r="G37" s="138">
        <f t="shared" si="13"/>
        <v>110465</v>
      </c>
      <c r="H37" s="138">
        <f t="shared" si="13"/>
        <v>109468</v>
      </c>
      <c r="I37" s="138">
        <f t="shared" si="13"/>
        <v>423662</v>
      </c>
      <c r="J37" s="138">
        <f t="shared" si="13"/>
        <v>186974</v>
      </c>
      <c r="K37" s="138">
        <f t="shared" si="13"/>
        <v>57206</v>
      </c>
      <c r="L37" s="138">
        <f t="shared" si="13"/>
        <v>26653</v>
      </c>
      <c r="M37" s="138">
        <f t="shared" si="13"/>
        <v>137307</v>
      </c>
      <c r="N37" s="138">
        <f t="shared" si="13"/>
        <v>101848</v>
      </c>
      <c r="O37" s="138">
        <f t="shared" si="13"/>
        <v>1000</v>
      </c>
      <c r="P37" s="138">
        <f t="shared" si="13"/>
        <v>0</v>
      </c>
      <c r="Q37" s="138">
        <f t="shared" si="13"/>
        <v>101587</v>
      </c>
      <c r="R37" s="138">
        <f t="shared" si="13"/>
        <v>72624</v>
      </c>
      <c r="S37" s="138">
        <f t="shared" si="13"/>
        <v>854</v>
      </c>
      <c r="T37" s="122">
        <f t="shared" si="11"/>
        <v>300.8489461358314</v>
      </c>
      <c r="U37" s="132">
        <f t="shared" si="12"/>
        <v>0.45109404530572045</v>
      </c>
      <c r="V37" s="132">
        <f t="shared" si="5"/>
        <v>0.7148946223434101</v>
      </c>
      <c r="W37" s="138">
        <f aca="true" t="shared" si="14" ref="W37:AN37">SUM(W30:W36)</f>
        <v>0</v>
      </c>
      <c r="X37" s="138">
        <f t="shared" si="14"/>
        <v>0</v>
      </c>
      <c r="Y37" s="138">
        <f t="shared" si="14"/>
        <v>0</v>
      </c>
      <c r="Z37" s="138">
        <f t="shared" si="14"/>
        <v>0</v>
      </c>
      <c r="AA37" s="138">
        <f t="shared" si="14"/>
        <v>0</v>
      </c>
      <c r="AB37" s="138">
        <f t="shared" si="14"/>
        <v>0</v>
      </c>
      <c r="AC37" s="138">
        <f t="shared" si="14"/>
        <v>0</v>
      </c>
      <c r="AD37" s="138">
        <f t="shared" si="14"/>
        <v>0</v>
      </c>
      <c r="AE37" s="138">
        <f t="shared" si="14"/>
        <v>0</v>
      </c>
      <c r="AF37" s="138">
        <f t="shared" si="14"/>
        <v>0</v>
      </c>
      <c r="AG37" s="139">
        <f t="shared" si="14"/>
        <v>0</v>
      </c>
      <c r="AH37" s="139">
        <f t="shared" si="14"/>
        <v>0</v>
      </c>
      <c r="AI37" s="139">
        <f t="shared" si="14"/>
        <v>0</v>
      </c>
      <c r="AJ37" s="139">
        <f t="shared" si="14"/>
        <v>0</v>
      </c>
      <c r="AK37" s="139">
        <f t="shared" si="14"/>
        <v>0</v>
      </c>
      <c r="AL37" s="139">
        <f t="shared" si="14"/>
        <v>0</v>
      </c>
      <c r="AM37" s="139">
        <f t="shared" si="14"/>
        <v>0</v>
      </c>
      <c r="AN37" s="139">
        <f t="shared" si="14"/>
        <v>0</v>
      </c>
    </row>
    <row r="38" spans="1:40" s="2" customFormat="1" ht="12.75">
      <c r="A38" s="119" t="s">
        <v>255</v>
      </c>
      <c r="B38" s="138">
        <v>1695188</v>
      </c>
      <c r="C38" s="140">
        <v>923813</v>
      </c>
      <c r="D38" s="107">
        <f t="shared" si="10"/>
        <v>54.496197471902825</v>
      </c>
      <c r="E38" s="139">
        <v>1151921</v>
      </c>
      <c r="F38" s="139">
        <v>575381</v>
      </c>
      <c r="G38" s="139">
        <v>89425</v>
      </c>
      <c r="H38" s="139">
        <v>89425</v>
      </c>
      <c r="I38" s="139">
        <v>221712</v>
      </c>
      <c r="J38" s="139">
        <v>115683</v>
      </c>
      <c r="K38" s="139">
        <v>29820</v>
      </c>
      <c r="L38" s="139">
        <v>15774</v>
      </c>
      <c r="M38" s="139">
        <v>72052</v>
      </c>
      <c r="N38" s="139">
        <v>54039</v>
      </c>
      <c r="O38" s="139">
        <v>12004</v>
      </c>
      <c r="P38" s="139">
        <v>10225</v>
      </c>
      <c r="Q38" s="139">
        <v>53000</v>
      </c>
      <c r="R38" s="139">
        <v>28915</v>
      </c>
      <c r="S38" s="139">
        <v>258</v>
      </c>
      <c r="T38" s="117">
        <f t="shared" si="11"/>
        <v>596.7784237726098</v>
      </c>
      <c r="U38" s="131">
        <f t="shared" si="12"/>
        <v>0.4994969273066469</v>
      </c>
      <c r="V38" s="131">
        <f t="shared" si="5"/>
        <v>0.5455660377358491</v>
      </c>
      <c r="W38" s="139">
        <v>0</v>
      </c>
      <c r="X38" s="139">
        <v>0</v>
      </c>
      <c r="Y38" s="139">
        <v>2500</v>
      </c>
      <c r="Z38" s="139">
        <v>2387</v>
      </c>
      <c r="AA38" s="139">
        <v>1530</v>
      </c>
      <c r="AB38" s="139">
        <v>420</v>
      </c>
      <c r="AC38" s="139">
        <v>0</v>
      </c>
      <c r="AD38" s="139">
        <v>0</v>
      </c>
      <c r="AE38" s="116">
        <v>0</v>
      </c>
      <c r="AF38" s="116">
        <v>0</v>
      </c>
      <c r="AG38" s="116">
        <v>2000</v>
      </c>
      <c r="AH38" s="116">
        <v>2000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</row>
    <row r="39" spans="1:40" s="2" customFormat="1" ht="12.75" hidden="1">
      <c r="A39" s="119" t="s">
        <v>228</v>
      </c>
      <c r="B39" s="138">
        <f>B38</f>
        <v>1695188</v>
      </c>
      <c r="C39" s="114">
        <f>C38</f>
        <v>923813</v>
      </c>
      <c r="D39" s="111">
        <f t="shared" si="10"/>
        <v>54.496197471902825</v>
      </c>
      <c r="E39" s="138">
        <f aca="true" t="shared" si="15" ref="E39:S39">E38</f>
        <v>1151921</v>
      </c>
      <c r="F39" s="138">
        <f t="shared" si="15"/>
        <v>575381</v>
      </c>
      <c r="G39" s="138">
        <f t="shared" si="15"/>
        <v>89425</v>
      </c>
      <c r="H39" s="138">
        <f t="shared" si="15"/>
        <v>89425</v>
      </c>
      <c r="I39" s="138">
        <f t="shared" si="15"/>
        <v>221712</v>
      </c>
      <c r="J39" s="138">
        <f t="shared" si="15"/>
        <v>115683</v>
      </c>
      <c r="K39" s="138">
        <f t="shared" si="15"/>
        <v>29820</v>
      </c>
      <c r="L39" s="138">
        <f t="shared" si="15"/>
        <v>15774</v>
      </c>
      <c r="M39" s="138">
        <f t="shared" si="15"/>
        <v>72052</v>
      </c>
      <c r="N39" s="138">
        <f t="shared" si="15"/>
        <v>54039</v>
      </c>
      <c r="O39" s="138">
        <f t="shared" si="15"/>
        <v>12004</v>
      </c>
      <c r="P39" s="138">
        <f t="shared" si="15"/>
        <v>10225</v>
      </c>
      <c r="Q39" s="138">
        <f t="shared" si="15"/>
        <v>53000</v>
      </c>
      <c r="R39" s="138">
        <f t="shared" si="15"/>
        <v>28915</v>
      </c>
      <c r="S39" s="138">
        <f t="shared" si="15"/>
        <v>258</v>
      </c>
      <c r="T39" s="122">
        <f t="shared" si="11"/>
        <v>596.7784237726098</v>
      </c>
      <c r="U39" s="132">
        <f t="shared" si="12"/>
        <v>0.4994969273066469</v>
      </c>
      <c r="V39" s="132">
        <f t="shared" si="5"/>
        <v>0.5455660377358491</v>
      </c>
      <c r="W39" s="138">
        <f aca="true" t="shared" si="16" ref="W39:AN39">W38</f>
        <v>0</v>
      </c>
      <c r="X39" s="138">
        <f t="shared" si="16"/>
        <v>0</v>
      </c>
      <c r="Y39" s="138">
        <f t="shared" si="16"/>
        <v>2500</v>
      </c>
      <c r="Z39" s="138">
        <f t="shared" si="16"/>
        <v>2387</v>
      </c>
      <c r="AA39" s="138">
        <f t="shared" si="16"/>
        <v>1530</v>
      </c>
      <c r="AB39" s="138">
        <f t="shared" si="16"/>
        <v>420</v>
      </c>
      <c r="AC39" s="138">
        <f t="shared" si="16"/>
        <v>0</v>
      </c>
      <c r="AD39" s="138">
        <f t="shared" si="16"/>
        <v>0</v>
      </c>
      <c r="AE39" s="138">
        <f t="shared" si="16"/>
        <v>0</v>
      </c>
      <c r="AF39" s="138">
        <f t="shared" si="16"/>
        <v>0</v>
      </c>
      <c r="AG39" s="138">
        <f t="shared" si="16"/>
        <v>2000</v>
      </c>
      <c r="AH39" s="139">
        <f t="shared" si="16"/>
        <v>2000</v>
      </c>
      <c r="AI39" s="139">
        <f t="shared" si="16"/>
        <v>0</v>
      </c>
      <c r="AJ39" s="139">
        <f t="shared" si="16"/>
        <v>0</v>
      </c>
      <c r="AK39" s="139">
        <f t="shared" si="16"/>
        <v>0</v>
      </c>
      <c r="AL39" s="139">
        <f t="shared" si="16"/>
        <v>0</v>
      </c>
      <c r="AM39" s="139">
        <f t="shared" si="16"/>
        <v>0</v>
      </c>
      <c r="AN39" s="139">
        <f t="shared" si="16"/>
        <v>0</v>
      </c>
    </row>
    <row r="40" spans="1:40" s="2" customFormat="1" ht="12.75">
      <c r="A40" s="116" t="s">
        <v>178</v>
      </c>
      <c r="B40" s="103">
        <v>2913446</v>
      </c>
      <c r="C40" s="130">
        <v>1671326</v>
      </c>
      <c r="D40" s="107">
        <f t="shared" si="10"/>
        <v>57.36595083622624</v>
      </c>
      <c r="E40" s="103">
        <v>1980493</v>
      </c>
      <c r="F40" s="103">
        <v>1073455</v>
      </c>
      <c r="G40" s="103">
        <v>137100</v>
      </c>
      <c r="H40" s="103">
        <v>137013</v>
      </c>
      <c r="I40" s="103">
        <v>379481</v>
      </c>
      <c r="J40" s="103">
        <v>195990</v>
      </c>
      <c r="K40" s="103">
        <v>52064</v>
      </c>
      <c r="L40" s="103">
        <v>26737</v>
      </c>
      <c r="M40" s="103">
        <v>120057</v>
      </c>
      <c r="N40" s="103">
        <v>90043</v>
      </c>
      <c r="O40" s="103">
        <v>12000</v>
      </c>
      <c r="P40" s="103">
        <v>2843</v>
      </c>
      <c r="Q40" s="103">
        <v>179893</v>
      </c>
      <c r="R40" s="103">
        <v>103614</v>
      </c>
      <c r="S40" s="103">
        <v>873</v>
      </c>
      <c r="T40" s="117">
        <f t="shared" si="11"/>
        <v>319.07712867506683</v>
      </c>
      <c r="U40" s="131">
        <f t="shared" si="12"/>
        <v>0.5420140338794431</v>
      </c>
      <c r="V40" s="131">
        <f t="shared" si="5"/>
        <v>0.5759757188995681</v>
      </c>
      <c r="W40" s="139">
        <v>0</v>
      </c>
      <c r="X40" s="139">
        <v>0</v>
      </c>
      <c r="Y40" s="139">
        <v>1100</v>
      </c>
      <c r="Z40" s="139">
        <v>0</v>
      </c>
      <c r="AA40" s="139">
        <v>5130</v>
      </c>
      <c r="AB40" s="139">
        <v>2241</v>
      </c>
      <c r="AC40" s="139">
        <v>2893</v>
      </c>
      <c r="AD40" s="139">
        <v>0</v>
      </c>
      <c r="AE40" s="116">
        <v>3000</v>
      </c>
      <c r="AF40" s="116">
        <v>0</v>
      </c>
      <c r="AG40" s="116">
        <v>2000</v>
      </c>
      <c r="AH40" s="116">
        <v>2000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</row>
    <row r="41" spans="1:40" s="11" customFormat="1" ht="12.75">
      <c r="A41" s="116" t="s">
        <v>229</v>
      </c>
      <c r="B41" s="103">
        <v>1474580</v>
      </c>
      <c r="C41" s="130">
        <v>782747</v>
      </c>
      <c r="D41" s="107">
        <f t="shared" si="10"/>
        <v>53.08270829659971</v>
      </c>
      <c r="E41" s="103">
        <v>1005140</v>
      </c>
      <c r="F41" s="103">
        <v>493009</v>
      </c>
      <c r="G41" s="103">
        <v>73869</v>
      </c>
      <c r="H41" s="103">
        <v>73869</v>
      </c>
      <c r="I41" s="103">
        <v>198333</v>
      </c>
      <c r="J41" s="103">
        <v>98979</v>
      </c>
      <c r="K41" s="103">
        <v>26675</v>
      </c>
      <c r="L41" s="103">
        <v>13587</v>
      </c>
      <c r="M41" s="103">
        <v>57543</v>
      </c>
      <c r="N41" s="103">
        <v>43200</v>
      </c>
      <c r="O41" s="103">
        <v>0</v>
      </c>
      <c r="P41" s="103">
        <v>0</v>
      </c>
      <c r="Q41" s="103">
        <v>53746</v>
      </c>
      <c r="R41" s="103">
        <v>30353</v>
      </c>
      <c r="S41" s="103">
        <v>412</v>
      </c>
      <c r="T41" s="117">
        <f t="shared" si="11"/>
        <v>316.64522653721684</v>
      </c>
      <c r="U41" s="131">
        <f t="shared" si="12"/>
        <v>0.49048789223391764</v>
      </c>
      <c r="V41" s="131">
        <f t="shared" si="5"/>
        <v>0.5647490045770848</v>
      </c>
      <c r="W41" s="103">
        <v>0</v>
      </c>
      <c r="X41" s="103">
        <v>0</v>
      </c>
      <c r="Y41" s="103">
        <v>600</v>
      </c>
      <c r="Z41" s="103">
        <v>339</v>
      </c>
      <c r="AA41" s="103">
        <v>1350</v>
      </c>
      <c r="AB41" s="103">
        <v>825</v>
      </c>
      <c r="AC41" s="103">
        <v>1653</v>
      </c>
      <c r="AD41" s="103">
        <v>0</v>
      </c>
      <c r="AE41" s="36">
        <v>2500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</row>
    <row r="42" spans="1:40" s="11" customFormat="1" ht="12.75">
      <c r="A42" s="116" t="s">
        <v>226</v>
      </c>
      <c r="B42" s="103">
        <v>2831638</v>
      </c>
      <c r="C42" s="130">
        <v>1545332</v>
      </c>
      <c r="D42" s="107">
        <f t="shared" si="10"/>
        <v>54.57378379581006</v>
      </c>
      <c r="E42" s="103">
        <v>1824071</v>
      </c>
      <c r="F42" s="103">
        <v>896406</v>
      </c>
      <c r="G42" s="103">
        <v>145260</v>
      </c>
      <c r="H42" s="103">
        <v>145260</v>
      </c>
      <c r="I42" s="103">
        <v>342752</v>
      </c>
      <c r="J42" s="103">
        <v>181650</v>
      </c>
      <c r="K42" s="103">
        <v>47049</v>
      </c>
      <c r="L42" s="103">
        <v>24968</v>
      </c>
      <c r="M42" s="103">
        <v>107931</v>
      </c>
      <c r="N42" s="103">
        <v>80000</v>
      </c>
      <c r="O42" s="103">
        <v>7000</v>
      </c>
      <c r="P42" s="103">
        <v>7000</v>
      </c>
      <c r="Q42" s="103">
        <v>263000</v>
      </c>
      <c r="R42" s="103">
        <v>151655</v>
      </c>
      <c r="S42" s="103">
        <v>601</v>
      </c>
      <c r="T42" s="117">
        <f t="shared" si="11"/>
        <v>428.5446478092069</v>
      </c>
      <c r="U42" s="131">
        <f t="shared" si="12"/>
        <v>0.4914315287069418</v>
      </c>
      <c r="V42" s="131">
        <f t="shared" si="5"/>
        <v>0.5766349809885931</v>
      </c>
      <c r="W42" s="103">
        <v>0</v>
      </c>
      <c r="X42" s="103">
        <v>0</v>
      </c>
      <c r="Y42" s="103">
        <v>6600</v>
      </c>
      <c r="Z42" s="103">
        <v>6600</v>
      </c>
      <c r="AA42" s="103">
        <v>3210</v>
      </c>
      <c r="AB42" s="103">
        <v>2115</v>
      </c>
      <c r="AC42" s="103">
        <v>2893</v>
      </c>
      <c r="AD42" s="103">
        <v>2893</v>
      </c>
      <c r="AE42" s="36">
        <v>3000</v>
      </c>
      <c r="AF42" s="36">
        <v>0</v>
      </c>
      <c r="AG42" s="36">
        <v>2000</v>
      </c>
      <c r="AH42" s="36">
        <v>1999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</row>
    <row r="43" spans="1:40" s="11" customFormat="1" ht="12.75">
      <c r="A43" s="116" t="s">
        <v>227</v>
      </c>
      <c r="B43" s="103">
        <v>3330275</v>
      </c>
      <c r="C43" s="130">
        <v>1726581</v>
      </c>
      <c r="D43" s="107">
        <f t="shared" si="10"/>
        <v>51.844997785468166</v>
      </c>
      <c r="E43" s="103">
        <v>2160424</v>
      </c>
      <c r="F43" s="103">
        <v>1094828</v>
      </c>
      <c r="G43" s="103">
        <v>157825</v>
      </c>
      <c r="H43" s="103">
        <v>157824</v>
      </c>
      <c r="I43" s="103">
        <v>412511</v>
      </c>
      <c r="J43" s="103">
        <v>222147</v>
      </c>
      <c r="K43" s="103">
        <v>55482</v>
      </c>
      <c r="L43" s="103">
        <v>30042</v>
      </c>
      <c r="M43" s="103">
        <v>132004</v>
      </c>
      <c r="N43" s="103">
        <v>99003</v>
      </c>
      <c r="O43" s="103">
        <v>200000</v>
      </c>
      <c r="P43" s="103">
        <v>0</v>
      </c>
      <c r="Q43" s="103">
        <v>122720</v>
      </c>
      <c r="R43" s="103">
        <v>67313</v>
      </c>
      <c r="S43" s="103">
        <v>785</v>
      </c>
      <c r="T43" s="117">
        <f t="shared" si="11"/>
        <v>366.5777070063694</v>
      </c>
      <c r="U43" s="131">
        <f t="shared" si="12"/>
        <v>0.5067653386557454</v>
      </c>
      <c r="V43" s="131">
        <f t="shared" si="5"/>
        <v>0.5485088005215124</v>
      </c>
      <c r="W43" s="103">
        <v>0</v>
      </c>
      <c r="X43" s="103">
        <v>0</v>
      </c>
      <c r="Y43" s="103">
        <v>600</v>
      </c>
      <c r="Z43" s="103">
        <v>600</v>
      </c>
      <c r="AA43" s="103">
        <v>6390</v>
      </c>
      <c r="AB43" s="103">
        <v>5935</v>
      </c>
      <c r="AC43" s="103">
        <v>7027</v>
      </c>
      <c r="AD43" s="103">
        <v>7027</v>
      </c>
      <c r="AE43" s="36">
        <v>3000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</row>
    <row r="44" spans="1:40" s="2" customFormat="1" ht="12.75">
      <c r="A44" s="116" t="s">
        <v>190</v>
      </c>
      <c r="B44" s="103">
        <v>2079922</v>
      </c>
      <c r="C44" s="134">
        <v>1144861</v>
      </c>
      <c r="D44" s="107">
        <f t="shared" si="10"/>
        <v>55.04345836045775</v>
      </c>
      <c r="E44" s="103">
        <v>1293328</v>
      </c>
      <c r="F44" s="103">
        <v>660988</v>
      </c>
      <c r="G44" s="103">
        <v>95370</v>
      </c>
      <c r="H44" s="103">
        <v>95369</v>
      </c>
      <c r="I44" s="103">
        <v>248054</v>
      </c>
      <c r="J44" s="103">
        <v>128701</v>
      </c>
      <c r="K44" s="103">
        <v>33366</v>
      </c>
      <c r="L44" s="103">
        <v>17772</v>
      </c>
      <c r="M44" s="103">
        <v>75368</v>
      </c>
      <c r="N44" s="103">
        <v>56526</v>
      </c>
      <c r="O44" s="103">
        <v>2000</v>
      </c>
      <c r="P44" s="103">
        <v>429</v>
      </c>
      <c r="Q44" s="103">
        <v>240765</v>
      </c>
      <c r="R44" s="103">
        <v>138964</v>
      </c>
      <c r="S44" s="139">
        <v>433</v>
      </c>
      <c r="T44" s="117">
        <f t="shared" si="11"/>
        <v>440.6701308698999</v>
      </c>
      <c r="U44" s="131">
        <f t="shared" si="12"/>
        <v>0.511075303403313</v>
      </c>
      <c r="V44" s="131">
        <f t="shared" si="5"/>
        <v>0.5771769152493095</v>
      </c>
      <c r="W44" s="139">
        <v>0</v>
      </c>
      <c r="X44" s="139">
        <v>0</v>
      </c>
      <c r="Y44" s="139">
        <v>1700</v>
      </c>
      <c r="Z44" s="139">
        <v>1455</v>
      </c>
      <c r="AA44" s="139">
        <v>5100</v>
      </c>
      <c r="AB44" s="139">
        <v>2731</v>
      </c>
      <c r="AC44" s="139">
        <v>827</v>
      </c>
      <c r="AD44" s="139">
        <v>0</v>
      </c>
      <c r="AE44" s="116">
        <v>3000</v>
      </c>
      <c r="AF44" s="116">
        <v>0</v>
      </c>
      <c r="AG44" s="116">
        <v>4000</v>
      </c>
      <c r="AH44" s="116">
        <v>3999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</row>
    <row r="45" spans="1:40" s="11" customFormat="1" ht="12.75">
      <c r="A45" s="116" t="s">
        <v>225</v>
      </c>
      <c r="B45" s="103">
        <v>2821290</v>
      </c>
      <c r="C45" s="130">
        <v>1577790</v>
      </c>
      <c r="D45" s="107">
        <f t="shared" si="10"/>
        <v>55.92441755367226</v>
      </c>
      <c r="E45" s="103">
        <v>1906190</v>
      </c>
      <c r="F45" s="103">
        <v>941811</v>
      </c>
      <c r="G45" s="103">
        <v>181630</v>
      </c>
      <c r="H45" s="103">
        <v>181630</v>
      </c>
      <c r="I45" s="103">
        <v>374325</v>
      </c>
      <c r="J45" s="103">
        <v>204320</v>
      </c>
      <c r="K45" s="103">
        <v>50347</v>
      </c>
      <c r="L45" s="103">
        <v>27108</v>
      </c>
      <c r="M45" s="103">
        <v>113657</v>
      </c>
      <c r="N45" s="103">
        <v>85242</v>
      </c>
      <c r="O45" s="103">
        <v>1000</v>
      </c>
      <c r="P45" s="103">
        <v>0</v>
      </c>
      <c r="Q45" s="103">
        <v>143700</v>
      </c>
      <c r="R45" s="103">
        <v>107927</v>
      </c>
      <c r="S45" s="103">
        <v>605</v>
      </c>
      <c r="T45" s="117">
        <f t="shared" si="11"/>
        <v>434.65289256198344</v>
      </c>
      <c r="U45" s="131">
        <f t="shared" si="12"/>
        <v>0.49408033826638476</v>
      </c>
      <c r="V45" s="131">
        <f t="shared" si="5"/>
        <v>0.7510577592205985</v>
      </c>
      <c r="W45" s="103">
        <v>0</v>
      </c>
      <c r="X45" s="103">
        <v>0</v>
      </c>
      <c r="Y45" s="103">
        <v>0</v>
      </c>
      <c r="Z45" s="103">
        <v>0</v>
      </c>
      <c r="AA45" s="103">
        <v>4890</v>
      </c>
      <c r="AB45" s="103">
        <v>2021</v>
      </c>
      <c r="AC45" s="103">
        <v>8473</v>
      </c>
      <c r="AD45" s="103">
        <v>0</v>
      </c>
      <c r="AE45" s="36">
        <v>3000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</row>
    <row r="46" spans="1:40" s="11" customFormat="1" ht="12.75">
      <c r="A46" s="116" t="s">
        <v>191</v>
      </c>
      <c r="B46" s="103">
        <v>2096255</v>
      </c>
      <c r="C46" s="130">
        <v>1152989</v>
      </c>
      <c r="D46" s="107">
        <f t="shared" si="10"/>
        <v>55.00232557584836</v>
      </c>
      <c r="E46" s="103">
        <v>1407705</v>
      </c>
      <c r="F46" s="103">
        <v>728682</v>
      </c>
      <c r="G46" s="103">
        <v>114500</v>
      </c>
      <c r="H46" s="103">
        <v>114490</v>
      </c>
      <c r="I46" s="103">
        <v>266592</v>
      </c>
      <c r="J46" s="103">
        <v>146901</v>
      </c>
      <c r="K46" s="103">
        <v>35857</v>
      </c>
      <c r="L46" s="103">
        <v>20582</v>
      </c>
      <c r="M46" s="103">
        <v>69177</v>
      </c>
      <c r="N46" s="103">
        <v>51883</v>
      </c>
      <c r="O46" s="103">
        <v>9900</v>
      </c>
      <c r="P46" s="103">
        <v>0</v>
      </c>
      <c r="Q46" s="103">
        <v>119050</v>
      </c>
      <c r="R46" s="103">
        <v>56963</v>
      </c>
      <c r="S46" s="103">
        <v>801</v>
      </c>
      <c r="T46" s="117">
        <f t="shared" si="11"/>
        <v>239.9061589679567</v>
      </c>
      <c r="U46" s="131">
        <f t="shared" si="12"/>
        <v>0.5176382835892464</v>
      </c>
      <c r="V46" s="131">
        <f t="shared" si="5"/>
        <v>0.47847963040739183</v>
      </c>
      <c r="W46" s="103">
        <v>0</v>
      </c>
      <c r="X46" s="103">
        <v>0</v>
      </c>
      <c r="Y46" s="103">
        <v>0</v>
      </c>
      <c r="Z46" s="103">
        <v>0</v>
      </c>
      <c r="AA46" s="103">
        <v>4620</v>
      </c>
      <c r="AB46" s="103">
        <v>1185</v>
      </c>
      <c r="AC46" s="103">
        <v>1860</v>
      </c>
      <c r="AD46" s="103">
        <v>0</v>
      </c>
      <c r="AE46" s="36">
        <v>3000</v>
      </c>
      <c r="AF46" s="36">
        <v>0</v>
      </c>
      <c r="AG46" s="36">
        <v>2300</v>
      </c>
      <c r="AH46" s="36">
        <v>2284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</row>
    <row r="47" spans="1:40" s="11" customFormat="1" ht="12.75">
      <c r="A47" s="116" t="s">
        <v>192</v>
      </c>
      <c r="B47" s="103">
        <v>1668358</v>
      </c>
      <c r="C47" s="130">
        <v>932438</v>
      </c>
      <c r="D47" s="107">
        <f t="shared" si="10"/>
        <v>55.889563271192394</v>
      </c>
      <c r="E47" s="103">
        <v>1126606</v>
      </c>
      <c r="F47" s="103">
        <v>600757</v>
      </c>
      <c r="G47" s="103">
        <v>89862</v>
      </c>
      <c r="H47" s="103">
        <v>89861</v>
      </c>
      <c r="I47" s="103">
        <v>210483</v>
      </c>
      <c r="J47" s="103">
        <v>115463</v>
      </c>
      <c r="K47" s="103">
        <v>28308</v>
      </c>
      <c r="L47" s="103">
        <v>15706</v>
      </c>
      <c r="M47" s="103">
        <v>65738</v>
      </c>
      <c r="N47" s="103">
        <v>49303</v>
      </c>
      <c r="O47" s="103">
        <v>5000</v>
      </c>
      <c r="P47" s="103">
        <v>886</v>
      </c>
      <c r="Q47" s="103">
        <v>105266</v>
      </c>
      <c r="R47" s="103">
        <v>35911</v>
      </c>
      <c r="S47" s="103">
        <v>520</v>
      </c>
      <c r="T47" s="117">
        <f t="shared" si="11"/>
        <v>298.85833333333335</v>
      </c>
      <c r="U47" s="131">
        <f t="shared" si="12"/>
        <v>0.5332449853808696</v>
      </c>
      <c r="V47" s="131">
        <f t="shared" si="5"/>
        <v>0.34114528907719494</v>
      </c>
      <c r="W47" s="103">
        <v>0</v>
      </c>
      <c r="X47" s="103">
        <v>0</v>
      </c>
      <c r="Y47" s="103">
        <v>500</v>
      </c>
      <c r="Z47" s="103">
        <v>500</v>
      </c>
      <c r="AA47" s="103">
        <v>2400</v>
      </c>
      <c r="AB47" s="103">
        <v>750</v>
      </c>
      <c r="AC47" s="103">
        <v>1033</v>
      </c>
      <c r="AD47" s="103">
        <v>0</v>
      </c>
      <c r="AE47" s="36">
        <v>3000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</row>
    <row r="48" spans="1:40" s="11" customFormat="1" ht="12.75">
      <c r="A48" s="116" t="s">
        <v>193</v>
      </c>
      <c r="B48" s="103">
        <v>2609611</v>
      </c>
      <c r="C48" s="130">
        <v>1377537</v>
      </c>
      <c r="D48" s="107">
        <f t="shared" si="10"/>
        <v>52.78706289941298</v>
      </c>
      <c r="E48" s="103">
        <v>1743340</v>
      </c>
      <c r="F48" s="103">
        <v>847580</v>
      </c>
      <c r="G48" s="103">
        <v>135167</v>
      </c>
      <c r="H48" s="103">
        <v>135167</v>
      </c>
      <c r="I48" s="103">
        <v>348724</v>
      </c>
      <c r="J48" s="103">
        <v>170742</v>
      </c>
      <c r="K48" s="103">
        <v>46903</v>
      </c>
      <c r="L48" s="103">
        <v>23087</v>
      </c>
      <c r="M48" s="103">
        <v>102908</v>
      </c>
      <c r="N48" s="103">
        <v>77908</v>
      </c>
      <c r="O48" s="103">
        <v>0</v>
      </c>
      <c r="P48" s="103">
        <v>0</v>
      </c>
      <c r="Q48" s="103">
        <v>185960</v>
      </c>
      <c r="R48" s="103">
        <v>92189</v>
      </c>
      <c r="S48" s="103">
        <v>576</v>
      </c>
      <c r="T48" s="117">
        <f t="shared" si="11"/>
        <v>398.5928819444444</v>
      </c>
      <c r="U48" s="131">
        <f t="shared" si="12"/>
        <v>0.4861816972019227</v>
      </c>
      <c r="V48" s="131">
        <f t="shared" si="5"/>
        <v>0.4957463970746397</v>
      </c>
      <c r="W48" s="103">
        <v>0</v>
      </c>
      <c r="X48" s="103">
        <v>0</v>
      </c>
      <c r="Y48" s="103">
        <v>300</v>
      </c>
      <c r="Z48" s="103">
        <v>300</v>
      </c>
      <c r="AA48" s="103">
        <v>3600</v>
      </c>
      <c r="AB48" s="103">
        <v>1146</v>
      </c>
      <c r="AC48" s="103">
        <v>3307</v>
      </c>
      <c r="AD48" s="103">
        <v>3307</v>
      </c>
      <c r="AE48" s="36">
        <v>3000</v>
      </c>
      <c r="AF48" s="36">
        <v>270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</row>
    <row r="49" spans="1:40" s="11" customFormat="1" ht="12.75">
      <c r="A49" s="116" t="s">
        <v>176</v>
      </c>
      <c r="B49" s="103">
        <v>514658</v>
      </c>
      <c r="C49" s="130">
        <v>301093</v>
      </c>
      <c r="D49" s="107">
        <f t="shared" si="10"/>
        <v>58.50351106948692</v>
      </c>
      <c r="E49" s="103">
        <v>359692</v>
      </c>
      <c r="F49" s="103">
        <v>202342</v>
      </c>
      <c r="G49" s="103">
        <v>28202</v>
      </c>
      <c r="H49" s="103">
        <v>26380</v>
      </c>
      <c r="I49" s="103">
        <v>67685</v>
      </c>
      <c r="J49" s="103">
        <v>39494</v>
      </c>
      <c r="K49" s="103">
        <v>8870</v>
      </c>
      <c r="L49" s="103">
        <v>4808</v>
      </c>
      <c r="M49" s="103">
        <v>21765</v>
      </c>
      <c r="N49" s="103">
        <v>16329</v>
      </c>
      <c r="O49" s="103">
        <v>0</v>
      </c>
      <c r="P49" s="103">
        <v>0</v>
      </c>
      <c r="Q49" s="103">
        <v>17374</v>
      </c>
      <c r="R49" s="103">
        <v>8300</v>
      </c>
      <c r="S49" s="103">
        <v>187</v>
      </c>
      <c r="T49" s="117">
        <f t="shared" si="11"/>
        <v>268.3538324420677</v>
      </c>
      <c r="U49" s="131">
        <f t="shared" si="12"/>
        <v>0.5625423973844289</v>
      </c>
      <c r="V49" s="131">
        <f t="shared" si="5"/>
        <v>0.4777253367100265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</row>
    <row r="50" spans="1:40" s="11" customFormat="1" ht="12.75">
      <c r="A50" s="116" t="s">
        <v>194</v>
      </c>
      <c r="B50" s="103">
        <v>1809012</v>
      </c>
      <c r="C50" s="130">
        <v>946460</v>
      </c>
      <c r="D50" s="107">
        <f t="shared" si="10"/>
        <v>52.31916648424665</v>
      </c>
      <c r="E50" s="103">
        <v>1237406</v>
      </c>
      <c r="F50" s="103">
        <v>600091</v>
      </c>
      <c r="G50" s="103">
        <v>92749</v>
      </c>
      <c r="H50" s="103">
        <v>92749</v>
      </c>
      <c r="I50" s="103">
        <v>244795</v>
      </c>
      <c r="J50" s="103">
        <v>123096</v>
      </c>
      <c r="K50" s="103">
        <v>32923</v>
      </c>
      <c r="L50" s="103">
        <v>16342</v>
      </c>
      <c r="M50" s="103">
        <v>69977</v>
      </c>
      <c r="N50" s="103">
        <v>52483</v>
      </c>
      <c r="O50" s="103">
        <v>0</v>
      </c>
      <c r="P50" s="103">
        <v>0</v>
      </c>
      <c r="Q50" s="103">
        <v>75084</v>
      </c>
      <c r="R50" s="103">
        <v>33881</v>
      </c>
      <c r="S50" s="103">
        <v>412</v>
      </c>
      <c r="T50" s="117">
        <f t="shared" si="11"/>
        <v>382.87216828478967</v>
      </c>
      <c r="U50" s="131">
        <f t="shared" si="12"/>
        <v>0.48495885748089146</v>
      </c>
      <c r="V50" s="131">
        <f t="shared" si="5"/>
        <v>0.45124127643705714</v>
      </c>
      <c r="W50" s="103">
        <v>0</v>
      </c>
      <c r="X50" s="103">
        <v>0</v>
      </c>
      <c r="Y50" s="103">
        <v>0</v>
      </c>
      <c r="Z50" s="103">
        <v>0</v>
      </c>
      <c r="AA50" s="103">
        <v>2400</v>
      </c>
      <c r="AB50" s="103">
        <v>1003</v>
      </c>
      <c r="AC50" s="103">
        <v>6613</v>
      </c>
      <c r="AD50" s="103">
        <v>0</v>
      </c>
      <c r="AE50" s="36">
        <v>2500</v>
      </c>
      <c r="AF50" s="36">
        <v>0</v>
      </c>
      <c r="AG50" s="36">
        <v>2000</v>
      </c>
      <c r="AH50" s="36">
        <v>1999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</row>
    <row r="51" spans="1:40" s="11" customFormat="1" ht="12.75">
      <c r="A51" s="119" t="s">
        <v>254</v>
      </c>
      <c r="B51" s="110">
        <f>SUM(B40:B50)</f>
        <v>24149045</v>
      </c>
      <c r="C51" s="115">
        <f>SUM(C40:C50)</f>
        <v>13159154</v>
      </c>
      <c r="D51" s="111">
        <f t="shared" si="10"/>
        <v>54.491405353710675</v>
      </c>
      <c r="E51" s="110">
        <f aca="true" t="shared" si="17" ref="E51:S51">SUM(E40:E50)</f>
        <v>16044395</v>
      </c>
      <c r="F51" s="110">
        <f t="shared" si="17"/>
        <v>8139949</v>
      </c>
      <c r="G51" s="110">
        <f t="shared" si="17"/>
        <v>1251534</v>
      </c>
      <c r="H51" s="110">
        <f t="shared" si="17"/>
        <v>1249612</v>
      </c>
      <c r="I51" s="110">
        <f t="shared" si="17"/>
        <v>3093735</v>
      </c>
      <c r="J51" s="110">
        <f t="shared" si="17"/>
        <v>1627483</v>
      </c>
      <c r="K51" s="110">
        <f t="shared" si="17"/>
        <v>417844</v>
      </c>
      <c r="L51" s="110">
        <f t="shared" si="17"/>
        <v>220739</v>
      </c>
      <c r="M51" s="110">
        <f t="shared" si="17"/>
        <v>936125</v>
      </c>
      <c r="N51" s="110">
        <f t="shared" si="17"/>
        <v>701920</v>
      </c>
      <c r="O51" s="110">
        <f t="shared" si="17"/>
        <v>236900</v>
      </c>
      <c r="P51" s="110">
        <f t="shared" si="17"/>
        <v>11158</v>
      </c>
      <c r="Q51" s="110">
        <f t="shared" si="17"/>
        <v>1506558</v>
      </c>
      <c r="R51" s="110">
        <f t="shared" si="17"/>
        <v>827070</v>
      </c>
      <c r="S51" s="110">
        <f t="shared" si="17"/>
        <v>6205</v>
      </c>
      <c r="T51" s="122">
        <f t="shared" si="11"/>
        <v>353.4556540424389</v>
      </c>
      <c r="U51" s="132">
        <f t="shared" si="12"/>
        <v>0.5073391050270203</v>
      </c>
      <c r="V51" s="132">
        <f t="shared" si="5"/>
        <v>0.5489798600518533</v>
      </c>
      <c r="W51" s="110">
        <f aca="true" t="shared" si="18" ref="W51:AN51">SUM(W40:W50)</f>
        <v>0</v>
      </c>
      <c r="X51" s="110">
        <f t="shared" si="18"/>
        <v>0</v>
      </c>
      <c r="Y51" s="110">
        <f t="shared" si="18"/>
        <v>11400</v>
      </c>
      <c r="Z51" s="110">
        <f t="shared" si="18"/>
        <v>9794</v>
      </c>
      <c r="AA51" s="110">
        <f t="shared" si="18"/>
        <v>39090</v>
      </c>
      <c r="AB51" s="110">
        <f t="shared" si="18"/>
        <v>19952</v>
      </c>
      <c r="AC51" s="110">
        <f t="shared" si="18"/>
        <v>36579</v>
      </c>
      <c r="AD51" s="110">
        <f t="shared" si="18"/>
        <v>13227</v>
      </c>
      <c r="AE51" s="110">
        <f t="shared" si="18"/>
        <v>29000</v>
      </c>
      <c r="AF51" s="110">
        <f t="shared" si="18"/>
        <v>270</v>
      </c>
      <c r="AG51" s="110">
        <f t="shared" si="18"/>
        <v>12300</v>
      </c>
      <c r="AH51" s="110">
        <f t="shared" si="18"/>
        <v>12281</v>
      </c>
      <c r="AI51" s="110">
        <f t="shared" si="18"/>
        <v>0</v>
      </c>
      <c r="AJ51" s="110">
        <f t="shared" si="18"/>
        <v>0</v>
      </c>
      <c r="AK51" s="110">
        <f t="shared" si="18"/>
        <v>0</v>
      </c>
      <c r="AL51" s="110">
        <f t="shared" si="18"/>
        <v>0</v>
      </c>
      <c r="AM51" s="110">
        <f t="shared" si="18"/>
        <v>0</v>
      </c>
      <c r="AN51" s="110">
        <f t="shared" si="18"/>
        <v>0</v>
      </c>
    </row>
    <row r="52" spans="1:40" s="2" customFormat="1" ht="12.75">
      <c r="A52" s="119" t="s">
        <v>251</v>
      </c>
      <c r="B52" s="110">
        <v>853613</v>
      </c>
      <c r="C52" s="134">
        <v>475710</v>
      </c>
      <c r="D52" s="107">
        <f t="shared" si="10"/>
        <v>55.72900131558446</v>
      </c>
      <c r="E52" s="103">
        <v>575578</v>
      </c>
      <c r="F52" s="103">
        <v>281148</v>
      </c>
      <c r="G52" s="103">
        <v>47105</v>
      </c>
      <c r="H52" s="103">
        <v>47105</v>
      </c>
      <c r="I52" s="103">
        <v>111402</v>
      </c>
      <c r="J52" s="103">
        <v>58095</v>
      </c>
      <c r="K52" s="103">
        <v>14984</v>
      </c>
      <c r="L52" s="103">
        <v>7924</v>
      </c>
      <c r="M52" s="103">
        <v>34172</v>
      </c>
      <c r="N52" s="103">
        <v>24000</v>
      </c>
      <c r="O52" s="103">
        <v>1000</v>
      </c>
      <c r="P52" s="103">
        <v>647</v>
      </c>
      <c r="Q52" s="103">
        <v>63364</v>
      </c>
      <c r="R52" s="103">
        <v>52801</v>
      </c>
      <c r="S52" s="139">
        <v>73</v>
      </c>
      <c r="T52" s="117">
        <f t="shared" si="11"/>
        <v>1086.0958904109589</v>
      </c>
      <c r="U52" s="131">
        <f t="shared" si="12"/>
        <v>0.4884620329477499</v>
      </c>
      <c r="V52" s="131">
        <f t="shared" si="5"/>
        <v>0.8332965090587715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</row>
    <row r="53" spans="1:40" s="2" customFormat="1" ht="12.75" hidden="1">
      <c r="A53" s="119">
        <v>80134</v>
      </c>
      <c r="B53" s="110">
        <f>B52</f>
        <v>853613</v>
      </c>
      <c r="C53" s="115">
        <f>C52</f>
        <v>475710</v>
      </c>
      <c r="D53" s="111">
        <f t="shared" si="10"/>
        <v>55.72900131558446</v>
      </c>
      <c r="E53" s="110">
        <f aca="true" t="shared" si="19" ref="E53:S53">E52</f>
        <v>575578</v>
      </c>
      <c r="F53" s="110">
        <f t="shared" si="19"/>
        <v>281148</v>
      </c>
      <c r="G53" s="110">
        <f t="shared" si="19"/>
        <v>47105</v>
      </c>
      <c r="H53" s="110">
        <f t="shared" si="19"/>
        <v>47105</v>
      </c>
      <c r="I53" s="110">
        <f t="shared" si="19"/>
        <v>111402</v>
      </c>
      <c r="J53" s="110">
        <f t="shared" si="19"/>
        <v>58095</v>
      </c>
      <c r="K53" s="110">
        <f t="shared" si="19"/>
        <v>14984</v>
      </c>
      <c r="L53" s="110">
        <f t="shared" si="19"/>
        <v>7924</v>
      </c>
      <c r="M53" s="110">
        <f t="shared" si="19"/>
        <v>34172</v>
      </c>
      <c r="N53" s="110">
        <f t="shared" si="19"/>
        <v>24000</v>
      </c>
      <c r="O53" s="110">
        <f t="shared" si="19"/>
        <v>1000</v>
      </c>
      <c r="P53" s="110">
        <f t="shared" si="19"/>
        <v>647</v>
      </c>
      <c r="Q53" s="110">
        <f t="shared" si="19"/>
        <v>63364</v>
      </c>
      <c r="R53" s="110">
        <f t="shared" si="19"/>
        <v>52801</v>
      </c>
      <c r="S53" s="110">
        <f t="shared" si="19"/>
        <v>73</v>
      </c>
      <c r="T53" s="122">
        <f t="shared" si="11"/>
        <v>1086.0958904109589</v>
      </c>
      <c r="U53" s="132">
        <f t="shared" si="12"/>
        <v>0.4884620329477499</v>
      </c>
      <c r="V53" s="132">
        <f t="shared" si="5"/>
        <v>0.8332965090587715</v>
      </c>
      <c r="W53" s="110">
        <f aca="true" t="shared" si="20" ref="W53:AN53">W52</f>
        <v>0</v>
      </c>
      <c r="X53" s="110">
        <f t="shared" si="20"/>
        <v>0</v>
      </c>
      <c r="Y53" s="110">
        <f t="shared" si="20"/>
        <v>0</v>
      </c>
      <c r="Z53" s="110">
        <f t="shared" si="20"/>
        <v>0</v>
      </c>
      <c r="AA53" s="110">
        <f t="shared" si="20"/>
        <v>0</v>
      </c>
      <c r="AB53" s="110">
        <f t="shared" si="20"/>
        <v>0</v>
      </c>
      <c r="AC53" s="110">
        <f t="shared" si="20"/>
        <v>0</v>
      </c>
      <c r="AD53" s="110">
        <f t="shared" si="20"/>
        <v>0</v>
      </c>
      <c r="AE53" s="110">
        <f t="shared" si="20"/>
        <v>0</v>
      </c>
      <c r="AF53" s="110">
        <f t="shared" si="20"/>
        <v>0</v>
      </c>
      <c r="AG53" s="110">
        <f t="shared" si="20"/>
        <v>0</v>
      </c>
      <c r="AH53" s="110">
        <f t="shared" si="20"/>
        <v>0</v>
      </c>
      <c r="AI53" s="110">
        <f t="shared" si="20"/>
        <v>0</v>
      </c>
      <c r="AJ53" s="110">
        <f t="shared" si="20"/>
        <v>0</v>
      </c>
      <c r="AK53" s="110">
        <f t="shared" si="20"/>
        <v>0</v>
      </c>
      <c r="AL53" s="110">
        <f t="shared" si="20"/>
        <v>0</v>
      </c>
      <c r="AM53" s="110">
        <f t="shared" si="20"/>
        <v>0</v>
      </c>
      <c r="AN53" s="110">
        <f t="shared" si="20"/>
        <v>0</v>
      </c>
    </row>
    <row r="54" spans="1:40" s="2" customFormat="1" ht="12.75">
      <c r="A54" s="119" t="s">
        <v>252</v>
      </c>
      <c r="B54" s="110">
        <v>1134777</v>
      </c>
      <c r="C54" s="130">
        <v>581673</v>
      </c>
      <c r="D54" s="107">
        <f t="shared" si="10"/>
        <v>51.25879357794527</v>
      </c>
      <c r="E54" s="103">
        <v>771138</v>
      </c>
      <c r="F54" s="103">
        <v>356666</v>
      </c>
      <c r="G54" s="103">
        <v>66406</v>
      </c>
      <c r="H54" s="103">
        <v>66406</v>
      </c>
      <c r="I54" s="103">
        <v>148857</v>
      </c>
      <c r="J54" s="103">
        <v>71263</v>
      </c>
      <c r="K54" s="103">
        <v>20019</v>
      </c>
      <c r="L54" s="103">
        <v>9864</v>
      </c>
      <c r="M54" s="103">
        <v>48480</v>
      </c>
      <c r="N54" s="103">
        <v>33936</v>
      </c>
      <c r="O54" s="103">
        <v>0</v>
      </c>
      <c r="P54" s="103">
        <v>0</v>
      </c>
      <c r="Q54" s="103">
        <v>51510</v>
      </c>
      <c r="R54" s="103">
        <v>24503</v>
      </c>
      <c r="S54" s="139">
        <v>243</v>
      </c>
      <c r="T54" s="117">
        <f t="shared" si="11"/>
        <v>398.9526748971193</v>
      </c>
      <c r="U54" s="131">
        <f t="shared" si="12"/>
        <v>0.4625190303162339</v>
      </c>
      <c r="V54" s="131">
        <f t="shared" si="5"/>
        <v>0.47569403999223453</v>
      </c>
      <c r="W54" s="139">
        <v>0</v>
      </c>
      <c r="X54" s="139">
        <v>0</v>
      </c>
      <c r="Y54" s="139">
        <v>0</v>
      </c>
      <c r="Z54" s="139">
        <v>0</v>
      </c>
      <c r="AA54" s="139">
        <v>2850</v>
      </c>
      <c r="AB54" s="139">
        <v>2780</v>
      </c>
      <c r="AC54" s="139">
        <v>0</v>
      </c>
      <c r="AD54" s="139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</row>
    <row r="55" spans="1:40" s="2" customFormat="1" ht="12.75" hidden="1">
      <c r="A55" s="119">
        <v>80140</v>
      </c>
      <c r="B55" s="110">
        <f>B54</f>
        <v>1134777</v>
      </c>
      <c r="C55" s="115">
        <f>C54</f>
        <v>581673</v>
      </c>
      <c r="D55" s="111">
        <f t="shared" si="10"/>
        <v>51.25879357794527</v>
      </c>
      <c r="E55" s="110">
        <f aca="true" t="shared" si="21" ref="E55:S55">E54</f>
        <v>771138</v>
      </c>
      <c r="F55" s="110">
        <f t="shared" si="21"/>
        <v>356666</v>
      </c>
      <c r="G55" s="110">
        <f t="shared" si="21"/>
        <v>66406</v>
      </c>
      <c r="H55" s="110">
        <f t="shared" si="21"/>
        <v>66406</v>
      </c>
      <c r="I55" s="110">
        <f t="shared" si="21"/>
        <v>148857</v>
      </c>
      <c r="J55" s="110">
        <f t="shared" si="21"/>
        <v>71263</v>
      </c>
      <c r="K55" s="110">
        <f t="shared" si="21"/>
        <v>20019</v>
      </c>
      <c r="L55" s="110">
        <f t="shared" si="21"/>
        <v>9864</v>
      </c>
      <c r="M55" s="110">
        <f t="shared" si="21"/>
        <v>48480</v>
      </c>
      <c r="N55" s="110">
        <f t="shared" si="21"/>
        <v>33936</v>
      </c>
      <c r="O55" s="110">
        <f t="shared" si="21"/>
        <v>0</v>
      </c>
      <c r="P55" s="110">
        <f t="shared" si="21"/>
        <v>0</v>
      </c>
      <c r="Q55" s="110">
        <f t="shared" si="21"/>
        <v>51510</v>
      </c>
      <c r="R55" s="110">
        <f t="shared" si="21"/>
        <v>24503</v>
      </c>
      <c r="S55" s="110">
        <f t="shared" si="21"/>
        <v>243</v>
      </c>
      <c r="T55" s="122">
        <f t="shared" si="11"/>
        <v>398.9526748971193</v>
      </c>
      <c r="U55" s="132">
        <f t="shared" si="12"/>
        <v>0.4625190303162339</v>
      </c>
      <c r="V55" s="132">
        <f t="shared" si="5"/>
        <v>0.47569403999223453</v>
      </c>
      <c r="W55" s="110">
        <f aca="true" t="shared" si="22" ref="W55:AN55">W54</f>
        <v>0</v>
      </c>
      <c r="X55" s="110">
        <f t="shared" si="22"/>
        <v>0</v>
      </c>
      <c r="Y55" s="110">
        <f t="shared" si="22"/>
        <v>0</v>
      </c>
      <c r="Z55" s="110">
        <f t="shared" si="22"/>
        <v>0</v>
      </c>
      <c r="AA55" s="110">
        <f t="shared" si="22"/>
        <v>2850</v>
      </c>
      <c r="AB55" s="110">
        <f t="shared" si="22"/>
        <v>2780</v>
      </c>
      <c r="AC55" s="110">
        <f t="shared" si="22"/>
        <v>0</v>
      </c>
      <c r="AD55" s="110">
        <f t="shared" si="22"/>
        <v>0</v>
      </c>
      <c r="AE55" s="110">
        <f t="shared" si="22"/>
        <v>0</v>
      </c>
      <c r="AF55" s="110">
        <f t="shared" si="22"/>
        <v>0</v>
      </c>
      <c r="AG55" s="110">
        <f t="shared" si="22"/>
        <v>0</v>
      </c>
      <c r="AH55" s="110">
        <f t="shared" si="22"/>
        <v>0</v>
      </c>
      <c r="AI55" s="110">
        <f t="shared" si="22"/>
        <v>0</v>
      </c>
      <c r="AJ55" s="110">
        <f t="shared" si="22"/>
        <v>0</v>
      </c>
      <c r="AK55" s="110">
        <f t="shared" si="22"/>
        <v>0</v>
      </c>
      <c r="AL55" s="110">
        <f t="shared" si="22"/>
        <v>0</v>
      </c>
      <c r="AM55" s="110">
        <f t="shared" si="22"/>
        <v>0</v>
      </c>
      <c r="AN55" s="110">
        <f t="shared" si="22"/>
        <v>0</v>
      </c>
    </row>
    <row r="56" spans="1:40" s="2" customFormat="1" ht="12.75">
      <c r="A56" s="119" t="s">
        <v>230</v>
      </c>
      <c r="B56" s="110">
        <v>443641</v>
      </c>
      <c r="C56" s="134">
        <v>207148</v>
      </c>
      <c r="D56" s="107">
        <f t="shared" si="10"/>
        <v>46.69</v>
      </c>
      <c r="E56" s="103">
        <v>279842</v>
      </c>
      <c r="F56" s="103">
        <v>129394</v>
      </c>
      <c r="G56" s="103">
        <v>8055</v>
      </c>
      <c r="H56" s="103">
        <v>8055</v>
      </c>
      <c r="I56" s="103">
        <v>51159</v>
      </c>
      <c r="J56" s="103">
        <v>22839</v>
      </c>
      <c r="K56" s="103">
        <v>6893</v>
      </c>
      <c r="L56" s="103">
        <v>3076</v>
      </c>
      <c r="M56" s="103">
        <v>16428</v>
      </c>
      <c r="N56" s="103">
        <v>12321</v>
      </c>
      <c r="O56" s="103">
        <v>0</v>
      </c>
      <c r="P56" s="103">
        <v>0</v>
      </c>
      <c r="Q56" s="103">
        <v>3700</v>
      </c>
      <c r="R56" s="103">
        <v>1788</v>
      </c>
      <c r="S56" s="103">
        <v>0</v>
      </c>
      <c r="T56" s="122"/>
      <c r="U56" s="132">
        <f t="shared" si="12"/>
        <v>0.4623823443228679</v>
      </c>
      <c r="V56" s="132">
        <f t="shared" si="5"/>
        <v>0.48324324324324325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32600</v>
      </c>
      <c r="AF56" s="103">
        <v>3438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</row>
    <row r="57" spans="1:40" s="2" customFormat="1" ht="12.75" hidden="1">
      <c r="A57" s="119">
        <v>80141</v>
      </c>
      <c r="B57" s="110">
        <f>B56</f>
        <v>443641</v>
      </c>
      <c r="C57" s="115">
        <f>C56</f>
        <v>207148</v>
      </c>
      <c r="D57" s="111">
        <f t="shared" si="10"/>
        <v>46.69</v>
      </c>
      <c r="E57" s="110">
        <f aca="true" t="shared" si="23" ref="E57:S57">E56</f>
        <v>279842</v>
      </c>
      <c r="F57" s="110">
        <f t="shared" si="23"/>
        <v>129394</v>
      </c>
      <c r="G57" s="110">
        <f t="shared" si="23"/>
        <v>8055</v>
      </c>
      <c r="H57" s="110">
        <f t="shared" si="23"/>
        <v>8055</v>
      </c>
      <c r="I57" s="110">
        <f t="shared" si="23"/>
        <v>51159</v>
      </c>
      <c r="J57" s="110">
        <f t="shared" si="23"/>
        <v>22839</v>
      </c>
      <c r="K57" s="110">
        <f t="shared" si="23"/>
        <v>6893</v>
      </c>
      <c r="L57" s="110">
        <f t="shared" si="23"/>
        <v>3076</v>
      </c>
      <c r="M57" s="110">
        <f t="shared" si="23"/>
        <v>16428</v>
      </c>
      <c r="N57" s="110">
        <f t="shared" si="23"/>
        <v>12321</v>
      </c>
      <c r="O57" s="110">
        <f t="shared" si="23"/>
        <v>0</v>
      </c>
      <c r="P57" s="110">
        <f t="shared" si="23"/>
        <v>0</v>
      </c>
      <c r="Q57" s="110">
        <f t="shared" si="23"/>
        <v>3700</v>
      </c>
      <c r="R57" s="110">
        <f t="shared" si="23"/>
        <v>1788</v>
      </c>
      <c r="S57" s="110">
        <f t="shared" si="23"/>
        <v>0</v>
      </c>
      <c r="T57" s="122"/>
      <c r="U57" s="132">
        <f t="shared" si="12"/>
        <v>0.4623823443228679</v>
      </c>
      <c r="V57" s="132">
        <f t="shared" si="5"/>
        <v>0.48324324324324325</v>
      </c>
      <c r="W57" s="110">
        <f aca="true" t="shared" si="24" ref="W57:AN57">W56</f>
        <v>0</v>
      </c>
      <c r="X57" s="110">
        <f t="shared" si="24"/>
        <v>0</v>
      </c>
      <c r="Y57" s="110">
        <f t="shared" si="24"/>
        <v>0</v>
      </c>
      <c r="Z57" s="110">
        <f t="shared" si="24"/>
        <v>0</v>
      </c>
      <c r="AA57" s="110">
        <f t="shared" si="24"/>
        <v>0</v>
      </c>
      <c r="AB57" s="110">
        <f t="shared" si="24"/>
        <v>0</v>
      </c>
      <c r="AC57" s="110">
        <f t="shared" si="24"/>
        <v>0</v>
      </c>
      <c r="AD57" s="110">
        <f t="shared" si="24"/>
        <v>0</v>
      </c>
      <c r="AE57" s="110">
        <f t="shared" si="24"/>
        <v>32600</v>
      </c>
      <c r="AF57" s="110">
        <f t="shared" si="24"/>
        <v>3438</v>
      </c>
      <c r="AG57" s="110">
        <f t="shared" si="24"/>
        <v>0</v>
      </c>
      <c r="AH57" s="110">
        <f t="shared" si="24"/>
        <v>0</v>
      </c>
      <c r="AI57" s="110">
        <f t="shared" si="24"/>
        <v>0</v>
      </c>
      <c r="AJ57" s="110">
        <f t="shared" si="24"/>
        <v>0</v>
      </c>
      <c r="AK57" s="110">
        <f t="shared" si="24"/>
        <v>0</v>
      </c>
      <c r="AL57" s="110">
        <f t="shared" si="24"/>
        <v>0</v>
      </c>
      <c r="AM57" s="110">
        <f t="shared" si="24"/>
        <v>0</v>
      </c>
      <c r="AN57" s="110">
        <f t="shared" si="24"/>
        <v>0</v>
      </c>
    </row>
    <row r="58" spans="1:40" s="2" customFormat="1" ht="12.75">
      <c r="A58" s="119" t="s">
        <v>200</v>
      </c>
      <c r="B58" s="110">
        <v>214428</v>
      </c>
      <c r="C58" s="140">
        <v>108022</v>
      </c>
      <c r="D58" s="107">
        <f t="shared" si="10"/>
        <v>50.37681646053687</v>
      </c>
      <c r="E58" s="139">
        <v>159512</v>
      </c>
      <c r="F58" s="139">
        <v>72935</v>
      </c>
      <c r="G58" s="139">
        <v>9649</v>
      </c>
      <c r="H58" s="139">
        <v>9649</v>
      </c>
      <c r="I58" s="139">
        <v>30798</v>
      </c>
      <c r="J58" s="139">
        <v>15054</v>
      </c>
      <c r="K58" s="139">
        <v>4142</v>
      </c>
      <c r="L58" s="139">
        <v>3455</v>
      </c>
      <c r="M58" s="139">
        <v>9327</v>
      </c>
      <c r="N58" s="139">
        <v>6929</v>
      </c>
      <c r="O58" s="139">
        <v>0</v>
      </c>
      <c r="P58" s="139">
        <v>0</v>
      </c>
      <c r="Q58" s="139">
        <v>0</v>
      </c>
      <c r="R58" s="139">
        <v>0</v>
      </c>
      <c r="S58" s="139">
        <v>100</v>
      </c>
      <c r="T58" s="117">
        <f aca="true" t="shared" si="25" ref="T58:T74">C58/S58/6</f>
        <v>180.03666666666666</v>
      </c>
      <c r="U58" s="131">
        <f t="shared" si="12"/>
        <v>0.457238326897036</v>
      </c>
      <c r="V58" s="132"/>
      <c r="W58" s="139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9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</row>
    <row r="59" spans="1:40" s="2" customFormat="1" ht="12.75" hidden="1">
      <c r="A59" s="119">
        <v>85401</v>
      </c>
      <c r="B59" s="138">
        <f>B58</f>
        <v>214428</v>
      </c>
      <c r="C59" s="114">
        <f>C58</f>
        <v>108022</v>
      </c>
      <c r="D59" s="111">
        <f t="shared" si="10"/>
        <v>50.37681646053687</v>
      </c>
      <c r="E59" s="138">
        <f aca="true" t="shared" si="26" ref="E59:S59">E58</f>
        <v>159512</v>
      </c>
      <c r="F59" s="138">
        <f t="shared" si="26"/>
        <v>72935</v>
      </c>
      <c r="G59" s="138">
        <f t="shared" si="26"/>
        <v>9649</v>
      </c>
      <c r="H59" s="138">
        <f t="shared" si="26"/>
        <v>9649</v>
      </c>
      <c r="I59" s="138">
        <f t="shared" si="26"/>
        <v>30798</v>
      </c>
      <c r="J59" s="138">
        <f t="shared" si="26"/>
        <v>15054</v>
      </c>
      <c r="K59" s="138">
        <f t="shared" si="26"/>
        <v>4142</v>
      </c>
      <c r="L59" s="138">
        <f t="shared" si="26"/>
        <v>3455</v>
      </c>
      <c r="M59" s="138">
        <f t="shared" si="26"/>
        <v>9327</v>
      </c>
      <c r="N59" s="138">
        <f t="shared" si="26"/>
        <v>6929</v>
      </c>
      <c r="O59" s="138">
        <f t="shared" si="26"/>
        <v>0</v>
      </c>
      <c r="P59" s="138">
        <f t="shared" si="26"/>
        <v>0</v>
      </c>
      <c r="Q59" s="138">
        <f t="shared" si="26"/>
        <v>0</v>
      </c>
      <c r="R59" s="138">
        <f t="shared" si="26"/>
        <v>0</v>
      </c>
      <c r="S59" s="138">
        <f t="shared" si="26"/>
        <v>100</v>
      </c>
      <c r="T59" s="122">
        <f t="shared" si="25"/>
        <v>180.03666666666666</v>
      </c>
      <c r="U59" s="132">
        <f t="shared" si="12"/>
        <v>0.457238326897036</v>
      </c>
      <c r="V59" s="132"/>
      <c r="W59" s="138">
        <f aca="true" t="shared" si="27" ref="W59:AN59">W58</f>
        <v>0</v>
      </c>
      <c r="X59" s="138">
        <f t="shared" si="27"/>
        <v>0</v>
      </c>
      <c r="Y59" s="138">
        <f t="shared" si="27"/>
        <v>0</v>
      </c>
      <c r="Z59" s="138">
        <f t="shared" si="27"/>
        <v>0</v>
      </c>
      <c r="AA59" s="138">
        <f t="shared" si="27"/>
        <v>0</v>
      </c>
      <c r="AB59" s="138">
        <f t="shared" si="27"/>
        <v>0</v>
      </c>
      <c r="AC59" s="138">
        <f t="shared" si="27"/>
        <v>0</v>
      </c>
      <c r="AD59" s="138">
        <f t="shared" si="27"/>
        <v>0</v>
      </c>
      <c r="AE59" s="138">
        <f t="shared" si="27"/>
        <v>0</v>
      </c>
      <c r="AF59" s="138">
        <f t="shared" si="27"/>
        <v>0</v>
      </c>
      <c r="AG59" s="138">
        <f t="shared" si="27"/>
        <v>0</v>
      </c>
      <c r="AH59" s="138">
        <f t="shared" si="27"/>
        <v>0</v>
      </c>
      <c r="AI59" s="138">
        <f t="shared" si="27"/>
        <v>0</v>
      </c>
      <c r="AJ59" s="138">
        <f t="shared" si="27"/>
        <v>0</v>
      </c>
      <c r="AK59" s="138">
        <f t="shared" si="27"/>
        <v>0</v>
      </c>
      <c r="AL59" s="138">
        <f t="shared" si="27"/>
        <v>0</v>
      </c>
      <c r="AM59" s="138">
        <f t="shared" si="27"/>
        <v>0</v>
      </c>
      <c r="AN59" s="138">
        <f t="shared" si="27"/>
        <v>0</v>
      </c>
    </row>
    <row r="60" spans="1:40" s="2" customFormat="1" ht="12.75">
      <c r="A60" s="118" t="s">
        <v>201</v>
      </c>
      <c r="B60" s="103">
        <v>862209</v>
      </c>
      <c r="C60" s="134">
        <v>514496</v>
      </c>
      <c r="D60" s="107">
        <f t="shared" si="10"/>
        <v>59.671842905838375</v>
      </c>
      <c r="E60" s="103">
        <v>477294</v>
      </c>
      <c r="F60" s="103">
        <v>259008</v>
      </c>
      <c r="G60" s="103">
        <v>35779</v>
      </c>
      <c r="H60" s="103">
        <v>35779</v>
      </c>
      <c r="I60" s="103">
        <v>94090</v>
      </c>
      <c r="J60" s="103">
        <v>53021</v>
      </c>
      <c r="K60" s="103">
        <v>12655</v>
      </c>
      <c r="L60" s="103">
        <v>6764</v>
      </c>
      <c r="M60" s="103">
        <v>28091</v>
      </c>
      <c r="N60" s="103">
        <v>21300</v>
      </c>
      <c r="O60" s="103">
        <v>67500</v>
      </c>
      <c r="P60" s="103">
        <v>58808</v>
      </c>
      <c r="Q60" s="103">
        <v>62430</v>
      </c>
      <c r="R60" s="103">
        <v>33905</v>
      </c>
      <c r="S60" s="103">
        <v>26</v>
      </c>
      <c r="T60" s="117">
        <f t="shared" si="25"/>
        <v>3298.0512820512818</v>
      </c>
      <c r="U60" s="131">
        <f t="shared" si="12"/>
        <v>0.5426592414738086</v>
      </c>
      <c r="V60" s="131">
        <f aca="true" t="shared" si="28" ref="V60:V74">R60/Q60</f>
        <v>0.5430882588499119</v>
      </c>
      <c r="W60" s="103">
        <v>0</v>
      </c>
      <c r="X60" s="103">
        <v>0</v>
      </c>
      <c r="Y60" s="103">
        <v>1300</v>
      </c>
      <c r="Z60" s="103">
        <v>1300</v>
      </c>
      <c r="AA60" s="103">
        <v>0</v>
      </c>
      <c r="AB60" s="103">
        <v>0</v>
      </c>
      <c r="AC60" s="103">
        <v>0</v>
      </c>
      <c r="AD60" s="103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</row>
    <row r="61" spans="1:40" ht="12.75">
      <c r="A61" s="118" t="s">
        <v>202</v>
      </c>
      <c r="B61" s="103">
        <v>847925</v>
      </c>
      <c r="C61" s="134">
        <v>405212</v>
      </c>
      <c r="D61" s="107">
        <f t="shared" si="10"/>
        <v>47.78866055370463</v>
      </c>
      <c r="E61" s="103">
        <v>494072</v>
      </c>
      <c r="F61" s="103">
        <v>237116</v>
      </c>
      <c r="G61" s="103">
        <v>40722</v>
      </c>
      <c r="H61" s="103">
        <v>40722</v>
      </c>
      <c r="I61" s="103">
        <v>96311</v>
      </c>
      <c r="J61" s="103">
        <v>51450</v>
      </c>
      <c r="K61" s="103">
        <v>12953</v>
      </c>
      <c r="L61" s="103">
        <v>7030</v>
      </c>
      <c r="M61" s="103">
        <v>28963</v>
      </c>
      <c r="N61" s="103">
        <v>27000</v>
      </c>
      <c r="O61" s="103">
        <v>10000</v>
      </c>
      <c r="P61" s="103">
        <v>758</v>
      </c>
      <c r="Q61" s="103">
        <v>84004</v>
      </c>
      <c r="R61" s="103">
        <v>9227</v>
      </c>
      <c r="S61" s="103">
        <v>32</v>
      </c>
      <c r="T61" s="117">
        <f t="shared" si="25"/>
        <v>2110.4791666666665</v>
      </c>
      <c r="U61" s="131">
        <f t="shared" si="12"/>
        <v>0.47992195469486226</v>
      </c>
      <c r="V61" s="131">
        <f t="shared" si="28"/>
        <v>0.10984000761868483</v>
      </c>
      <c r="W61" s="103">
        <v>1660</v>
      </c>
      <c r="X61" s="103">
        <v>824</v>
      </c>
      <c r="Y61" s="103">
        <v>800</v>
      </c>
      <c r="Z61" s="103">
        <v>797</v>
      </c>
      <c r="AA61" s="103">
        <v>0</v>
      </c>
      <c r="AB61" s="103">
        <v>0</v>
      </c>
      <c r="AC61" s="103">
        <v>0</v>
      </c>
      <c r="AD61" s="103">
        <v>0</v>
      </c>
      <c r="AE61" s="36">
        <v>0</v>
      </c>
      <c r="AF61" s="36">
        <v>0</v>
      </c>
      <c r="AG61" s="133">
        <v>0</v>
      </c>
      <c r="AH61" s="133">
        <v>0</v>
      </c>
      <c r="AI61" s="36">
        <v>0</v>
      </c>
      <c r="AJ61" s="36">
        <v>0</v>
      </c>
      <c r="AK61" s="36">
        <v>930</v>
      </c>
      <c r="AL61" s="36">
        <v>0</v>
      </c>
      <c r="AM61" s="36">
        <v>0</v>
      </c>
      <c r="AN61" s="36">
        <v>0</v>
      </c>
    </row>
    <row r="62" spans="1:40" ht="12.75">
      <c r="A62" s="119" t="s">
        <v>231</v>
      </c>
      <c r="B62" s="110">
        <f>B60+B61</f>
        <v>1710134</v>
      </c>
      <c r="C62" s="115">
        <f>C60+C61</f>
        <v>919708</v>
      </c>
      <c r="D62" s="111">
        <f t="shared" si="10"/>
        <v>53.779879237533436</v>
      </c>
      <c r="E62" s="110">
        <f aca="true" t="shared" si="29" ref="E62:S62">E60+E61</f>
        <v>971366</v>
      </c>
      <c r="F62" s="110">
        <f t="shared" si="29"/>
        <v>496124</v>
      </c>
      <c r="G62" s="110">
        <f t="shared" si="29"/>
        <v>76501</v>
      </c>
      <c r="H62" s="110">
        <f t="shared" si="29"/>
        <v>76501</v>
      </c>
      <c r="I62" s="110">
        <f t="shared" si="29"/>
        <v>190401</v>
      </c>
      <c r="J62" s="110">
        <f t="shared" si="29"/>
        <v>104471</v>
      </c>
      <c r="K62" s="110">
        <f t="shared" si="29"/>
        <v>25608</v>
      </c>
      <c r="L62" s="110">
        <f t="shared" si="29"/>
        <v>13794</v>
      </c>
      <c r="M62" s="110">
        <f t="shared" si="29"/>
        <v>57054</v>
      </c>
      <c r="N62" s="110">
        <f t="shared" si="29"/>
        <v>48300</v>
      </c>
      <c r="O62" s="110">
        <f t="shared" si="29"/>
        <v>77500</v>
      </c>
      <c r="P62" s="110">
        <f t="shared" si="29"/>
        <v>59566</v>
      </c>
      <c r="Q62" s="110">
        <f t="shared" si="29"/>
        <v>146434</v>
      </c>
      <c r="R62" s="110">
        <f t="shared" si="29"/>
        <v>43132</v>
      </c>
      <c r="S62" s="110">
        <f t="shared" si="29"/>
        <v>58</v>
      </c>
      <c r="T62" s="122">
        <f t="shared" si="25"/>
        <v>2642.8390804597702</v>
      </c>
      <c r="U62" s="132">
        <f t="shared" si="12"/>
        <v>0.5107487805832199</v>
      </c>
      <c r="V62" s="132">
        <f t="shared" si="28"/>
        <v>0.2945490801316634</v>
      </c>
      <c r="W62" s="110">
        <f aca="true" t="shared" si="30" ref="W62:AN62">W60+W61</f>
        <v>1660</v>
      </c>
      <c r="X62" s="110">
        <f t="shared" si="30"/>
        <v>824</v>
      </c>
      <c r="Y62" s="110">
        <f t="shared" si="30"/>
        <v>2100</v>
      </c>
      <c r="Z62" s="110">
        <f t="shared" si="30"/>
        <v>2097</v>
      </c>
      <c r="AA62" s="110">
        <f t="shared" si="30"/>
        <v>0</v>
      </c>
      <c r="AB62" s="110">
        <f t="shared" si="30"/>
        <v>0</v>
      </c>
      <c r="AC62" s="110">
        <f t="shared" si="30"/>
        <v>0</v>
      </c>
      <c r="AD62" s="110">
        <f t="shared" si="30"/>
        <v>0</v>
      </c>
      <c r="AE62" s="110">
        <f t="shared" si="30"/>
        <v>0</v>
      </c>
      <c r="AF62" s="110">
        <f t="shared" si="30"/>
        <v>0</v>
      </c>
      <c r="AG62" s="110">
        <f t="shared" si="30"/>
        <v>0</v>
      </c>
      <c r="AH62" s="110">
        <f t="shared" si="30"/>
        <v>0</v>
      </c>
      <c r="AI62" s="110">
        <f t="shared" si="30"/>
        <v>0</v>
      </c>
      <c r="AJ62" s="110">
        <f t="shared" si="30"/>
        <v>0</v>
      </c>
      <c r="AK62" s="110">
        <f t="shared" si="30"/>
        <v>930</v>
      </c>
      <c r="AL62" s="110">
        <f t="shared" si="30"/>
        <v>0</v>
      </c>
      <c r="AM62" s="110">
        <f t="shared" si="30"/>
        <v>0</v>
      </c>
      <c r="AN62" s="110">
        <f t="shared" si="30"/>
        <v>0</v>
      </c>
    </row>
    <row r="63" spans="1:40" ht="12.75">
      <c r="A63" s="118" t="s">
        <v>204</v>
      </c>
      <c r="B63" s="103">
        <v>945259</v>
      </c>
      <c r="C63" s="134">
        <f>1632+515466</f>
        <v>517098</v>
      </c>
      <c r="D63" s="107">
        <f t="shared" si="10"/>
        <v>54.704372029253356</v>
      </c>
      <c r="E63" s="133">
        <v>668920</v>
      </c>
      <c r="F63" s="103">
        <v>337520</v>
      </c>
      <c r="G63" s="103">
        <v>49730</v>
      </c>
      <c r="H63" s="103">
        <v>49729</v>
      </c>
      <c r="I63" s="103">
        <v>127994</v>
      </c>
      <c r="J63" s="103">
        <v>65858</v>
      </c>
      <c r="K63" s="103">
        <v>17215</v>
      </c>
      <c r="L63" s="103">
        <v>9082</v>
      </c>
      <c r="M63" s="103">
        <v>41679</v>
      </c>
      <c r="N63" s="103">
        <v>27786</v>
      </c>
      <c r="O63" s="103">
        <v>1000</v>
      </c>
      <c r="P63" s="103">
        <v>0</v>
      </c>
      <c r="Q63" s="103">
        <v>8200</v>
      </c>
      <c r="R63" s="103">
        <v>5329</v>
      </c>
      <c r="S63" s="103">
        <v>2500</v>
      </c>
      <c r="T63" s="117">
        <f t="shared" si="25"/>
        <v>34.4732</v>
      </c>
      <c r="U63" s="131">
        <f t="shared" si="12"/>
        <v>0.5045745380613527</v>
      </c>
      <c r="V63" s="131">
        <f t="shared" si="28"/>
        <v>0.6498780487804878</v>
      </c>
      <c r="W63" s="103">
        <v>0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v>0</v>
      </c>
      <c r="AD63" s="103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1020</v>
      </c>
      <c r="AL63" s="36">
        <v>420</v>
      </c>
      <c r="AM63" s="36">
        <v>0</v>
      </c>
      <c r="AN63" s="36">
        <v>0</v>
      </c>
    </row>
    <row r="64" spans="1:40" ht="12.75">
      <c r="A64" s="118" t="s">
        <v>205</v>
      </c>
      <c r="B64" s="103">
        <v>850997</v>
      </c>
      <c r="C64" s="134">
        <v>485624</v>
      </c>
      <c r="D64" s="107">
        <f t="shared" si="10"/>
        <v>57.06530105276517</v>
      </c>
      <c r="E64" s="133">
        <v>582861</v>
      </c>
      <c r="F64" s="103">
        <v>311721</v>
      </c>
      <c r="G64" s="103">
        <v>44409</v>
      </c>
      <c r="H64" s="103">
        <v>44408</v>
      </c>
      <c r="I64" s="103">
        <v>110337</v>
      </c>
      <c r="J64" s="103">
        <v>58581</v>
      </c>
      <c r="K64" s="103">
        <v>15141</v>
      </c>
      <c r="L64" s="103">
        <v>7936</v>
      </c>
      <c r="M64" s="103">
        <v>35302</v>
      </c>
      <c r="N64" s="103">
        <v>26477</v>
      </c>
      <c r="O64" s="103">
        <v>1500</v>
      </c>
      <c r="P64" s="103">
        <v>518</v>
      </c>
      <c r="Q64" s="103">
        <v>7767</v>
      </c>
      <c r="R64" s="103">
        <v>5875</v>
      </c>
      <c r="S64" s="103">
        <v>2274</v>
      </c>
      <c r="T64" s="117">
        <f t="shared" si="25"/>
        <v>35.59249486953973</v>
      </c>
      <c r="U64" s="131">
        <f t="shared" si="12"/>
        <v>0.5348119019800605</v>
      </c>
      <c r="V64" s="131">
        <f t="shared" si="28"/>
        <v>0.7564053044933694</v>
      </c>
      <c r="W64" s="103">
        <v>0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v>0</v>
      </c>
      <c r="AD64" s="103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1380</v>
      </c>
      <c r="AL64" s="36">
        <v>680</v>
      </c>
      <c r="AM64" s="36">
        <v>0</v>
      </c>
      <c r="AN64" s="36">
        <v>0</v>
      </c>
    </row>
    <row r="65" spans="1:40" ht="12.75">
      <c r="A65" s="118" t="s">
        <v>206</v>
      </c>
      <c r="B65" s="103">
        <v>806698</v>
      </c>
      <c r="C65" s="134">
        <v>416499</v>
      </c>
      <c r="D65" s="107">
        <f t="shared" si="10"/>
        <v>51.63010197124574</v>
      </c>
      <c r="E65" s="133">
        <v>553046</v>
      </c>
      <c r="F65" s="103">
        <v>265723</v>
      </c>
      <c r="G65" s="103">
        <v>38558</v>
      </c>
      <c r="H65" s="103">
        <v>38558</v>
      </c>
      <c r="I65" s="103">
        <v>105428</v>
      </c>
      <c r="J65" s="103">
        <v>52659</v>
      </c>
      <c r="K65" s="103">
        <v>14179</v>
      </c>
      <c r="L65" s="103">
        <v>7194</v>
      </c>
      <c r="M65" s="103">
        <v>32964</v>
      </c>
      <c r="N65" s="103">
        <v>24723</v>
      </c>
      <c r="O65" s="103">
        <v>1000</v>
      </c>
      <c r="P65" s="103">
        <v>421</v>
      </c>
      <c r="Q65" s="103">
        <v>12264</v>
      </c>
      <c r="R65" s="103">
        <v>6812</v>
      </c>
      <c r="S65" s="103">
        <v>2087</v>
      </c>
      <c r="T65" s="117">
        <f t="shared" si="25"/>
        <v>33.2613799712506</v>
      </c>
      <c r="U65" s="131">
        <f t="shared" si="12"/>
        <v>0.48047178715694533</v>
      </c>
      <c r="V65" s="131">
        <f t="shared" si="28"/>
        <v>0.5554468362687541</v>
      </c>
      <c r="W65" s="103">
        <v>0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1320</v>
      </c>
      <c r="AL65" s="36">
        <v>840</v>
      </c>
      <c r="AM65" s="36">
        <v>0</v>
      </c>
      <c r="AN65" s="36">
        <v>0</v>
      </c>
    </row>
    <row r="66" spans="1:40" ht="12.75">
      <c r="A66" s="119" t="s">
        <v>253</v>
      </c>
      <c r="B66" s="110">
        <f>SUM(B63:B65)</f>
        <v>2602954</v>
      </c>
      <c r="C66" s="115">
        <f>SUM(C63:C65)</f>
        <v>1419221</v>
      </c>
      <c r="D66" s="111">
        <f t="shared" si="10"/>
        <v>54.52347601993735</v>
      </c>
      <c r="E66" s="110">
        <f aca="true" t="shared" si="31" ref="E66:S66">SUM(E63:E65)</f>
        <v>1804827</v>
      </c>
      <c r="F66" s="110">
        <f t="shared" si="31"/>
        <v>914964</v>
      </c>
      <c r="G66" s="110">
        <f t="shared" si="31"/>
        <v>132697</v>
      </c>
      <c r="H66" s="110">
        <f t="shared" si="31"/>
        <v>132695</v>
      </c>
      <c r="I66" s="110">
        <f t="shared" si="31"/>
        <v>343759</v>
      </c>
      <c r="J66" s="110">
        <f t="shared" si="31"/>
        <v>177098</v>
      </c>
      <c r="K66" s="110">
        <f t="shared" si="31"/>
        <v>46535</v>
      </c>
      <c r="L66" s="110">
        <f t="shared" si="31"/>
        <v>24212</v>
      </c>
      <c r="M66" s="110">
        <f t="shared" si="31"/>
        <v>109945</v>
      </c>
      <c r="N66" s="110">
        <f t="shared" si="31"/>
        <v>78986</v>
      </c>
      <c r="O66" s="110">
        <f t="shared" si="31"/>
        <v>3500</v>
      </c>
      <c r="P66" s="110">
        <f t="shared" si="31"/>
        <v>939</v>
      </c>
      <c r="Q66" s="110">
        <f t="shared" si="31"/>
        <v>28231</v>
      </c>
      <c r="R66" s="110">
        <f t="shared" si="31"/>
        <v>18016</v>
      </c>
      <c r="S66" s="110">
        <f t="shared" si="31"/>
        <v>6861</v>
      </c>
      <c r="T66" s="122">
        <f t="shared" si="25"/>
        <v>34.475562357285135</v>
      </c>
      <c r="U66" s="132">
        <f t="shared" si="12"/>
        <v>0.5069538520866543</v>
      </c>
      <c r="V66" s="132">
        <f t="shared" si="28"/>
        <v>0.638163720732528</v>
      </c>
      <c r="W66" s="110">
        <f aca="true" t="shared" si="32" ref="W66:AN66">SUM(W63:W65)</f>
        <v>0</v>
      </c>
      <c r="X66" s="110">
        <f t="shared" si="32"/>
        <v>0</v>
      </c>
      <c r="Y66" s="110">
        <f t="shared" si="32"/>
        <v>0</v>
      </c>
      <c r="Z66" s="110">
        <f t="shared" si="32"/>
        <v>0</v>
      </c>
      <c r="AA66" s="110">
        <f t="shared" si="32"/>
        <v>0</v>
      </c>
      <c r="AB66" s="110">
        <f t="shared" si="32"/>
        <v>0</v>
      </c>
      <c r="AC66" s="110">
        <f t="shared" si="32"/>
        <v>0</v>
      </c>
      <c r="AD66" s="110">
        <f t="shared" si="32"/>
        <v>0</v>
      </c>
      <c r="AE66" s="110">
        <f t="shared" si="32"/>
        <v>0</v>
      </c>
      <c r="AF66" s="110">
        <f t="shared" si="32"/>
        <v>0</v>
      </c>
      <c r="AG66" s="110">
        <f t="shared" si="32"/>
        <v>0</v>
      </c>
      <c r="AH66" s="110">
        <f t="shared" si="32"/>
        <v>0</v>
      </c>
      <c r="AI66" s="110">
        <f t="shared" si="32"/>
        <v>0</v>
      </c>
      <c r="AJ66" s="110">
        <f t="shared" si="32"/>
        <v>0</v>
      </c>
      <c r="AK66" s="110">
        <f t="shared" si="32"/>
        <v>3720</v>
      </c>
      <c r="AL66" s="110">
        <f t="shared" si="32"/>
        <v>1940</v>
      </c>
      <c r="AM66" s="110">
        <f t="shared" si="32"/>
        <v>0</v>
      </c>
      <c r="AN66" s="110">
        <f t="shared" si="32"/>
        <v>0</v>
      </c>
    </row>
    <row r="67" spans="1:40" ht="12.75">
      <c r="A67" s="119" t="s">
        <v>232</v>
      </c>
      <c r="B67" s="110">
        <v>911215</v>
      </c>
      <c r="C67" s="134">
        <v>468074</v>
      </c>
      <c r="D67" s="107">
        <f t="shared" si="10"/>
        <v>51.368118391378545</v>
      </c>
      <c r="E67" s="103">
        <v>606725</v>
      </c>
      <c r="F67" s="103">
        <v>281444</v>
      </c>
      <c r="G67" s="103">
        <v>41555</v>
      </c>
      <c r="H67" s="103">
        <v>41554</v>
      </c>
      <c r="I67" s="103">
        <v>114504</v>
      </c>
      <c r="J67" s="103">
        <v>54051</v>
      </c>
      <c r="K67" s="103">
        <v>15714</v>
      </c>
      <c r="L67" s="103">
        <v>8090</v>
      </c>
      <c r="M67" s="103">
        <v>32529</v>
      </c>
      <c r="N67" s="103">
        <v>24397</v>
      </c>
      <c r="O67" s="103">
        <v>500</v>
      </c>
      <c r="P67" s="103">
        <v>396</v>
      </c>
      <c r="Q67" s="103">
        <v>46500</v>
      </c>
      <c r="R67" s="103">
        <v>32810</v>
      </c>
      <c r="S67" s="103">
        <v>743</v>
      </c>
      <c r="T67" s="117">
        <f t="shared" si="25"/>
        <v>104.99641094661284</v>
      </c>
      <c r="U67" s="131">
        <f t="shared" si="12"/>
        <v>0.4638740780419465</v>
      </c>
      <c r="V67" s="131">
        <f t="shared" si="28"/>
        <v>0.7055913978494623</v>
      </c>
      <c r="W67" s="103">
        <v>0</v>
      </c>
      <c r="X67" s="103">
        <v>0</v>
      </c>
      <c r="Y67" s="103">
        <v>3500</v>
      </c>
      <c r="Z67" s="103">
        <v>2897</v>
      </c>
      <c r="AA67" s="103">
        <v>0</v>
      </c>
      <c r="AB67" s="103">
        <v>0</v>
      </c>
      <c r="AC67" s="103">
        <v>0</v>
      </c>
      <c r="AD67" s="103">
        <v>0</v>
      </c>
      <c r="AE67" s="36">
        <f>2749+751</f>
        <v>3500</v>
      </c>
      <c r="AF67" s="36">
        <v>3453</v>
      </c>
      <c r="AG67" s="133">
        <v>0</v>
      </c>
      <c r="AH67" s="133">
        <v>0</v>
      </c>
      <c r="AI67" s="36">
        <v>0</v>
      </c>
      <c r="AJ67" s="36">
        <v>0</v>
      </c>
      <c r="AK67" s="36">
        <v>990</v>
      </c>
      <c r="AL67" s="36">
        <v>200</v>
      </c>
      <c r="AM67" s="36">
        <v>245200</v>
      </c>
      <c r="AN67" s="36">
        <v>161498</v>
      </c>
    </row>
    <row r="68" spans="1:40" ht="12.75" hidden="1">
      <c r="A68" s="119">
        <v>85407</v>
      </c>
      <c r="B68" s="110">
        <f>B67</f>
        <v>911215</v>
      </c>
      <c r="C68" s="115">
        <f>C67</f>
        <v>468074</v>
      </c>
      <c r="D68" s="111">
        <f aca="true" t="shared" si="33" ref="D68:D74">C68*100/B68</f>
        <v>51.368118391378545</v>
      </c>
      <c r="E68" s="110">
        <f aca="true" t="shared" si="34" ref="E68:S68">E67</f>
        <v>606725</v>
      </c>
      <c r="F68" s="110">
        <f t="shared" si="34"/>
        <v>281444</v>
      </c>
      <c r="G68" s="110">
        <f t="shared" si="34"/>
        <v>41555</v>
      </c>
      <c r="H68" s="110">
        <f t="shared" si="34"/>
        <v>41554</v>
      </c>
      <c r="I68" s="110">
        <f t="shared" si="34"/>
        <v>114504</v>
      </c>
      <c r="J68" s="110">
        <f t="shared" si="34"/>
        <v>54051</v>
      </c>
      <c r="K68" s="110">
        <f t="shared" si="34"/>
        <v>15714</v>
      </c>
      <c r="L68" s="110">
        <f t="shared" si="34"/>
        <v>8090</v>
      </c>
      <c r="M68" s="110">
        <f t="shared" si="34"/>
        <v>32529</v>
      </c>
      <c r="N68" s="110">
        <f t="shared" si="34"/>
        <v>24397</v>
      </c>
      <c r="O68" s="110">
        <f t="shared" si="34"/>
        <v>500</v>
      </c>
      <c r="P68" s="110">
        <f t="shared" si="34"/>
        <v>396</v>
      </c>
      <c r="Q68" s="110">
        <f t="shared" si="34"/>
        <v>46500</v>
      </c>
      <c r="R68" s="110">
        <f t="shared" si="34"/>
        <v>32810</v>
      </c>
      <c r="S68" s="110">
        <f t="shared" si="34"/>
        <v>743</v>
      </c>
      <c r="T68" s="122">
        <f t="shared" si="25"/>
        <v>104.99641094661284</v>
      </c>
      <c r="U68" s="132">
        <f aca="true" t="shared" si="35" ref="U68:U74">F68/E68</f>
        <v>0.4638740780419465</v>
      </c>
      <c r="V68" s="132">
        <f t="shared" si="28"/>
        <v>0.7055913978494623</v>
      </c>
      <c r="W68" s="110">
        <f aca="true" t="shared" si="36" ref="W68:AF68">W67</f>
        <v>0</v>
      </c>
      <c r="X68" s="110">
        <f t="shared" si="36"/>
        <v>0</v>
      </c>
      <c r="Y68" s="110">
        <f t="shared" si="36"/>
        <v>3500</v>
      </c>
      <c r="Z68" s="110">
        <f t="shared" si="36"/>
        <v>2897</v>
      </c>
      <c r="AA68" s="110">
        <f t="shared" si="36"/>
        <v>0</v>
      </c>
      <c r="AB68" s="110">
        <f t="shared" si="36"/>
        <v>0</v>
      </c>
      <c r="AC68" s="110">
        <f t="shared" si="36"/>
        <v>0</v>
      </c>
      <c r="AD68" s="110">
        <f t="shared" si="36"/>
        <v>0</v>
      </c>
      <c r="AE68" s="110">
        <f t="shared" si="36"/>
        <v>3500</v>
      </c>
      <c r="AF68" s="110">
        <f t="shared" si="36"/>
        <v>3453</v>
      </c>
      <c r="AG68" s="110">
        <v>3394</v>
      </c>
      <c r="AH68" s="110">
        <v>3394</v>
      </c>
      <c r="AI68" s="110">
        <f aca="true" t="shared" si="37" ref="AI68:AN68">AI67</f>
        <v>0</v>
      </c>
      <c r="AJ68" s="110">
        <f t="shared" si="37"/>
        <v>0</v>
      </c>
      <c r="AK68" s="110">
        <f t="shared" si="37"/>
        <v>990</v>
      </c>
      <c r="AL68" s="110">
        <f t="shared" si="37"/>
        <v>200</v>
      </c>
      <c r="AM68" s="110">
        <f t="shared" si="37"/>
        <v>245200</v>
      </c>
      <c r="AN68" s="110">
        <f t="shared" si="37"/>
        <v>161498</v>
      </c>
    </row>
    <row r="69" spans="1:40" ht="12.75">
      <c r="A69" s="118" t="s">
        <v>165</v>
      </c>
      <c r="B69" s="103">
        <v>792034</v>
      </c>
      <c r="C69" s="134">
        <v>370839</v>
      </c>
      <c r="D69" s="107">
        <f t="shared" si="33"/>
        <v>46.821096064057855</v>
      </c>
      <c r="E69" s="133">
        <v>386733</v>
      </c>
      <c r="F69" s="103">
        <v>207424</v>
      </c>
      <c r="G69" s="103">
        <v>30342</v>
      </c>
      <c r="H69" s="103">
        <v>30342</v>
      </c>
      <c r="I69" s="103">
        <v>70138</v>
      </c>
      <c r="J69" s="103">
        <v>41266</v>
      </c>
      <c r="K69" s="103">
        <v>9436</v>
      </c>
      <c r="L69" s="103">
        <v>5805</v>
      </c>
      <c r="M69" s="103">
        <v>20377</v>
      </c>
      <c r="N69" s="103">
        <v>15283</v>
      </c>
      <c r="O69" s="103">
        <v>0</v>
      </c>
      <c r="P69" s="103">
        <v>0</v>
      </c>
      <c r="Q69" s="103">
        <v>164102</v>
      </c>
      <c r="R69" s="103">
        <v>62009</v>
      </c>
      <c r="S69" s="103">
        <v>128</v>
      </c>
      <c r="T69" s="122">
        <f t="shared" si="25"/>
        <v>482.86328125</v>
      </c>
      <c r="U69" s="132">
        <f t="shared" si="35"/>
        <v>0.5363493676515839</v>
      </c>
      <c r="V69" s="132">
        <f t="shared" si="28"/>
        <v>0.3778686426734592</v>
      </c>
      <c r="W69" s="103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03">
        <v>0</v>
      </c>
      <c r="AD69" s="103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</row>
    <row r="70" spans="1:40" ht="12.75">
      <c r="A70" s="118" t="s">
        <v>187</v>
      </c>
      <c r="B70" s="103">
        <v>866289</v>
      </c>
      <c r="C70" s="134">
        <v>456440</v>
      </c>
      <c r="D70" s="107">
        <f t="shared" si="33"/>
        <v>52.68911414089293</v>
      </c>
      <c r="E70" s="133">
        <v>439201</v>
      </c>
      <c r="F70" s="103">
        <v>222838</v>
      </c>
      <c r="G70" s="103">
        <v>34379</v>
      </c>
      <c r="H70" s="103">
        <v>34379</v>
      </c>
      <c r="I70" s="103">
        <v>91180</v>
      </c>
      <c r="J70" s="103">
        <v>42534</v>
      </c>
      <c r="K70" s="103">
        <v>12760</v>
      </c>
      <c r="L70" s="103">
        <v>5845</v>
      </c>
      <c r="M70" s="103">
        <v>20591</v>
      </c>
      <c r="N70" s="103">
        <v>15450</v>
      </c>
      <c r="O70" s="103">
        <v>65634</v>
      </c>
      <c r="P70" s="103">
        <v>27912</v>
      </c>
      <c r="Q70" s="103">
        <v>138820</v>
      </c>
      <c r="R70" s="103">
        <v>63487</v>
      </c>
      <c r="S70" s="103">
        <v>115</v>
      </c>
      <c r="T70" s="122">
        <f t="shared" si="25"/>
        <v>661.5072463768116</v>
      </c>
      <c r="U70" s="132">
        <f t="shared" si="35"/>
        <v>0.507371340229189</v>
      </c>
      <c r="V70" s="132">
        <f t="shared" si="28"/>
        <v>0.4573332372856937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0</v>
      </c>
      <c r="AC70" s="103">
        <v>0</v>
      </c>
      <c r="AD70" s="103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</row>
    <row r="71" spans="1:40" ht="12.75">
      <c r="A71" s="118" t="s">
        <v>209</v>
      </c>
      <c r="B71" s="103">
        <v>951082</v>
      </c>
      <c r="C71" s="134">
        <v>476452</v>
      </c>
      <c r="D71" s="107">
        <f t="shared" si="33"/>
        <v>50.09578564203717</v>
      </c>
      <c r="E71" s="133">
        <v>513041</v>
      </c>
      <c r="F71" s="103">
        <v>242724</v>
      </c>
      <c r="G71" s="103">
        <v>41384</v>
      </c>
      <c r="H71" s="103">
        <v>41384</v>
      </c>
      <c r="I71" s="103">
        <v>100345</v>
      </c>
      <c r="J71" s="103">
        <v>50734</v>
      </c>
      <c r="K71" s="103">
        <v>13496</v>
      </c>
      <c r="L71" s="103">
        <v>6788</v>
      </c>
      <c r="M71" s="103">
        <v>27029</v>
      </c>
      <c r="N71" s="103">
        <v>18927</v>
      </c>
      <c r="O71" s="103">
        <v>10000</v>
      </c>
      <c r="P71" s="103">
        <v>8240</v>
      </c>
      <c r="Q71" s="103">
        <v>204560</v>
      </c>
      <c r="R71" s="103">
        <v>98011</v>
      </c>
      <c r="S71" s="103">
        <v>110</v>
      </c>
      <c r="T71" s="122">
        <f t="shared" si="25"/>
        <v>721.8969696969697</v>
      </c>
      <c r="U71" s="132">
        <f t="shared" si="35"/>
        <v>0.4731083870489883</v>
      </c>
      <c r="V71" s="132">
        <f t="shared" si="28"/>
        <v>0.47913081736409857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3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</row>
    <row r="72" spans="1:40" ht="12.75">
      <c r="A72" s="119" t="s">
        <v>233</v>
      </c>
      <c r="B72" s="110">
        <f>SUM(B69:B71)</f>
        <v>2609405</v>
      </c>
      <c r="C72" s="115">
        <f>SUM(C69:C71)</f>
        <v>1303731</v>
      </c>
      <c r="D72" s="111">
        <f t="shared" si="33"/>
        <v>49.96276929031714</v>
      </c>
      <c r="E72" s="110">
        <f aca="true" t="shared" si="38" ref="E72:S72">SUM(E69:E71)</f>
        <v>1338975</v>
      </c>
      <c r="F72" s="110">
        <f t="shared" si="38"/>
        <v>672986</v>
      </c>
      <c r="G72" s="110">
        <f t="shared" si="38"/>
        <v>106105</v>
      </c>
      <c r="H72" s="110">
        <f t="shared" si="38"/>
        <v>106105</v>
      </c>
      <c r="I72" s="110">
        <f t="shared" si="38"/>
        <v>261663</v>
      </c>
      <c r="J72" s="110">
        <f t="shared" si="38"/>
        <v>134534</v>
      </c>
      <c r="K72" s="110">
        <f t="shared" si="38"/>
        <v>35692</v>
      </c>
      <c r="L72" s="110">
        <f t="shared" si="38"/>
        <v>18438</v>
      </c>
      <c r="M72" s="110">
        <f t="shared" si="38"/>
        <v>67997</v>
      </c>
      <c r="N72" s="110">
        <f t="shared" si="38"/>
        <v>49660</v>
      </c>
      <c r="O72" s="110">
        <f t="shared" si="38"/>
        <v>75634</v>
      </c>
      <c r="P72" s="110">
        <f t="shared" si="38"/>
        <v>36152</v>
      </c>
      <c r="Q72" s="110">
        <f t="shared" si="38"/>
        <v>507482</v>
      </c>
      <c r="R72" s="110">
        <f t="shared" si="38"/>
        <v>223507</v>
      </c>
      <c r="S72" s="110">
        <f t="shared" si="38"/>
        <v>353</v>
      </c>
      <c r="T72" s="122">
        <f t="shared" si="25"/>
        <v>615.5481586402267</v>
      </c>
      <c r="U72" s="132">
        <f t="shared" si="35"/>
        <v>0.5026128195074591</v>
      </c>
      <c r="V72" s="132">
        <f t="shared" si="28"/>
        <v>0.44042350270551467</v>
      </c>
      <c r="W72" s="110">
        <f aca="true" t="shared" si="39" ref="W72:AN72">SUM(W69:W71)</f>
        <v>0</v>
      </c>
      <c r="X72" s="110">
        <f t="shared" si="39"/>
        <v>0</v>
      </c>
      <c r="Y72" s="110">
        <f t="shared" si="39"/>
        <v>0</v>
      </c>
      <c r="Z72" s="110">
        <f t="shared" si="39"/>
        <v>0</v>
      </c>
      <c r="AA72" s="110">
        <f t="shared" si="39"/>
        <v>0</v>
      </c>
      <c r="AB72" s="110">
        <f t="shared" si="39"/>
        <v>0</v>
      </c>
      <c r="AC72" s="110">
        <f t="shared" si="39"/>
        <v>0</v>
      </c>
      <c r="AD72" s="110">
        <f t="shared" si="39"/>
        <v>0</v>
      </c>
      <c r="AE72" s="110">
        <f t="shared" si="39"/>
        <v>0</v>
      </c>
      <c r="AF72" s="110">
        <f t="shared" si="39"/>
        <v>0</v>
      </c>
      <c r="AG72" s="110">
        <f t="shared" si="39"/>
        <v>0</v>
      </c>
      <c r="AH72" s="110">
        <f t="shared" si="39"/>
        <v>0</v>
      </c>
      <c r="AI72" s="110">
        <f t="shared" si="39"/>
        <v>0</v>
      </c>
      <c r="AJ72" s="110">
        <f t="shared" si="39"/>
        <v>0</v>
      </c>
      <c r="AK72" s="110">
        <f t="shared" si="39"/>
        <v>0</v>
      </c>
      <c r="AL72" s="110">
        <f t="shared" si="39"/>
        <v>0</v>
      </c>
      <c r="AM72" s="110">
        <f t="shared" si="39"/>
        <v>0</v>
      </c>
      <c r="AN72" s="110">
        <f t="shared" si="39"/>
        <v>0</v>
      </c>
    </row>
    <row r="73" spans="1:40" ht="12.75">
      <c r="A73" s="119" t="s">
        <v>248</v>
      </c>
      <c r="B73" s="110">
        <v>314856</v>
      </c>
      <c r="C73" s="115">
        <v>151547</v>
      </c>
      <c r="D73" s="111">
        <f t="shared" si="33"/>
        <v>48.13</v>
      </c>
      <c r="E73" s="110">
        <v>234399</v>
      </c>
      <c r="F73" s="110">
        <v>102395</v>
      </c>
      <c r="G73" s="110">
        <v>18926</v>
      </c>
      <c r="H73" s="110">
        <v>18098</v>
      </c>
      <c r="I73" s="110">
        <v>45223</v>
      </c>
      <c r="J73" s="110">
        <v>19205</v>
      </c>
      <c r="K73" s="110">
        <v>6083</v>
      </c>
      <c r="L73" s="110">
        <v>2615</v>
      </c>
      <c r="M73" s="110">
        <v>9025</v>
      </c>
      <c r="N73" s="110">
        <v>9025</v>
      </c>
      <c r="O73" s="110"/>
      <c r="P73" s="110"/>
      <c r="Q73" s="110"/>
      <c r="R73" s="110"/>
      <c r="S73" s="110"/>
      <c r="T73" s="122"/>
      <c r="U73" s="132"/>
      <c r="V73" s="132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</row>
    <row r="74" spans="1:40" ht="12.75" hidden="1">
      <c r="A74" s="137" t="s">
        <v>144</v>
      </c>
      <c r="B74" s="98">
        <f>B8+B14+B29+B37+B39+B51+B53+B55+B59+B62+B66+B68+B72+B57+B73</f>
        <v>74992751</v>
      </c>
      <c r="C74" s="98">
        <f>C8+C14+C29+C37+C39+C51+C53+C55+C59+C62+C66+C68+C72+C57+C73</f>
        <v>40048298</v>
      </c>
      <c r="D74" s="111">
        <f t="shared" si="33"/>
        <v>53.4</v>
      </c>
      <c r="E74" s="98">
        <f>E8+E14+E29+E37+E39+E51+E53+E55+E59+E62+E66+E68+E72+E57+E73</f>
        <v>50089309</v>
      </c>
      <c r="F74" s="98">
        <f aca="true" t="shared" si="40" ref="F74:R74">F8+F14+F29+F37+F39+F51+F53+F55+F59+F62+F66+F68+F72+F57+F73</f>
        <v>24876100</v>
      </c>
      <c r="G74" s="98">
        <f t="shared" si="40"/>
        <v>3770313</v>
      </c>
      <c r="H74" s="98">
        <f t="shared" si="40"/>
        <v>3749944</v>
      </c>
      <c r="I74" s="98">
        <f t="shared" si="40"/>
        <v>9578159</v>
      </c>
      <c r="J74" s="98">
        <f t="shared" si="40"/>
        <v>4954014</v>
      </c>
      <c r="K74" s="98">
        <f t="shared" si="40"/>
        <v>1296004</v>
      </c>
      <c r="L74" s="98">
        <f t="shared" si="40"/>
        <v>676373</v>
      </c>
      <c r="M74" s="98">
        <f t="shared" si="40"/>
        <v>2992555</v>
      </c>
      <c r="N74" s="98">
        <f t="shared" si="40"/>
        <v>2240470</v>
      </c>
      <c r="O74" s="98">
        <f t="shared" si="40"/>
        <v>733226</v>
      </c>
      <c r="P74" s="98">
        <f t="shared" si="40"/>
        <v>149426</v>
      </c>
      <c r="Q74" s="98">
        <f t="shared" si="40"/>
        <v>4060713</v>
      </c>
      <c r="R74" s="98">
        <f t="shared" si="40"/>
        <v>2190671</v>
      </c>
      <c r="S74" s="98">
        <f>S8+S14+S29+S37+S39+S51+S53+S55+S59+S62+S68+S72+S57</f>
        <v>16245</v>
      </c>
      <c r="T74" s="122">
        <f t="shared" si="25"/>
        <v>410.9</v>
      </c>
      <c r="U74" s="132">
        <f t="shared" si="35"/>
        <v>0.5</v>
      </c>
      <c r="V74" s="132">
        <f t="shared" si="28"/>
        <v>0.54</v>
      </c>
      <c r="W74" s="98">
        <f aca="true" t="shared" si="41" ref="W74:AN74">W8+W14+W29+W37+W39+W51+W53+W55+W59+W62+W66+W68+W72+W57</f>
        <v>1660</v>
      </c>
      <c r="X74" s="98">
        <f t="shared" si="41"/>
        <v>824</v>
      </c>
      <c r="Y74" s="98">
        <f t="shared" si="41"/>
        <v>55900</v>
      </c>
      <c r="Z74" s="98">
        <f t="shared" si="41"/>
        <v>43644</v>
      </c>
      <c r="AA74" s="98">
        <f t="shared" si="41"/>
        <v>77820</v>
      </c>
      <c r="AB74" s="98">
        <f t="shared" si="41"/>
        <v>39547</v>
      </c>
      <c r="AC74" s="98">
        <f t="shared" si="41"/>
        <v>41333</v>
      </c>
      <c r="AD74" s="98">
        <f t="shared" si="41"/>
        <v>15295</v>
      </c>
      <c r="AE74" s="98">
        <f t="shared" si="41"/>
        <v>252221</v>
      </c>
      <c r="AF74" s="98">
        <f t="shared" si="41"/>
        <v>90163</v>
      </c>
      <c r="AG74" s="98">
        <f t="shared" si="41"/>
        <v>45250</v>
      </c>
      <c r="AH74" s="98">
        <f t="shared" si="41"/>
        <v>35238</v>
      </c>
      <c r="AI74" s="98">
        <f t="shared" si="41"/>
        <v>59600</v>
      </c>
      <c r="AJ74" s="98">
        <f t="shared" si="41"/>
        <v>37777</v>
      </c>
      <c r="AK74" s="98">
        <f t="shared" si="41"/>
        <v>5640</v>
      </c>
      <c r="AL74" s="98">
        <f t="shared" si="41"/>
        <v>2140</v>
      </c>
      <c r="AM74" s="98">
        <f t="shared" si="41"/>
        <v>245200</v>
      </c>
      <c r="AN74" s="98">
        <f t="shared" si="41"/>
        <v>161498</v>
      </c>
    </row>
    <row r="75" spans="1:18" ht="12.75">
      <c r="A75" s="141"/>
      <c r="D75" s="60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1:18" ht="12.75">
      <c r="A76" s="141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1:18" ht="12.75">
      <c r="A77" s="141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1:18" ht="12.75">
      <c r="A78" s="141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1:18" ht="12.75">
      <c r="A79" s="141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1:18" ht="12.75">
      <c r="A80" s="141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</row>
    <row r="81" spans="1:18" ht="12.75">
      <c r="A81" s="141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</row>
    <row r="82" spans="1:18" ht="12.75">
      <c r="A82" s="141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</row>
    <row r="83" spans="1:18" ht="12.75">
      <c r="A83" s="141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</row>
    <row r="84" spans="1:18" ht="12.75">
      <c r="A84" s="141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</row>
    <row r="85" spans="1:18" ht="12.75">
      <c r="A85" s="141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</row>
    <row r="86" spans="1:18" ht="12.75">
      <c r="A86" s="141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</row>
    <row r="87" spans="1:18" ht="12.75">
      <c r="A87" s="141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</row>
    <row r="88" spans="1:18" ht="12.75">
      <c r="A88" s="141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</row>
    <row r="89" spans="1:18" ht="12.75">
      <c r="A89" s="141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</row>
    <row r="90" spans="1:18" ht="12.75">
      <c r="A90" s="141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</row>
    <row r="91" spans="1:18" ht="12.75">
      <c r="A91" s="141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</row>
    <row r="92" spans="1:18" ht="12.75">
      <c r="A92" s="141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</row>
    <row r="93" spans="1:18" ht="12.75">
      <c r="A93" s="141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</row>
    <row r="94" spans="1:18" ht="12.75">
      <c r="A94" s="141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</row>
    <row r="95" spans="1:18" ht="12.75">
      <c r="A95" s="141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</row>
    <row r="96" spans="5:18" ht="12.75"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</row>
    <row r="97" spans="5:18" ht="12.75"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</row>
    <row r="98" spans="5:18" ht="12.75"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</row>
    <row r="99" spans="5:18" ht="12.75"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</row>
    <row r="100" spans="5:18" ht="12.75"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</row>
    <row r="101" spans="5:18" ht="12.75"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</row>
    <row r="102" spans="5:18" ht="12.75"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</row>
    <row r="103" spans="5:18" ht="12.75"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</row>
    <row r="104" spans="5:18" ht="12.75"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</row>
    <row r="105" spans="5:18" ht="12.75"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</row>
    <row r="106" spans="5:18" ht="12.75"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</row>
    <row r="107" spans="5:18" ht="12.75"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</row>
    <row r="108" spans="5:18" ht="12.75"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</row>
    <row r="109" spans="5:18" ht="12.75"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</row>
    <row r="110" spans="5:18" ht="12.75"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</row>
    <row r="111" spans="5:18" ht="12.75"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</row>
  </sheetData>
  <mergeCells count="21">
    <mergeCell ref="S2:S3"/>
    <mergeCell ref="T2:T3"/>
    <mergeCell ref="A2:A3"/>
    <mergeCell ref="B2:B3"/>
    <mergeCell ref="C2:C3"/>
    <mergeCell ref="AI2:AJ2"/>
    <mergeCell ref="AK2:AL2"/>
    <mergeCell ref="W2:X2"/>
    <mergeCell ref="Y2:Z2"/>
    <mergeCell ref="AA2:AB2"/>
    <mergeCell ref="AC2:AD2"/>
    <mergeCell ref="AM2:AN2"/>
    <mergeCell ref="E3:F3"/>
    <mergeCell ref="G3:H3"/>
    <mergeCell ref="I3:J3"/>
    <mergeCell ref="K3:L3"/>
    <mergeCell ref="M3:N3"/>
    <mergeCell ref="O3:P3"/>
    <mergeCell ref="Q3:R3"/>
    <mergeCell ref="AE2:AF2"/>
    <mergeCell ref="AG2:AH2"/>
  </mergeCells>
  <printOptions/>
  <pageMargins left="0.45" right="0.19" top="0.9" bottom="0.5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7"/>
  <sheetViews>
    <sheetView workbookViewId="0" topLeftCell="A1">
      <selection activeCell="A2" sqref="A2:A4"/>
    </sheetView>
  </sheetViews>
  <sheetFormatPr defaultColWidth="9.00390625" defaultRowHeight="12.75"/>
  <cols>
    <col min="1" max="1" width="25.375" style="141" customWidth="1"/>
    <col min="2" max="2" width="0.6171875" style="141" hidden="1" customWidth="1"/>
    <col min="3" max="3" width="7.125" style="141" customWidth="1"/>
    <col min="4" max="4" width="6.875" style="141" customWidth="1"/>
    <col min="5" max="5" width="0.74609375" style="141" hidden="1" customWidth="1"/>
    <col min="6" max="6" width="6.125" style="121" customWidth="1"/>
    <col min="7" max="7" width="6.375" style="141" customWidth="1"/>
    <col min="8" max="8" width="6.625" style="141" customWidth="1"/>
    <col min="9" max="10" width="6.25390625" style="141" customWidth="1"/>
    <col min="11" max="11" width="5.125" style="141" customWidth="1"/>
    <col min="12" max="13" width="6.125" style="141" customWidth="1"/>
    <col min="14" max="14" width="9.75390625" style="141" hidden="1" customWidth="1"/>
    <col min="15" max="15" width="6.75390625" style="407" customWidth="1"/>
    <col min="16" max="16" width="8.00390625" style="407" customWidth="1"/>
    <col min="17" max="17" width="6.875" style="407" customWidth="1"/>
    <col min="18" max="18" width="8.25390625" style="407" customWidth="1"/>
    <col min="19" max="19" width="5.00390625" style="407" customWidth="1"/>
    <col min="20" max="20" width="7.375" style="407" customWidth="1"/>
    <col min="21" max="21" width="6.875" style="407" customWidth="1"/>
    <col min="22" max="22" width="6.25390625" style="407" customWidth="1"/>
    <col min="23" max="16384" width="9.125" style="141" customWidth="1"/>
  </cols>
  <sheetData>
    <row r="1" spans="1:22" ht="31.5" customHeight="1">
      <c r="A1" s="441" t="s">
        <v>269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</row>
    <row r="2" spans="1:22" ht="12.75">
      <c r="A2" s="448" t="s">
        <v>134</v>
      </c>
      <c r="B2" s="393" t="s">
        <v>135</v>
      </c>
      <c r="C2" s="417" t="s">
        <v>258</v>
      </c>
      <c r="D2" s="417" t="s">
        <v>259</v>
      </c>
      <c r="E2" s="394" t="s">
        <v>136</v>
      </c>
      <c r="F2" s="394" t="s">
        <v>137</v>
      </c>
      <c r="G2" s="394"/>
      <c r="H2" s="394"/>
      <c r="I2" s="394"/>
      <c r="J2" s="394"/>
      <c r="K2" s="394"/>
      <c r="L2" s="394"/>
      <c r="M2" s="394"/>
      <c r="N2" s="395" t="s">
        <v>138</v>
      </c>
      <c r="O2" s="442" t="s">
        <v>139</v>
      </c>
      <c r="P2" s="443"/>
      <c r="Q2" s="443"/>
      <c r="R2" s="443"/>
      <c r="S2" s="443"/>
      <c r="T2" s="443"/>
      <c r="U2" s="444"/>
      <c r="V2" s="445" t="s">
        <v>64</v>
      </c>
    </row>
    <row r="3" spans="1:22" ht="12.75">
      <c r="A3" s="449"/>
      <c r="B3" s="395" t="s">
        <v>140</v>
      </c>
      <c r="C3" s="418"/>
      <c r="D3" s="418"/>
      <c r="E3" s="395" t="s">
        <v>141</v>
      </c>
      <c r="F3" s="442" t="s">
        <v>142</v>
      </c>
      <c r="G3" s="443"/>
      <c r="H3" s="443"/>
      <c r="I3" s="443"/>
      <c r="J3" s="444"/>
      <c r="K3" s="445" t="s">
        <v>128</v>
      </c>
      <c r="L3" s="445" t="s">
        <v>143</v>
      </c>
      <c r="M3" s="445" t="s">
        <v>144</v>
      </c>
      <c r="N3" s="395"/>
      <c r="O3" s="440" t="s">
        <v>145</v>
      </c>
      <c r="P3" s="440"/>
      <c r="Q3" s="440"/>
      <c r="R3" s="440"/>
      <c r="S3" s="440"/>
      <c r="T3" s="440"/>
      <c r="U3" s="396"/>
      <c r="V3" s="446"/>
    </row>
    <row r="4" spans="1:22" ht="27" customHeight="1">
      <c r="A4" s="416"/>
      <c r="B4" s="397"/>
      <c r="C4" s="414"/>
      <c r="D4" s="414"/>
      <c r="E4" s="399" t="s">
        <v>140</v>
      </c>
      <c r="F4" s="400"/>
      <c r="G4" s="398" t="s">
        <v>146</v>
      </c>
      <c r="H4" s="398" t="s">
        <v>147</v>
      </c>
      <c r="I4" s="398" t="s">
        <v>148</v>
      </c>
      <c r="J4" s="398" t="s">
        <v>149</v>
      </c>
      <c r="K4" s="447"/>
      <c r="L4" s="447"/>
      <c r="M4" s="447"/>
      <c r="N4" s="399" t="s">
        <v>140</v>
      </c>
      <c r="O4" s="401" t="s">
        <v>150</v>
      </c>
      <c r="P4" s="401" t="s">
        <v>151</v>
      </c>
      <c r="Q4" s="401" t="s">
        <v>152</v>
      </c>
      <c r="R4" s="401" t="s">
        <v>153</v>
      </c>
      <c r="S4" s="401" t="s">
        <v>154</v>
      </c>
      <c r="T4" s="401" t="s">
        <v>155</v>
      </c>
      <c r="U4" s="396" t="s">
        <v>156</v>
      </c>
      <c r="V4" s="447"/>
    </row>
    <row r="5" spans="1:22" ht="12.75">
      <c r="A5" s="118" t="s">
        <v>157</v>
      </c>
      <c r="B5" s="124">
        <v>22</v>
      </c>
      <c r="C5" s="124">
        <v>24</v>
      </c>
      <c r="D5" s="127">
        <v>5</v>
      </c>
      <c r="E5" s="127">
        <v>13.65</v>
      </c>
      <c r="F5" s="127">
        <f>G5+H5+I5+J5</f>
        <v>10.969999999999999</v>
      </c>
      <c r="G5" s="127">
        <v>1</v>
      </c>
      <c r="H5" s="127">
        <v>2.48</v>
      </c>
      <c r="I5" s="127">
        <v>2.77</v>
      </c>
      <c r="J5" s="127">
        <v>4.72</v>
      </c>
      <c r="K5" s="127">
        <v>0.5</v>
      </c>
      <c r="L5" s="127">
        <v>1.5</v>
      </c>
      <c r="M5" s="127">
        <f>F5+K5+L5</f>
        <v>12.969999999999999</v>
      </c>
      <c r="N5" s="124">
        <v>247</v>
      </c>
      <c r="O5" s="126">
        <v>178</v>
      </c>
      <c r="P5" s="126">
        <v>0</v>
      </c>
      <c r="Q5" s="402">
        <v>0</v>
      </c>
      <c r="R5" s="402">
        <v>9</v>
      </c>
      <c r="S5" s="402">
        <v>1</v>
      </c>
      <c r="T5" s="402">
        <v>65</v>
      </c>
      <c r="U5" s="402">
        <v>14</v>
      </c>
      <c r="V5" s="402">
        <f>O5+U5</f>
        <v>192</v>
      </c>
    </row>
    <row r="6" spans="1:22" ht="12.75">
      <c r="A6" s="118" t="s">
        <v>158</v>
      </c>
      <c r="B6" s="124">
        <v>97</v>
      </c>
      <c r="C6" s="124">
        <v>101</v>
      </c>
      <c r="D6" s="127">
        <v>11</v>
      </c>
      <c r="E6" s="127">
        <v>35.28</v>
      </c>
      <c r="F6" s="127">
        <f>G6+H6+I6+J6</f>
        <v>30.16</v>
      </c>
      <c r="G6" s="127">
        <v>1.44</v>
      </c>
      <c r="H6" s="127">
        <v>6.45</v>
      </c>
      <c r="I6" s="127">
        <v>12.97</v>
      </c>
      <c r="J6" s="127">
        <v>9.3</v>
      </c>
      <c r="K6" s="127">
        <v>3</v>
      </c>
      <c r="L6" s="127">
        <v>7</v>
      </c>
      <c r="M6" s="127">
        <f>F6+K6+L6</f>
        <v>40.16</v>
      </c>
      <c r="N6" s="124">
        <v>610</v>
      </c>
      <c r="O6" s="126">
        <v>539</v>
      </c>
      <c r="P6" s="126">
        <v>0</v>
      </c>
      <c r="Q6" s="402">
        <v>0</v>
      </c>
      <c r="R6" s="402">
        <v>68</v>
      </c>
      <c r="S6" s="402">
        <v>8</v>
      </c>
      <c r="T6" s="402">
        <v>131</v>
      </c>
      <c r="U6" s="402">
        <v>4</v>
      </c>
      <c r="V6" s="402">
        <f>O6+U6</f>
        <v>543</v>
      </c>
    </row>
    <row r="7" spans="1:22" ht="12.75">
      <c r="A7" s="118" t="s">
        <v>159</v>
      </c>
      <c r="B7" s="124">
        <v>67</v>
      </c>
      <c r="C7" s="124">
        <v>62</v>
      </c>
      <c r="D7" s="127">
        <v>8</v>
      </c>
      <c r="E7" s="127">
        <v>14.65</v>
      </c>
      <c r="F7" s="127">
        <f>G7+H7+I7+J7</f>
        <v>9.84</v>
      </c>
      <c r="G7" s="127">
        <v>0</v>
      </c>
      <c r="H7" s="127">
        <v>2.35</v>
      </c>
      <c r="I7" s="127">
        <v>5.22</v>
      </c>
      <c r="J7" s="127">
        <v>2.27</v>
      </c>
      <c r="K7" s="127">
        <v>0.75</v>
      </c>
      <c r="L7" s="127">
        <v>0</v>
      </c>
      <c r="M7" s="127">
        <f>F7+K7+L7</f>
        <v>10.59</v>
      </c>
      <c r="N7" s="124">
        <v>270</v>
      </c>
      <c r="O7" s="126">
        <v>185</v>
      </c>
      <c r="P7" s="126">
        <v>0</v>
      </c>
      <c r="Q7" s="402">
        <v>0</v>
      </c>
      <c r="R7" s="402">
        <v>0</v>
      </c>
      <c r="S7" s="402">
        <v>0</v>
      </c>
      <c r="T7" s="402">
        <v>15</v>
      </c>
      <c r="U7" s="402">
        <v>0</v>
      </c>
      <c r="V7" s="402">
        <f>O7+U7</f>
        <v>185</v>
      </c>
    </row>
    <row r="8" spans="1:22" ht="12.75">
      <c r="A8" s="118" t="s">
        <v>160</v>
      </c>
      <c r="B8" s="124">
        <v>105</v>
      </c>
      <c r="C8" s="124">
        <v>106</v>
      </c>
      <c r="D8" s="127">
        <v>15</v>
      </c>
      <c r="E8" s="127">
        <v>29.4</v>
      </c>
      <c r="F8" s="127">
        <f>G8+H8+I8+J8</f>
        <v>39.7</v>
      </c>
      <c r="G8" s="127">
        <v>1</v>
      </c>
      <c r="H8" s="127">
        <v>5.4</v>
      </c>
      <c r="I8" s="127">
        <v>25.3</v>
      </c>
      <c r="J8" s="127">
        <v>8</v>
      </c>
      <c r="K8" s="127">
        <v>2</v>
      </c>
      <c r="L8" s="127">
        <v>10</v>
      </c>
      <c r="M8" s="127">
        <f>F8+K8+L8</f>
        <v>51.7</v>
      </c>
      <c r="N8" s="124">
        <v>556</v>
      </c>
      <c r="O8" s="126">
        <v>694</v>
      </c>
      <c r="P8" s="126">
        <v>0</v>
      </c>
      <c r="Q8" s="402">
        <v>0</v>
      </c>
      <c r="R8" s="402">
        <v>72</v>
      </c>
      <c r="S8" s="402">
        <v>7</v>
      </c>
      <c r="T8" s="402">
        <v>0</v>
      </c>
      <c r="U8" s="402">
        <v>3</v>
      </c>
      <c r="V8" s="402">
        <f>O8+U8</f>
        <v>697</v>
      </c>
    </row>
    <row r="9" spans="1:22" ht="17.25" customHeight="1">
      <c r="A9" s="119" t="s">
        <v>260</v>
      </c>
      <c r="B9" s="120">
        <f aca="true" t="shared" si="0" ref="B9:V9">SUM(B5:B8)</f>
        <v>291</v>
      </c>
      <c r="C9" s="120">
        <f t="shared" si="0"/>
        <v>293</v>
      </c>
      <c r="D9" s="120">
        <f t="shared" si="0"/>
        <v>39</v>
      </c>
      <c r="E9" s="120">
        <f t="shared" si="0"/>
        <v>92.97999999999999</v>
      </c>
      <c r="F9" s="120">
        <f t="shared" si="0"/>
        <v>90.67</v>
      </c>
      <c r="G9" s="120">
        <f t="shared" si="0"/>
        <v>3.44</v>
      </c>
      <c r="H9" s="120">
        <f t="shared" si="0"/>
        <v>16.68</v>
      </c>
      <c r="I9" s="120">
        <f t="shared" si="0"/>
        <v>46.260000000000005</v>
      </c>
      <c r="J9" s="120">
        <f t="shared" si="0"/>
        <v>24.29</v>
      </c>
      <c r="K9" s="120">
        <f t="shared" si="0"/>
        <v>6.25</v>
      </c>
      <c r="L9" s="120">
        <f t="shared" si="0"/>
        <v>18.5</v>
      </c>
      <c r="M9" s="120">
        <f t="shared" si="0"/>
        <v>115.42</v>
      </c>
      <c r="N9" s="120">
        <f t="shared" si="0"/>
        <v>1683</v>
      </c>
      <c r="O9" s="120">
        <f t="shared" si="0"/>
        <v>1596</v>
      </c>
      <c r="P9" s="120">
        <f t="shared" si="0"/>
        <v>0</v>
      </c>
      <c r="Q9" s="120">
        <f t="shared" si="0"/>
        <v>0</v>
      </c>
      <c r="R9" s="120">
        <f t="shared" si="0"/>
        <v>149</v>
      </c>
      <c r="S9" s="120">
        <f t="shared" si="0"/>
        <v>16</v>
      </c>
      <c r="T9" s="120">
        <f t="shared" si="0"/>
        <v>211</v>
      </c>
      <c r="U9" s="120">
        <f t="shared" si="0"/>
        <v>21</v>
      </c>
      <c r="V9" s="120">
        <f t="shared" si="0"/>
        <v>1617</v>
      </c>
    </row>
    <row r="10" spans="1:22" ht="12.75">
      <c r="A10" s="118" t="s">
        <v>157</v>
      </c>
      <c r="B10" s="124">
        <v>20</v>
      </c>
      <c r="C10" s="124">
        <v>19</v>
      </c>
      <c r="D10" s="127">
        <v>3</v>
      </c>
      <c r="E10" s="127">
        <v>4.15</v>
      </c>
      <c r="F10" s="127">
        <f>G10+H10+I10+J10</f>
        <v>8.21</v>
      </c>
      <c r="G10" s="127">
        <v>0.5</v>
      </c>
      <c r="H10" s="127">
        <v>0.31</v>
      </c>
      <c r="I10" s="127">
        <v>3.36</v>
      </c>
      <c r="J10" s="127">
        <v>4.04</v>
      </c>
      <c r="K10" s="127">
        <v>0.25</v>
      </c>
      <c r="L10" s="127">
        <v>0.5</v>
      </c>
      <c r="M10" s="127">
        <f>F10+K10+L10</f>
        <v>8.96</v>
      </c>
      <c r="N10" s="124">
        <v>75</v>
      </c>
      <c r="O10" s="126">
        <v>129</v>
      </c>
      <c r="P10" s="126">
        <v>0</v>
      </c>
      <c r="Q10" s="402">
        <v>0</v>
      </c>
      <c r="R10" s="402">
        <v>2</v>
      </c>
      <c r="S10" s="402">
        <v>1</v>
      </c>
      <c r="T10" s="402">
        <v>51</v>
      </c>
      <c r="U10" s="402">
        <v>4</v>
      </c>
      <c r="V10" s="402">
        <f>O10+U10</f>
        <v>133</v>
      </c>
    </row>
    <row r="11" spans="1:22" ht="12.75">
      <c r="A11" s="118" t="s">
        <v>158</v>
      </c>
      <c r="B11" s="124">
        <v>91</v>
      </c>
      <c r="C11" s="124">
        <v>90</v>
      </c>
      <c r="D11" s="127">
        <v>8</v>
      </c>
      <c r="E11" s="127">
        <v>18.39</v>
      </c>
      <c r="F11" s="127">
        <f>G11+H11+I11+J11</f>
        <v>27.1</v>
      </c>
      <c r="G11" s="127">
        <v>0</v>
      </c>
      <c r="H11" s="127">
        <v>4.29</v>
      </c>
      <c r="I11" s="127">
        <v>16.42</v>
      </c>
      <c r="J11" s="127">
        <v>6.39</v>
      </c>
      <c r="K11" s="127">
        <v>1</v>
      </c>
      <c r="L11" s="127">
        <v>4.5</v>
      </c>
      <c r="M11" s="127">
        <f>F11+K11+L11</f>
        <v>32.6</v>
      </c>
      <c r="N11" s="124">
        <v>320</v>
      </c>
      <c r="O11" s="126">
        <v>481</v>
      </c>
      <c r="P11" s="126">
        <v>0</v>
      </c>
      <c r="Q11" s="402">
        <v>0</v>
      </c>
      <c r="R11" s="402">
        <v>160</v>
      </c>
      <c r="S11" s="402">
        <v>16</v>
      </c>
      <c r="T11" s="402">
        <v>57</v>
      </c>
      <c r="U11" s="402">
        <v>2</v>
      </c>
      <c r="V11" s="402">
        <f>O11+U11</f>
        <v>483</v>
      </c>
    </row>
    <row r="12" spans="1:22" ht="12.75">
      <c r="A12" s="118" t="s">
        <v>159</v>
      </c>
      <c r="B12" s="124">
        <v>21</v>
      </c>
      <c r="C12" s="124">
        <v>19</v>
      </c>
      <c r="D12" s="127">
        <v>2</v>
      </c>
      <c r="E12" s="127">
        <v>4.15</v>
      </c>
      <c r="F12" s="127">
        <f>G12+H12+I12+J12</f>
        <v>4.67</v>
      </c>
      <c r="G12" s="127">
        <v>0</v>
      </c>
      <c r="H12" s="127">
        <v>2.13</v>
      </c>
      <c r="I12" s="127">
        <v>1.22</v>
      </c>
      <c r="J12" s="127">
        <v>1.32</v>
      </c>
      <c r="K12" s="127">
        <v>0.75</v>
      </c>
      <c r="L12" s="127">
        <v>0</v>
      </c>
      <c r="M12" s="127">
        <f>F12+K12+L12</f>
        <v>5.42</v>
      </c>
      <c r="N12" s="124">
        <v>106</v>
      </c>
      <c r="O12" s="126">
        <v>92</v>
      </c>
      <c r="P12" s="126">
        <v>0</v>
      </c>
      <c r="Q12" s="402">
        <v>0</v>
      </c>
      <c r="R12" s="402">
        <v>0</v>
      </c>
      <c r="S12" s="402">
        <v>0</v>
      </c>
      <c r="T12" s="402">
        <v>0</v>
      </c>
      <c r="U12" s="402">
        <v>0</v>
      </c>
      <c r="V12" s="402">
        <f>O12+U12</f>
        <v>92</v>
      </c>
    </row>
    <row r="13" spans="1:22" ht="12.75">
      <c r="A13" s="118" t="s">
        <v>160</v>
      </c>
      <c r="B13" s="124">
        <v>35</v>
      </c>
      <c r="C13" s="124">
        <v>35</v>
      </c>
      <c r="D13" s="127">
        <v>4</v>
      </c>
      <c r="E13" s="127">
        <v>6.8</v>
      </c>
      <c r="F13" s="127">
        <f>G13+H13+I13+J13</f>
        <v>8.7</v>
      </c>
      <c r="G13" s="127">
        <v>1.2</v>
      </c>
      <c r="H13" s="127">
        <v>1</v>
      </c>
      <c r="I13" s="127">
        <v>6.5</v>
      </c>
      <c r="J13" s="127">
        <v>0</v>
      </c>
      <c r="K13" s="127">
        <v>1</v>
      </c>
      <c r="L13" s="127">
        <v>1.5</v>
      </c>
      <c r="M13" s="127">
        <f>F13+K13+L13</f>
        <v>11.2</v>
      </c>
      <c r="N13" s="124">
        <v>123</v>
      </c>
      <c r="O13" s="126">
        <v>163</v>
      </c>
      <c r="P13" s="126">
        <v>0</v>
      </c>
      <c r="Q13" s="402">
        <v>0</v>
      </c>
      <c r="R13" s="402">
        <v>10</v>
      </c>
      <c r="S13" s="402">
        <v>1</v>
      </c>
      <c r="T13" s="402">
        <v>0</v>
      </c>
      <c r="U13" s="402">
        <v>10</v>
      </c>
      <c r="V13" s="402">
        <f>O13+U13</f>
        <v>173</v>
      </c>
    </row>
    <row r="14" spans="1:22" ht="12.75">
      <c r="A14" s="118" t="s">
        <v>161</v>
      </c>
      <c r="B14" s="124">
        <v>21</v>
      </c>
      <c r="C14" s="124">
        <v>21</v>
      </c>
      <c r="D14" s="127">
        <v>2</v>
      </c>
      <c r="E14" s="127">
        <v>5.86</v>
      </c>
      <c r="F14" s="127">
        <f>G14+H14+I14+J14</f>
        <v>6.749999999999999</v>
      </c>
      <c r="G14" s="127">
        <v>0</v>
      </c>
      <c r="H14" s="127">
        <v>0.22</v>
      </c>
      <c r="I14" s="127">
        <v>5.31</v>
      </c>
      <c r="J14" s="127">
        <v>1.22</v>
      </c>
      <c r="K14" s="127">
        <v>1</v>
      </c>
      <c r="L14" s="127">
        <v>1.5</v>
      </c>
      <c r="M14" s="127">
        <f>F14+K14+L14</f>
        <v>9.25</v>
      </c>
      <c r="N14" s="124">
        <v>112</v>
      </c>
      <c r="O14" s="126">
        <v>98</v>
      </c>
      <c r="P14" s="126">
        <v>0</v>
      </c>
      <c r="Q14" s="402">
        <v>0</v>
      </c>
      <c r="R14" s="402">
        <v>20</v>
      </c>
      <c r="S14" s="402">
        <v>2</v>
      </c>
      <c r="T14" s="402">
        <v>8</v>
      </c>
      <c r="U14" s="402">
        <v>2</v>
      </c>
      <c r="V14" s="402">
        <f>O14+U14</f>
        <v>100</v>
      </c>
    </row>
    <row r="15" spans="1:22" ht="12.75">
      <c r="A15" s="119" t="s">
        <v>162</v>
      </c>
      <c r="B15" s="120">
        <f aca="true" t="shared" si="1" ref="B15:V15">SUM(B10:B14)</f>
        <v>188</v>
      </c>
      <c r="C15" s="120">
        <f t="shared" si="1"/>
        <v>184</v>
      </c>
      <c r="D15" s="120">
        <f t="shared" si="1"/>
        <v>19</v>
      </c>
      <c r="E15" s="120">
        <f t="shared" si="1"/>
        <v>39.349999999999994</v>
      </c>
      <c r="F15" s="120">
        <f t="shared" si="1"/>
        <v>55.43000000000001</v>
      </c>
      <c r="G15" s="120">
        <f t="shared" si="1"/>
        <v>1.7</v>
      </c>
      <c r="H15" s="120">
        <f t="shared" si="1"/>
        <v>7.949999999999999</v>
      </c>
      <c r="I15" s="120">
        <f t="shared" si="1"/>
        <v>32.81</v>
      </c>
      <c r="J15" s="120">
        <f t="shared" si="1"/>
        <v>12.97</v>
      </c>
      <c r="K15" s="120">
        <f t="shared" si="1"/>
        <v>4</v>
      </c>
      <c r="L15" s="120">
        <f t="shared" si="1"/>
        <v>8</v>
      </c>
      <c r="M15" s="120">
        <f t="shared" si="1"/>
        <v>67.43</v>
      </c>
      <c r="N15" s="120">
        <f t="shared" si="1"/>
        <v>736</v>
      </c>
      <c r="O15" s="120">
        <f t="shared" si="1"/>
        <v>963</v>
      </c>
      <c r="P15" s="120">
        <f t="shared" si="1"/>
        <v>0</v>
      </c>
      <c r="Q15" s="120">
        <f t="shared" si="1"/>
        <v>0</v>
      </c>
      <c r="R15" s="120">
        <f t="shared" si="1"/>
        <v>192</v>
      </c>
      <c r="S15" s="120">
        <f t="shared" si="1"/>
        <v>20</v>
      </c>
      <c r="T15" s="120">
        <f t="shared" si="1"/>
        <v>116</v>
      </c>
      <c r="U15" s="120">
        <f t="shared" si="1"/>
        <v>18</v>
      </c>
      <c r="V15" s="120">
        <f t="shared" si="1"/>
        <v>981</v>
      </c>
    </row>
    <row r="16" spans="1:22" ht="12.75">
      <c r="A16" s="118" t="s">
        <v>163</v>
      </c>
      <c r="B16" s="124">
        <v>579</v>
      </c>
      <c r="C16" s="124">
        <v>586</v>
      </c>
      <c r="D16" s="127">
        <v>17</v>
      </c>
      <c r="E16" s="127">
        <v>45.06</v>
      </c>
      <c r="F16" s="127">
        <f aca="true" t="shared" si="2" ref="F16:F29">G16+H16+I16+J16</f>
        <v>48.57</v>
      </c>
      <c r="G16" s="127">
        <v>2.22</v>
      </c>
      <c r="H16" s="127">
        <v>12.29</v>
      </c>
      <c r="I16" s="127">
        <v>29.96</v>
      </c>
      <c r="J16" s="127">
        <v>4.1</v>
      </c>
      <c r="K16" s="127">
        <v>4.58</v>
      </c>
      <c r="L16" s="127">
        <v>9.73</v>
      </c>
      <c r="M16" s="127">
        <f aca="true" t="shared" si="3" ref="M16:M29">F16+K16+L16</f>
        <v>62.879999999999995</v>
      </c>
      <c r="N16" s="124">
        <v>806</v>
      </c>
      <c r="O16" s="126">
        <v>798</v>
      </c>
      <c r="P16" s="126">
        <v>0</v>
      </c>
      <c r="Q16" s="402">
        <v>0</v>
      </c>
      <c r="R16" s="402">
        <v>0</v>
      </c>
      <c r="S16" s="402">
        <v>0</v>
      </c>
      <c r="T16" s="402">
        <v>65</v>
      </c>
      <c r="U16" s="402">
        <v>71</v>
      </c>
      <c r="V16" s="402">
        <f aca="true" t="shared" si="4" ref="V16:V29">O16+U16</f>
        <v>869</v>
      </c>
    </row>
    <row r="17" spans="1:22" ht="12.75">
      <c r="A17" s="118" t="s">
        <v>164</v>
      </c>
      <c r="B17" s="124">
        <v>753</v>
      </c>
      <c r="C17" s="124">
        <v>739</v>
      </c>
      <c r="D17" s="127">
        <v>23</v>
      </c>
      <c r="E17" s="127">
        <v>80.47</v>
      </c>
      <c r="F17" s="127">
        <f t="shared" si="2"/>
        <v>57.28</v>
      </c>
      <c r="G17" s="127">
        <v>1.66</v>
      </c>
      <c r="H17" s="127">
        <v>7.29</v>
      </c>
      <c r="I17" s="127">
        <v>37.05</v>
      </c>
      <c r="J17" s="127">
        <v>11.28</v>
      </c>
      <c r="K17" s="127">
        <v>5</v>
      </c>
      <c r="L17" s="127">
        <v>14.5</v>
      </c>
      <c r="M17" s="127">
        <f t="shared" si="3"/>
        <v>76.78</v>
      </c>
      <c r="N17" s="124">
        <v>1438</v>
      </c>
      <c r="O17" s="126">
        <v>954</v>
      </c>
      <c r="P17" s="126">
        <v>61</v>
      </c>
      <c r="Q17" s="402">
        <v>0</v>
      </c>
      <c r="R17" s="402">
        <v>12</v>
      </c>
      <c r="S17" s="402">
        <v>1</v>
      </c>
      <c r="T17" s="402">
        <v>110</v>
      </c>
      <c r="U17" s="402">
        <v>60</v>
      </c>
      <c r="V17" s="402">
        <f t="shared" si="4"/>
        <v>1014</v>
      </c>
    </row>
    <row r="18" spans="1:22" ht="12.75">
      <c r="A18" s="118" t="s">
        <v>165</v>
      </c>
      <c r="B18" s="124">
        <v>677</v>
      </c>
      <c r="C18" s="124">
        <v>679</v>
      </c>
      <c r="D18" s="127">
        <v>22</v>
      </c>
      <c r="E18" s="127">
        <v>94</v>
      </c>
      <c r="F18" s="127">
        <f t="shared" si="2"/>
        <v>73.21</v>
      </c>
      <c r="G18" s="127">
        <v>1.33</v>
      </c>
      <c r="H18" s="127">
        <v>9.44</v>
      </c>
      <c r="I18" s="127">
        <v>32.72</v>
      </c>
      <c r="J18" s="127">
        <v>29.72</v>
      </c>
      <c r="K18" s="127">
        <v>6.5</v>
      </c>
      <c r="L18" s="127">
        <v>14.75</v>
      </c>
      <c r="M18" s="127">
        <f t="shared" si="3"/>
        <v>94.46</v>
      </c>
      <c r="N18" s="124">
        <v>1952</v>
      </c>
      <c r="O18" s="126">
        <v>1338</v>
      </c>
      <c r="P18" s="126">
        <v>100</v>
      </c>
      <c r="Q18" s="402">
        <v>202</v>
      </c>
      <c r="R18" s="402">
        <v>6</v>
      </c>
      <c r="S18" s="402">
        <v>1</v>
      </c>
      <c r="T18" s="402">
        <v>130</v>
      </c>
      <c r="U18" s="402">
        <v>20</v>
      </c>
      <c r="V18" s="402">
        <f t="shared" si="4"/>
        <v>1358</v>
      </c>
    </row>
    <row r="19" spans="1:22" ht="12.75">
      <c r="A19" s="118" t="s">
        <v>166</v>
      </c>
      <c r="B19" s="124">
        <v>655</v>
      </c>
      <c r="C19" s="124">
        <v>633</v>
      </c>
      <c r="D19" s="127">
        <v>21</v>
      </c>
      <c r="E19" s="127">
        <v>61</v>
      </c>
      <c r="F19" s="127">
        <f t="shared" si="2"/>
        <v>54.31999999999999</v>
      </c>
      <c r="G19" s="127">
        <v>2.03</v>
      </c>
      <c r="H19" s="127">
        <v>6.42</v>
      </c>
      <c r="I19" s="127">
        <v>33.79</v>
      </c>
      <c r="J19" s="127">
        <v>12.08</v>
      </c>
      <c r="K19" s="127">
        <v>4</v>
      </c>
      <c r="L19" s="127">
        <v>10</v>
      </c>
      <c r="M19" s="127">
        <f t="shared" si="3"/>
        <v>68.32</v>
      </c>
      <c r="N19" s="124">
        <v>1100</v>
      </c>
      <c r="O19" s="126">
        <v>980</v>
      </c>
      <c r="P19" s="126">
        <v>0</v>
      </c>
      <c r="Q19" s="402">
        <v>0</v>
      </c>
      <c r="R19" s="402">
        <v>13</v>
      </c>
      <c r="S19" s="402">
        <v>4</v>
      </c>
      <c r="T19" s="402">
        <v>80</v>
      </c>
      <c r="U19" s="402">
        <v>20</v>
      </c>
      <c r="V19" s="402">
        <f t="shared" si="4"/>
        <v>1000</v>
      </c>
    </row>
    <row r="20" spans="1:22" ht="12.75">
      <c r="A20" s="118" t="s">
        <v>167</v>
      </c>
      <c r="B20" s="124">
        <v>404</v>
      </c>
      <c r="C20" s="124">
        <v>398</v>
      </c>
      <c r="D20" s="127">
        <v>17</v>
      </c>
      <c r="E20" s="127">
        <v>39</v>
      </c>
      <c r="F20" s="127">
        <f t="shared" si="2"/>
        <v>47.81</v>
      </c>
      <c r="G20" s="127">
        <v>1.8</v>
      </c>
      <c r="H20" s="127">
        <v>12.77</v>
      </c>
      <c r="I20" s="127">
        <v>23.28</v>
      </c>
      <c r="J20" s="127">
        <v>9.96</v>
      </c>
      <c r="K20" s="127">
        <v>4</v>
      </c>
      <c r="L20" s="127">
        <v>8</v>
      </c>
      <c r="M20" s="127">
        <f t="shared" si="3"/>
        <v>59.81</v>
      </c>
      <c r="N20" s="124">
        <v>673</v>
      </c>
      <c r="O20" s="126">
        <v>824</v>
      </c>
      <c r="P20" s="126">
        <v>0</v>
      </c>
      <c r="Q20" s="402">
        <v>0</v>
      </c>
      <c r="R20" s="402">
        <v>130</v>
      </c>
      <c r="S20" s="402">
        <v>12</v>
      </c>
      <c r="T20" s="402">
        <v>85</v>
      </c>
      <c r="U20" s="402">
        <v>37</v>
      </c>
      <c r="V20" s="402">
        <f t="shared" si="4"/>
        <v>861</v>
      </c>
    </row>
    <row r="21" spans="1:22" ht="12.75">
      <c r="A21" s="118" t="s">
        <v>168</v>
      </c>
      <c r="B21" s="124">
        <v>582</v>
      </c>
      <c r="C21" s="124">
        <v>582</v>
      </c>
      <c r="D21" s="127">
        <v>18</v>
      </c>
      <c r="E21" s="127">
        <v>53.63</v>
      </c>
      <c r="F21" s="127">
        <f t="shared" si="2"/>
        <v>47.67</v>
      </c>
      <c r="G21" s="127">
        <v>3.66</v>
      </c>
      <c r="H21" s="127">
        <v>2.33</v>
      </c>
      <c r="I21" s="127">
        <v>22.19</v>
      </c>
      <c r="J21" s="127">
        <v>19.49</v>
      </c>
      <c r="K21" s="127">
        <v>4</v>
      </c>
      <c r="L21" s="127">
        <v>10.45</v>
      </c>
      <c r="M21" s="127">
        <f t="shared" si="3"/>
        <v>62.120000000000005</v>
      </c>
      <c r="N21" s="124">
        <v>871</v>
      </c>
      <c r="O21" s="126">
        <v>828</v>
      </c>
      <c r="P21" s="126">
        <v>0</v>
      </c>
      <c r="Q21" s="402">
        <v>0</v>
      </c>
      <c r="R21" s="402">
        <v>0</v>
      </c>
      <c r="S21" s="402">
        <v>0</v>
      </c>
      <c r="T21" s="402">
        <v>85</v>
      </c>
      <c r="U21" s="402">
        <v>54</v>
      </c>
      <c r="V21" s="402">
        <f t="shared" si="4"/>
        <v>882</v>
      </c>
    </row>
    <row r="22" spans="1:22" ht="12.75">
      <c r="A22" s="118" t="s">
        <v>169</v>
      </c>
      <c r="B22" s="124">
        <v>187</v>
      </c>
      <c r="C22" s="124">
        <v>180</v>
      </c>
      <c r="D22" s="127">
        <v>6</v>
      </c>
      <c r="E22" s="127">
        <v>23.87</v>
      </c>
      <c r="F22" s="127">
        <f t="shared" si="2"/>
        <v>17.73</v>
      </c>
      <c r="G22" s="127">
        <v>0</v>
      </c>
      <c r="H22" s="127">
        <v>1</v>
      </c>
      <c r="I22" s="127">
        <v>15.73</v>
      </c>
      <c r="J22" s="127">
        <v>1</v>
      </c>
      <c r="K22" s="127">
        <v>1.5</v>
      </c>
      <c r="L22" s="127">
        <v>4.5</v>
      </c>
      <c r="M22" s="127">
        <f t="shared" si="3"/>
        <v>23.73</v>
      </c>
      <c r="N22" s="124">
        <v>427</v>
      </c>
      <c r="O22" s="126">
        <v>291</v>
      </c>
      <c r="P22" s="126">
        <v>0</v>
      </c>
      <c r="Q22" s="402">
        <v>0</v>
      </c>
      <c r="R22" s="402">
        <v>0</v>
      </c>
      <c r="S22" s="402">
        <v>0</v>
      </c>
      <c r="T22" s="402">
        <v>26</v>
      </c>
      <c r="U22" s="402">
        <v>26</v>
      </c>
      <c r="V22" s="402">
        <f t="shared" si="4"/>
        <v>317</v>
      </c>
    </row>
    <row r="23" spans="1:22" ht="12.75">
      <c r="A23" s="118" t="s">
        <v>170</v>
      </c>
      <c r="B23" s="124">
        <v>427</v>
      </c>
      <c r="C23" s="124">
        <v>408</v>
      </c>
      <c r="D23" s="127">
        <v>15</v>
      </c>
      <c r="E23" s="127">
        <v>44.74</v>
      </c>
      <c r="F23" s="127">
        <f t="shared" si="2"/>
        <v>44.61</v>
      </c>
      <c r="G23" s="127">
        <v>2.85</v>
      </c>
      <c r="H23" s="127">
        <v>20.38</v>
      </c>
      <c r="I23" s="127">
        <v>20.06</v>
      </c>
      <c r="J23" s="127">
        <v>1.32</v>
      </c>
      <c r="K23" s="127">
        <v>1.5</v>
      </c>
      <c r="L23" s="127">
        <v>4.5</v>
      </c>
      <c r="M23" s="127">
        <f t="shared" si="3"/>
        <v>50.61</v>
      </c>
      <c r="N23" s="124">
        <v>740</v>
      </c>
      <c r="O23" s="126">
        <v>758</v>
      </c>
      <c r="P23" s="126">
        <v>0</v>
      </c>
      <c r="Q23" s="402">
        <v>0</v>
      </c>
      <c r="R23" s="402">
        <v>82</v>
      </c>
      <c r="S23" s="402">
        <v>11</v>
      </c>
      <c r="T23" s="402">
        <v>50</v>
      </c>
      <c r="U23" s="402">
        <v>45</v>
      </c>
      <c r="V23" s="402">
        <f t="shared" si="4"/>
        <v>803</v>
      </c>
    </row>
    <row r="24" spans="1:22" ht="12.75">
      <c r="A24" s="118" t="s">
        <v>171</v>
      </c>
      <c r="B24" s="124">
        <v>577</v>
      </c>
      <c r="C24" s="124">
        <v>578</v>
      </c>
      <c r="D24" s="127">
        <v>17</v>
      </c>
      <c r="E24" s="127">
        <v>51.8</v>
      </c>
      <c r="F24" s="127">
        <f t="shared" si="2"/>
        <v>46.37</v>
      </c>
      <c r="G24" s="127">
        <v>1.98</v>
      </c>
      <c r="H24" s="127">
        <v>16.94</v>
      </c>
      <c r="I24" s="127">
        <v>19.65</v>
      </c>
      <c r="J24" s="127">
        <v>7.8</v>
      </c>
      <c r="K24" s="127">
        <v>3.5</v>
      </c>
      <c r="L24" s="127">
        <v>8.5</v>
      </c>
      <c r="M24" s="127">
        <f t="shared" si="3"/>
        <v>58.37</v>
      </c>
      <c r="N24" s="124">
        <v>942</v>
      </c>
      <c r="O24" s="126">
        <v>721</v>
      </c>
      <c r="P24" s="126">
        <v>0</v>
      </c>
      <c r="Q24" s="402">
        <v>0</v>
      </c>
      <c r="R24" s="402">
        <v>82</v>
      </c>
      <c r="S24" s="402">
        <v>13</v>
      </c>
      <c r="T24" s="402">
        <v>80</v>
      </c>
      <c r="U24" s="402">
        <v>51</v>
      </c>
      <c r="V24" s="402">
        <f t="shared" si="4"/>
        <v>772</v>
      </c>
    </row>
    <row r="25" spans="1:22" ht="12.75">
      <c r="A25" s="118" t="s">
        <v>172</v>
      </c>
      <c r="B25" s="124">
        <v>437</v>
      </c>
      <c r="C25" s="124">
        <v>424</v>
      </c>
      <c r="D25" s="127">
        <v>14</v>
      </c>
      <c r="E25" s="127">
        <v>42</v>
      </c>
      <c r="F25" s="127">
        <f t="shared" si="2"/>
        <v>39.1</v>
      </c>
      <c r="G25" s="127">
        <v>3.9</v>
      </c>
      <c r="H25" s="127">
        <v>10.6</v>
      </c>
      <c r="I25" s="127">
        <v>17.1</v>
      </c>
      <c r="J25" s="127">
        <v>7.5</v>
      </c>
      <c r="K25" s="127">
        <v>3.7</v>
      </c>
      <c r="L25" s="127">
        <v>7.5</v>
      </c>
      <c r="M25" s="127">
        <f t="shared" si="3"/>
        <v>50.300000000000004</v>
      </c>
      <c r="N25" s="124">
        <v>758</v>
      </c>
      <c r="O25" s="126">
        <v>672</v>
      </c>
      <c r="P25" s="126">
        <v>0</v>
      </c>
      <c r="Q25" s="402">
        <v>0</v>
      </c>
      <c r="R25" s="402">
        <v>52</v>
      </c>
      <c r="S25" s="402">
        <v>3</v>
      </c>
      <c r="T25" s="402">
        <v>60</v>
      </c>
      <c r="U25" s="402">
        <v>42</v>
      </c>
      <c r="V25" s="402">
        <f t="shared" si="4"/>
        <v>714</v>
      </c>
    </row>
    <row r="26" spans="1:22" ht="12.75">
      <c r="A26" s="118" t="s">
        <v>173</v>
      </c>
      <c r="B26" s="124">
        <v>336</v>
      </c>
      <c r="C26" s="124">
        <v>331</v>
      </c>
      <c r="D26" s="127">
        <v>11</v>
      </c>
      <c r="E26" s="127">
        <v>38.83</v>
      </c>
      <c r="F26" s="127">
        <f t="shared" si="2"/>
        <v>28.630000000000003</v>
      </c>
      <c r="G26" s="127">
        <v>0</v>
      </c>
      <c r="H26" s="127">
        <v>3.11</v>
      </c>
      <c r="I26" s="127">
        <v>11.71</v>
      </c>
      <c r="J26" s="127">
        <v>13.81</v>
      </c>
      <c r="K26" s="127">
        <v>3</v>
      </c>
      <c r="L26" s="127">
        <v>5</v>
      </c>
      <c r="M26" s="127">
        <f t="shared" si="3"/>
        <v>36.63</v>
      </c>
      <c r="N26" s="124">
        <v>701</v>
      </c>
      <c r="O26" s="126">
        <v>448</v>
      </c>
      <c r="P26" s="126">
        <v>0</v>
      </c>
      <c r="Q26" s="402">
        <v>0</v>
      </c>
      <c r="R26" s="402">
        <v>32</v>
      </c>
      <c r="S26" s="402"/>
      <c r="T26" s="402">
        <v>48</v>
      </c>
      <c r="U26" s="402">
        <v>20</v>
      </c>
      <c r="V26" s="402">
        <f t="shared" si="4"/>
        <v>468</v>
      </c>
    </row>
    <row r="27" spans="1:22" ht="12.75">
      <c r="A27" s="118" t="s">
        <v>174</v>
      </c>
      <c r="B27" s="124">
        <v>390</v>
      </c>
      <c r="C27" s="124">
        <v>385</v>
      </c>
      <c r="D27" s="127">
        <v>14</v>
      </c>
      <c r="E27" s="127">
        <v>56.7</v>
      </c>
      <c r="F27" s="127">
        <f t="shared" si="2"/>
        <v>40.94</v>
      </c>
      <c r="G27" s="127">
        <v>0</v>
      </c>
      <c r="H27" s="127">
        <v>8.44</v>
      </c>
      <c r="I27" s="127">
        <v>28.28</v>
      </c>
      <c r="J27" s="127">
        <v>4.22</v>
      </c>
      <c r="K27" s="127">
        <v>3.5</v>
      </c>
      <c r="L27" s="127">
        <v>7.85</v>
      </c>
      <c r="M27" s="127">
        <f t="shared" si="3"/>
        <v>52.29</v>
      </c>
      <c r="N27" s="124">
        <v>967</v>
      </c>
      <c r="O27" s="126">
        <v>677</v>
      </c>
      <c r="P27" s="126">
        <v>0</v>
      </c>
      <c r="Q27" s="402">
        <v>0</v>
      </c>
      <c r="R27" s="402">
        <v>104</v>
      </c>
      <c r="S27" s="402">
        <v>16</v>
      </c>
      <c r="T27" s="402">
        <v>50</v>
      </c>
      <c r="U27" s="402">
        <v>36</v>
      </c>
      <c r="V27" s="402">
        <f t="shared" si="4"/>
        <v>713</v>
      </c>
    </row>
    <row r="28" spans="1:22" ht="12.75">
      <c r="A28" s="118" t="s">
        <v>175</v>
      </c>
      <c r="B28" s="124">
        <v>631</v>
      </c>
      <c r="C28" s="124">
        <v>586</v>
      </c>
      <c r="D28" s="127">
        <v>24</v>
      </c>
      <c r="E28" s="127">
        <v>59.2</v>
      </c>
      <c r="F28" s="127">
        <f t="shared" si="2"/>
        <v>47.39</v>
      </c>
      <c r="G28" s="127">
        <v>3.39</v>
      </c>
      <c r="H28" s="127">
        <v>11.28</v>
      </c>
      <c r="I28" s="127">
        <v>20.27</v>
      </c>
      <c r="J28" s="127">
        <v>12.45</v>
      </c>
      <c r="K28" s="127">
        <v>4.75</v>
      </c>
      <c r="L28" s="127">
        <v>10.25</v>
      </c>
      <c r="M28" s="127">
        <f t="shared" si="3"/>
        <v>62.39</v>
      </c>
      <c r="N28" s="124">
        <v>1070</v>
      </c>
      <c r="O28" s="126">
        <v>830</v>
      </c>
      <c r="P28" s="126">
        <v>115</v>
      </c>
      <c r="Q28" s="402">
        <v>0</v>
      </c>
      <c r="R28" s="402">
        <v>12</v>
      </c>
      <c r="S28" s="402">
        <v>1</v>
      </c>
      <c r="T28" s="402">
        <v>50</v>
      </c>
      <c r="U28" s="402">
        <v>6</v>
      </c>
      <c r="V28" s="402">
        <f t="shared" si="4"/>
        <v>836</v>
      </c>
    </row>
    <row r="29" spans="1:22" ht="12.75">
      <c r="A29" s="118" t="s">
        <v>176</v>
      </c>
      <c r="B29" s="124">
        <v>418</v>
      </c>
      <c r="C29" s="124">
        <v>329</v>
      </c>
      <c r="D29" s="127">
        <v>13</v>
      </c>
      <c r="E29" s="127">
        <v>9.2</v>
      </c>
      <c r="F29" s="127">
        <f t="shared" si="2"/>
        <v>12.4</v>
      </c>
      <c r="G29" s="127">
        <v>1.3</v>
      </c>
      <c r="H29" s="127">
        <v>1.1</v>
      </c>
      <c r="I29" s="127">
        <v>7</v>
      </c>
      <c r="J29" s="127">
        <v>3</v>
      </c>
      <c r="K29" s="127">
        <v>2.5</v>
      </c>
      <c r="L29" s="127">
        <v>3.5</v>
      </c>
      <c r="M29" s="127">
        <f t="shared" si="3"/>
        <v>18.4</v>
      </c>
      <c r="N29" s="124">
        <v>634</v>
      </c>
      <c r="O29" s="126">
        <v>215</v>
      </c>
      <c r="P29" s="126">
        <v>0</v>
      </c>
      <c r="Q29" s="402">
        <v>0</v>
      </c>
      <c r="R29" s="402">
        <v>0</v>
      </c>
      <c r="S29" s="402">
        <v>0</v>
      </c>
      <c r="T29" s="402">
        <v>15</v>
      </c>
      <c r="U29" s="402">
        <v>0</v>
      </c>
      <c r="V29" s="402">
        <f t="shared" si="4"/>
        <v>215</v>
      </c>
    </row>
    <row r="30" spans="1:22" s="121" customFormat="1" ht="16.5" customHeight="1">
      <c r="A30" s="119" t="s">
        <v>177</v>
      </c>
      <c r="B30" s="120">
        <f aca="true" t="shared" si="5" ref="B30:V30">SUM(B16:B29)</f>
        <v>7053</v>
      </c>
      <c r="C30" s="120">
        <f t="shared" si="5"/>
        <v>6838</v>
      </c>
      <c r="D30" s="120">
        <f t="shared" si="5"/>
        <v>232</v>
      </c>
      <c r="E30" s="120">
        <f t="shared" si="5"/>
        <v>699.5000000000001</v>
      </c>
      <c r="F30" s="120">
        <f t="shared" si="5"/>
        <v>606.03</v>
      </c>
      <c r="G30" s="120">
        <f t="shared" si="5"/>
        <v>26.12</v>
      </c>
      <c r="H30" s="120">
        <f t="shared" si="5"/>
        <v>123.38999999999997</v>
      </c>
      <c r="I30" s="120">
        <f t="shared" si="5"/>
        <v>318.78999999999996</v>
      </c>
      <c r="J30" s="120">
        <f t="shared" si="5"/>
        <v>137.72999999999996</v>
      </c>
      <c r="K30" s="120">
        <f t="shared" si="5"/>
        <v>52.03</v>
      </c>
      <c r="L30" s="120">
        <f t="shared" si="5"/>
        <v>119.03</v>
      </c>
      <c r="M30" s="120">
        <f t="shared" si="5"/>
        <v>777.0899999999999</v>
      </c>
      <c r="N30" s="120">
        <f t="shared" si="5"/>
        <v>13079</v>
      </c>
      <c r="O30" s="120">
        <f t="shared" si="5"/>
        <v>10334</v>
      </c>
      <c r="P30" s="120">
        <f t="shared" si="5"/>
        <v>276</v>
      </c>
      <c r="Q30" s="120">
        <f t="shared" si="5"/>
        <v>202</v>
      </c>
      <c r="R30" s="120">
        <f t="shared" si="5"/>
        <v>525</v>
      </c>
      <c r="S30" s="120">
        <f t="shared" si="5"/>
        <v>62</v>
      </c>
      <c r="T30" s="120">
        <f t="shared" si="5"/>
        <v>934</v>
      </c>
      <c r="U30" s="120">
        <f t="shared" si="5"/>
        <v>488</v>
      </c>
      <c r="V30" s="120">
        <f t="shared" si="5"/>
        <v>10822</v>
      </c>
    </row>
    <row r="31" spans="1:22" s="121" customFormat="1" ht="12.75">
      <c r="A31" s="118" t="s">
        <v>178</v>
      </c>
      <c r="B31" s="126">
        <v>113</v>
      </c>
      <c r="C31" s="126">
        <v>112</v>
      </c>
      <c r="D31" s="126">
        <v>4</v>
      </c>
      <c r="E31" s="126"/>
      <c r="F31" s="127">
        <f aca="true" t="shared" si="6" ref="F31:F37">G31+H31+I31+J31</f>
        <v>10.41</v>
      </c>
      <c r="G31" s="127">
        <v>0</v>
      </c>
      <c r="H31" s="127">
        <v>1.55</v>
      </c>
      <c r="I31" s="127">
        <v>5.39</v>
      </c>
      <c r="J31" s="127">
        <v>3.47</v>
      </c>
      <c r="K31" s="127">
        <v>1.75</v>
      </c>
      <c r="L31" s="127">
        <v>2.5</v>
      </c>
      <c r="M31" s="127">
        <f aca="true" t="shared" si="7" ref="M31:M37">F31+K31+L31</f>
        <v>14.66</v>
      </c>
      <c r="N31" s="126"/>
      <c r="O31" s="126">
        <v>217</v>
      </c>
      <c r="P31" s="126">
        <v>0</v>
      </c>
      <c r="Q31" s="402">
        <v>0</v>
      </c>
      <c r="R31" s="402">
        <v>0</v>
      </c>
      <c r="S31" s="402">
        <v>0</v>
      </c>
      <c r="T31" s="402">
        <v>50</v>
      </c>
      <c r="U31" s="402">
        <v>5</v>
      </c>
      <c r="V31" s="402">
        <f aca="true" t="shared" si="8" ref="V31:V37">O31+U31</f>
        <v>222</v>
      </c>
    </row>
    <row r="32" spans="1:22" s="121" customFormat="1" ht="12.75">
      <c r="A32" s="118" t="s">
        <v>179</v>
      </c>
      <c r="B32" s="126">
        <v>122</v>
      </c>
      <c r="C32" s="126">
        <v>121</v>
      </c>
      <c r="D32" s="126">
        <v>4</v>
      </c>
      <c r="E32" s="126"/>
      <c r="F32" s="127">
        <f t="shared" si="6"/>
        <v>11.6</v>
      </c>
      <c r="G32" s="127">
        <v>0</v>
      </c>
      <c r="H32" s="127">
        <v>0</v>
      </c>
      <c r="I32" s="127">
        <v>9</v>
      </c>
      <c r="J32" s="127">
        <v>2.6</v>
      </c>
      <c r="K32" s="127">
        <v>1</v>
      </c>
      <c r="L32" s="127">
        <v>3</v>
      </c>
      <c r="M32" s="127">
        <f t="shared" si="7"/>
        <v>15.6</v>
      </c>
      <c r="N32" s="126"/>
      <c r="O32" s="126">
        <v>215</v>
      </c>
      <c r="P32" s="126">
        <v>0</v>
      </c>
      <c r="Q32" s="402">
        <v>0</v>
      </c>
      <c r="R32" s="402">
        <v>24</v>
      </c>
      <c r="S32" s="402">
        <v>2</v>
      </c>
      <c r="T32" s="402">
        <v>15</v>
      </c>
      <c r="U32" s="402">
        <v>0</v>
      </c>
      <c r="V32" s="402">
        <f t="shared" si="8"/>
        <v>215</v>
      </c>
    </row>
    <row r="33" spans="1:22" s="121" customFormat="1" ht="12.75">
      <c r="A33" s="118" t="s">
        <v>180</v>
      </c>
      <c r="B33" s="126">
        <v>116</v>
      </c>
      <c r="C33" s="126">
        <v>107</v>
      </c>
      <c r="D33" s="126">
        <v>4</v>
      </c>
      <c r="E33" s="126"/>
      <c r="F33" s="127">
        <f t="shared" si="6"/>
        <v>6.199999999999999</v>
      </c>
      <c r="G33" s="127">
        <v>1.7</v>
      </c>
      <c r="H33" s="127">
        <v>0</v>
      </c>
      <c r="I33" s="127">
        <v>3.4</v>
      </c>
      <c r="J33" s="127">
        <v>1.1</v>
      </c>
      <c r="K33" s="127">
        <v>0.5</v>
      </c>
      <c r="L33" s="127">
        <v>1</v>
      </c>
      <c r="M33" s="127">
        <f t="shared" si="7"/>
        <v>7.699999999999999</v>
      </c>
      <c r="N33" s="126"/>
      <c r="O33" s="126">
        <v>111</v>
      </c>
      <c r="P33" s="126">
        <v>0</v>
      </c>
      <c r="Q33" s="402">
        <v>0</v>
      </c>
      <c r="R33" s="402">
        <v>0</v>
      </c>
      <c r="S33" s="402">
        <v>0</v>
      </c>
      <c r="T33" s="402">
        <v>0</v>
      </c>
      <c r="U33" s="402">
        <v>0</v>
      </c>
      <c r="V33" s="402">
        <f t="shared" si="8"/>
        <v>111</v>
      </c>
    </row>
    <row r="34" spans="1:22" s="121" customFormat="1" ht="12.75">
      <c r="A34" s="118" t="s">
        <v>181</v>
      </c>
      <c r="B34" s="126">
        <v>65</v>
      </c>
      <c r="C34" s="126">
        <v>63</v>
      </c>
      <c r="D34" s="126">
        <v>2</v>
      </c>
      <c r="E34" s="126"/>
      <c r="F34" s="127">
        <f t="shared" si="6"/>
        <v>5.23</v>
      </c>
      <c r="G34" s="127">
        <v>0.56</v>
      </c>
      <c r="H34" s="127">
        <v>0</v>
      </c>
      <c r="I34" s="127">
        <v>4.67</v>
      </c>
      <c r="J34" s="127">
        <v>0</v>
      </c>
      <c r="K34" s="127">
        <v>0</v>
      </c>
      <c r="L34" s="127">
        <v>0</v>
      </c>
      <c r="M34" s="127">
        <f t="shared" si="7"/>
        <v>5.23</v>
      </c>
      <c r="N34" s="126"/>
      <c r="O34" s="126">
        <v>90</v>
      </c>
      <c r="P34" s="126">
        <v>0</v>
      </c>
      <c r="Q34" s="402">
        <v>0</v>
      </c>
      <c r="R34" s="402">
        <v>0</v>
      </c>
      <c r="S34" s="402">
        <v>0</v>
      </c>
      <c r="T34" s="402">
        <v>0</v>
      </c>
      <c r="U34" s="402">
        <v>0</v>
      </c>
      <c r="V34" s="402">
        <f t="shared" si="8"/>
        <v>90</v>
      </c>
    </row>
    <row r="35" spans="1:22" s="121" customFormat="1" ht="12.75">
      <c r="A35" s="118" t="s">
        <v>182</v>
      </c>
      <c r="B35" s="126">
        <v>303</v>
      </c>
      <c r="C35" s="126">
        <v>300</v>
      </c>
      <c r="D35" s="126">
        <v>11</v>
      </c>
      <c r="E35" s="126"/>
      <c r="F35" s="127">
        <f t="shared" si="6"/>
        <v>34.6</v>
      </c>
      <c r="G35" s="127">
        <v>0</v>
      </c>
      <c r="H35" s="127">
        <v>7</v>
      </c>
      <c r="I35" s="127">
        <v>18.6</v>
      </c>
      <c r="J35" s="127">
        <v>9</v>
      </c>
      <c r="K35" s="127">
        <v>3</v>
      </c>
      <c r="L35" s="127">
        <v>2.5</v>
      </c>
      <c r="M35" s="127">
        <f t="shared" si="7"/>
        <v>40.1</v>
      </c>
      <c r="N35" s="126"/>
      <c r="O35" s="126">
        <v>584</v>
      </c>
      <c r="P35" s="126">
        <v>0</v>
      </c>
      <c r="Q35" s="402">
        <v>0</v>
      </c>
      <c r="R35" s="402">
        <v>0</v>
      </c>
      <c r="S35" s="402">
        <v>0</v>
      </c>
      <c r="T35" s="402">
        <v>80</v>
      </c>
      <c r="U35" s="402">
        <v>5</v>
      </c>
      <c r="V35" s="402">
        <f t="shared" si="8"/>
        <v>589</v>
      </c>
    </row>
    <row r="36" spans="1:22" s="121" customFormat="1" ht="12.75">
      <c r="A36" s="118" t="s">
        <v>183</v>
      </c>
      <c r="B36" s="126">
        <v>90</v>
      </c>
      <c r="C36" s="126">
        <v>92</v>
      </c>
      <c r="D36" s="126">
        <v>3</v>
      </c>
      <c r="E36" s="126"/>
      <c r="F36" s="127">
        <f t="shared" si="6"/>
        <v>5.3999999999999995</v>
      </c>
      <c r="G36" s="127">
        <v>0.8</v>
      </c>
      <c r="H36" s="127">
        <v>2</v>
      </c>
      <c r="I36" s="127">
        <v>1.8</v>
      </c>
      <c r="J36" s="127">
        <v>0.8</v>
      </c>
      <c r="K36" s="127">
        <v>0.5</v>
      </c>
      <c r="L36" s="127">
        <v>1</v>
      </c>
      <c r="M36" s="127">
        <f t="shared" si="7"/>
        <v>6.8999999999999995</v>
      </c>
      <c r="N36" s="126"/>
      <c r="O36" s="126">
        <v>81</v>
      </c>
      <c r="P36" s="126">
        <v>0</v>
      </c>
      <c r="Q36" s="402">
        <v>0</v>
      </c>
      <c r="R36" s="402">
        <v>6</v>
      </c>
      <c r="S36" s="402">
        <v>0</v>
      </c>
      <c r="T36" s="402">
        <v>0</v>
      </c>
      <c r="U36" s="402">
        <v>0</v>
      </c>
      <c r="V36" s="402">
        <f t="shared" si="8"/>
        <v>81</v>
      </c>
    </row>
    <row r="37" spans="1:22" s="121" customFormat="1" ht="12.75">
      <c r="A37" s="118" t="s">
        <v>184</v>
      </c>
      <c r="B37" s="126">
        <v>59</v>
      </c>
      <c r="C37" s="126">
        <v>59</v>
      </c>
      <c r="D37" s="126">
        <v>2</v>
      </c>
      <c r="E37" s="126"/>
      <c r="F37" s="127">
        <f t="shared" si="6"/>
        <v>4.38</v>
      </c>
      <c r="G37" s="127">
        <v>0</v>
      </c>
      <c r="H37" s="127">
        <v>1</v>
      </c>
      <c r="I37" s="127">
        <v>3.38</v>
      </c>
      <c r="J37" s="127">
        <v>0</v>
      </c>
      <c r="K37" s="127">
        <v>0</v>
      </c>
      <c r="L37" s="127">
        <v>0</v>
      </c>
      <c r="M37" s="127">
        <f t="shared" si="7"/>
        <v>4.38</v>
      </c>
      <c r="N37" s="126"/>
      <c r="O37" s="126">
        <v>74</v>
      </c>
      <c r="P37" s="126">
        <v>0</v>
      </c>
      <c r="Q37" s="402">
        <v>0</v>
      </c>
      <c r="R37" s="402">
        <v>0</v>
      </c>
      <c r="S37" s="402">
        <v>0</v>
      </c>
      <c r="T37" s="402">
        <v>0</v>
      </c>
      <c r="U37" s="402">
        <v>5</v>
      </c>
      <c r="V37" s="402">
        <f t="shared" si="8"/>
        <v>79</v>
      </c>
    </row>
    <row r="38" spans="1:22" s="121" customFormat="1" ht="15.75" customHeight="1">
      <c r="A38" s="119" t="s">
        <v>185</v>
      </c>
      <c r="B38" s="120">
        <f aca="true" t="shared" si="9" ref="B38:V38">SUM(B31:B37)</f>
        <v>868</v>
      </c>
      <c r="C38" s="120">
        <f t="shared" si="9"/>
        <v>854</v>
      </c>
      <c r="D38" s="120">
        <f t="shared" si="9"/>
        <v>30</v>
      </c>
      <c r="E38" s="120">
        <f t="shared" si="9"/>
        <v>0</v>
      </c>
      <c r="F38" s="120">
        <f t="shared" si="9"/>
        <v>77.82</v>
      </c>
      <c r="G38" s="120">
        <f t="shared" si="9"/>
        <v>3.0599999999999996</v>
      </c>
      <c r="H38" s="120">
        <f t="shared" si="9"/>
        <v>11.55</v>
      </c>
      <c r="I38" s="120">
        <f t="shared" si="9"/>
        <v>46.24</v>
      </c>
      <c r="J38" s="120">
        <f t="shared" si="9"/>
        <v>16.970000000000002</v>
      </c>
      <c r="K38" s="120">
        <f t="shared" si="9"/>
        <v>6.75</v>
      </c>
      <c r="L38" s="120">
        <f t="shared" si="9"/>
        <v>10</v>
      </c>
      <c r="M38" s="120">
        <f t="shared" si="9"/>
        <v>94.57</v>
      </c>
      <c r="N38" s="120">
        <f t="shared" si="9"/>
        <v>0</v>
      </c>
      <c r="O38" s="120">
        <f t="shared" si="9"/>
        <v>1372</v>
      </c>
      <c r="P38" s="120">
        <f t="shared" si="9"/>
        <v>0</v>
      </c>
      <c r="Q38" s="120">
        <f t="shared" si="9"/>
        <v>0</v>
      </c>
      <c r="R38" s="120">
        <f t="shared" si="9"/>
        <v>30</v>
      </c>
      <c r="S38" s="120">
        <f t="shared" si="9"/>
        <v>2</v>
      </c>
      <c r="T38" s="120">
        <f t="shared" si="9"/>
        <v>145</v>
      </c>
      <c r="U38" s="120">
        <f t="shared" si="9"/>
        <v>15</v>
      </c>
      <c r="V38" s="120">
        <f t="shared" si="9"/>
        <v>1387</v>
      </c>
    </row>
    <row r="39" spans="1:22" ht="12.75">
      <c r="A39" s="118" t="s">
        <v>186</v>
      </c>
      <c r="B39" s="124">
        <v>888</v>
      </c>
      <c r="C39" s="124">
        <v>873</v>
      </c>
      <c r="D39" s="127">
        <v>35</v>
      </c>
      <c r="E39" s="127">
        <v>73</v>
      </c>
      <c r="F39" s="127">
        <f aca="true" t="shared" si="10" ref="F39:F49">G39+H39+I39+J39</f>
        <v>69.11</v>
      </c>
      <c r="G39" s="127">
        <v>10.48</v>
      </c>
      <c r="H39" s="127">
        <v>14.99</v>
      </c>
      <c r="I39" s="127">
        <v>36.48</v>
      </c>
      <c r="J39" s="127">
        <v>7.16</v>
      </c>
      <c r="K39" s="127">
        <v>5</v>
      </c>
      <c r="L39" s="127">
        <v>11.5</v>
      </c>
      <c r="M39" s="127">
        <f aca="true" t="shared" si="11" ref="M39:M49">F39+K39+L39</f>
        <v>85.61</v>
      </c>
      <c r="N39" s="124">
        <v>1301</v>
      </c>
      <c r="O39" s="126">
        <v>1228</v>
      </c>
      <c r="P39" s="126">
        <v>0</v>
      </c>
      <c r="Q39" s="402">
        <v>0</v>
      </c>
      <c r="R39" s="402">
        <v>0</v>
      </c>
      <c r="S39" s="402">
        <v>0</v>
      </c>
      <c r="T39" s="402">
        <v>80</v>
      </c>
      <c r="U39" s="402">
        <v>18</v>
      </c>
      <c r="V39" s="402">
        <f aca="true" t="shared" si="12" ref="V39:V49">O39+U39</f>
        <v>1246</v>
      </c>
    </row>
    <row r="40" spans="1:22" ht="12.75">
      <c r="A40" s="118" t="s">
        <v>187</v>
      </c>
      <c r="B40" s="124">
        <v>450</v>
      </c>
      <c r="C40" s="124">
        <v>412</v>
      </c>
      <c r="D40" s="127">
        <v>16</v>
      </c>
      <c r="E40" s="127">
        <v>32.35</v>
      </c>
      <c r="F40" s="127">
        <f t="shared" si="10"/>
        <v>30.36</v>
      </c>
      <c r="G40" s="127">
        <v>0.9</v>
      </c>
      <c r="H40" s="127">
        <v>6.06</v>
      </c>
      <c r="I40" s="127">
        <v>19.11</v>
      </c>
      <c r="J40" s="127">
        <v>4.29</v>
      </c>
      <c r="K40" s="127">
        <v>5</v>
      </c>
      <c r="L40" s="127">
        <v>10</v>
      </c>
      <c r="M40" s="127">
        <f t="shared" si="11"/>
        <v>45.36</v>
      </c>
      <c r="N40" s="124">
        <v>536</v>
      </c>
      <c r="O40" s="126">
        <v>490</v>
      </c>
      <c r="P40" s="126">
        <v>0</v>
      </c>
      <c r="Q40" s="402">
        <v>0</v>
      </c>
      <c r="R40" s="402">
        <v>5</v>
      </c>
      <c r="S40" s="402">
        <v>1</v>
      </c>
      <c r="T40" s="402">
        <v>65</v>
      </c>
      <c r="U40" s="402">
        <v>12</v>
      </c>
      <c r="V40" s="402">
        <f t="shared" si="12"/>
        <v>502</v>
      </c>
    </row>
    <row r="41" spans="1:22" ht="12.75">
      <c r="A41" s="118" t="s">
        <v>188</v>
      </c>
      <c r="B41" s="124">
        <v>626</v>
      </c>
      <c r="C41" s="124">
        <v>605</v>
      </c>
      <c r="D41" s="127">
        <v>24</v>
      </c>
      <c r="E41" s="127">
        <v>51</v>
      </c>
      <c r="F41" s="127">
        <f t="shared" si="10"/>
        <v>63.400000000000006</v>
      </c>
      <c r="G41" s="127">
        <v>3</v>
      </c>
      <c r="H41" s="127">
        <v>0</v>
      </c>
      <c r="I41" s="127">
        <v>39.2</v>
      </c>
      <c r="J41" s="127">
        <v>21.2</v>
      </c>
      <c r="K41" s="127">
        <v>6.3</v>
      </c>
      <c r="L41" s="127">
        <v>8</v>
      </c>
      <c r="M41" s="127">
        <f t="shared" si="11"/>
        <v>77.7</v>
      </c>
      <c r="N41" s="124">
        <v>937</v>
      </c>
      <c r="O41" s="126">
        <v>1082</v>
      </c>
      <c r="P41" s="126">
        <v>0</v>
      </c>
      <c r="Q41" s="402">
        <v>0</v>
      </c>
      <c r="R41" s="402">
        <v>12</v>
      </c>
      <c r="S41" s="402">
        <v>1</v>
      </c>
      <c r="T41" s="402">
        <v>35</v>
      </c>
      <c r="U41" s="402">
        <v>42</v>
      </c>
      <c r="V41" s="402">
        <f t="shared" si="12"/>
        <v>1124</v>
      </c>
    </row>
    <row r="42" spans="1:22" ht="12.75">
      <c r="A42" s="118" t="s">
        <v>179</v>
      </c>
      <c r="B42" s="124">
        <v>618</v>
      </c>
      <c r="C42" s="124">
        <v>601</v>
      </c>
      <c r="D42" s="127">
        <v>25</v>
      </c>
      <c r="E42" s="127">
        <v>76.2</v>
      </c>
      <c r="F42" s="127">
        <f t="shared" si="10"/>
        <v>60.900000000000006</v>
      </c>
      <c r="G42" s="127">
        <v>6.4</v>
      </c>
      <c r="H42" s="127">
        <v>16.8</v>
      </c>
      <c r="I42" s="127">
        <v>23</v>
      </c>
      <c r="J42" s="127">
        <v>14.7</v>
      </c>
      <c r="K42" s="127">
        <v>5</v>
      </c>
      <c r="L42" s="127">
        <v>13.5</v>
      </c>
      <c r="M42" s="127">
        <f t="shared" si="11"/>
        <v>79.4</v>
      </c>
      <c r="N42" s="124">
        <v>1561</v>
      </c>
      <c r="O42" s="126">
        <v>1104</v>
      </c>
      <c r="P42" s="126">
        <v>0</v>
      </c>
      <c r="Q42" s="402">
        <v>0</v>
      </c>
      <c r="R42" s="402">
        <v>12</v>
      </c>
      <c r="S42" s="402">
        <v>1</v>
      </c>
      <c r="T42" s="402">
        <v>80</v>
      </c>
      <c r="U42" s="402">
        <v>0</v>
      </c>
      <c r="V42" s="402">
        <f t="shared" si="12"/>
        <v>1104</v>
      </c>
    </row>
    <row r="43" spans="1:22" ht="12.75">
      <c r="A43" s="118" t="s">
        <v>189</v>
      </c>
      <c r="B43" s="124">
        <v>838</v>
      </c>
      <c r="C43" s="124">
        <v>785</v>
      </c>
      <c r="D43" s="127">
        <v>28</v>
      </c>
      <c r="E43" s="127">
        <v>84.9</v>
      </c>
      <c r="F43" s="127">
        <f t="shared" si="10"/>
        <v>77.3</v>
      </c>
      <c r="G43" s="127">
        <v>10</v>
      </c>
      <c r="H43" s="127">
        <v>21.5</v>
      </c>
      <c r="I43" s="127">
        <v>33.2</v>
      </c>
      <c r="J43" s="127">
        <v>12.6</v>
      </c>
      <c r="K43" s="127">
        <v>10</v>
      </c>
      <c r="L43" s="127">
        <v>10.5</v>
      </c>
      <c r="M43" s="127">
        <f t="shared" si="11"/>
        <v>97.8</v>
      </c>
      <c r="N43" s="124">
        <v>1536</v>
      </c>
      <c r="O43" s="126">
        <v>1370</v>
      </c>
      <c r="P43" s="126">
        <v>0</v>
      </c>
      <c r="Q43" s="402">
        <v>0</v>
      </c>
      <c r="R43" s="402">
        <v>0</v>
      </c>
      <c r="S43" s="402">
        <v>0</v>
      </c>
      <c r="T43" s="402">
        <v>90</v>
      </c>
      <c r="U43" s="402">
        <v>23</v>
      </c>
      <c r="V43" s="402">
        <f t="shared" si="12"/>
        <v>1393</v>
      </c>
    </row>
    <row r="44" spans="1:22" s="121" customFormat="1" ht="12.75">
      <c r="A44" s="118" t="s">
        <v>190</v>
      </c>
      <c r="B44" s="126">
        <v>452</v>
      </c>
      <c r="C44" s="126">
        <v>433</v>
      </c>
      <c r="D44" s="126">
        <v>17</v>
      </c>
      <c r="E44" s="127">
        <v>53.37</v>
      </c>
      <c r="F44" s="127">
        <f t="shared" si="10"/>
        <v>42.59</v>
      </c>
      <c r="G44" s="127">
        <v>2.91</v>
      </c>
      <c r="H44" s="127">
        <v>7.66</v>
      </c>
      <c r="I44" s="127">
        <v>23.38</v>
      </c>
      <c r="J44" s="127">
        <v>8.64</v>
      </c>
      <c r="K44" s="127">
        <v>5</v>
      </c>
      <c r="L44" s="127">
        <v>10.25</v>
      </c>
      <c r="M44" s="127">
        <f t="shared" si="11"/>
        <v>57.84</v>
      </c>
      <c r="N44" s="124">
        <v>977</v>
      </c>
      <c r="O44" s="126">
        <v>683</v>
      </c>
      <c r="P44" s="126">
        <v>0</v>
      </c>
      <c r="Q44" s="402">
        <v>0</v>
      </c>
      <c r="R44" s="402">
        <v>10</v>
      </c>
      <c r="S44" s="402"/>
      <c r="T44" s="402">
        <v>48</v>
      </c>
      <c r="U44" s="402">
        <v>8</v>
      </c>
      <c r="V44" s="402">
        <f t="shared" si="12"/>
        <v>691</v>
      </c>
    </row>
    <row r="45" spans="1:22" ht="12.75">
      <c r="A45" s="118" t="s">
        <v>191</v>
      </c>
      <c r="B45" s="124">
        <v>801</v>
      </c>
      <c r="C45" s="124">
        <v>801</v>
      </c>
      <c r="D45" s="127">
        <v>33</v>
      </c>
      <c r="E45" s="127">
        <v>60</v>
      </c>
      <c r="F45" s="127">
        <f t="shared" si="10"/>
        <v>55.900000000000006</v>
      </c>
      <c r="G45" s="127">
        <v>8.6</v>
      </c>
      <c r="H45" s="127">
        <v>19.9</v>
      </c>
      <c r="I45" s="127">
        <v>18.6</v>
      </c>
      <c r="J45" s="127">
        <v>8.8</v>
      </c>
      <c r="K45" s="127">
        <v>5</v>
      </c>
      <c r="L45" s="127">
        <v>12</v>
      </c>
      <c r="M45" s="127">
        <f t="shared" si="11"/>
        <v>72.9</v>
      </c>
      <c r="N45" s="124">
        <v>1066</v>
      </c>
      <c r="O45" s="126">
        <v>824</v>
      </c>
      <c r="P45" s="126">
        <v>0</v>
      </c>
      <c r="Q45" s="402">
        <v>0</v>
      </c>
      <c r="R45" s="402">
        <v>0</v>
      </c>
      <c r="S45" s="402">
        <v>0</v>
      </c>
      <c r="T45" s="402">
        <v>99</v>
      </c>
      <c r="U45" s="402">
        <v>10</v>
      </c>
      <c r="V45" s="402">
        <f t="shared" si="12"/>
        <v>834</v>
      </c>
    </row>
    <row r="46" spans="1:22" s="121" customFormat="1" ht="12.75">
      <c r="A46" s="118" t="s">
        <v>192</v>
      </c>
      <c r="B46" s="126">
        <v>564</v>
      </c>
      <c r="C46" s="126">
        <v>520</v>
      </c>
      <c r="D46" s="126">
        <v>22</v>
      </c>
      <c r="E46" s="127">
        <v>45.2</v>
      </c>
      <c r="F46" s="127">
        <f t="shared" si="10"/>
        <v>37.129999999999995</v>
      </c>
      <c r="G46" s="127">
        <v>3.5</v>
      </c>
      <c r="H46" s="127">
        <v>8.16</v>
      </c>
      <c r="I46" s="127">
        <v>22.08</v>
      </c>
      <c r="J46" s="127">
        <v>3.39</v>
      </c>
      <c r="K46" s="127">
        <v>4</v>
      </c>
      <c r="L46" s="127">
        <v>9.5</v>
      </c>
      <c r="M46" s="127">
        <f t="shared" si="11"/>
        <v>50.629999999999995</v>
      </c>
      <c r="N46" s="124">
        <v>795</v>
      </c>
      <c r="O46" s="126">
        <v>603</v>
      </c>
      <c r="P46" s="126">
        <v>0</v>
      </c>
      <c r="Q46" s="402">
        <v>0</v>
      </c>
      <c r="R46" s="402">
        <v>0</v>
      </c>
      <c r="S46" s="402">
        <v>0</v>
      </c>
      <c r="T46" s="402">
        <v>100</v>
      </c>
      <c r="U46" s="402">
        <v>11</v>
      </c>
      <c r="V46" s="402">
        <f t="shared" si="12"/>
        <v>614</v>
      </c>
    </row>
    <row r="47" spans="1:22" ht="12.75">
      <c r="A47" s="118" t="s">
        <v>193</v>
      </c>
      <c r="B47" s="124">
        <v>595</v>
      </c>
      <c r="C47" s="124">
        <v>576</v>
      </c>
      <c r="D47" s="127">
        <v>23</v>
      </c>
      <c r="E47" s="127">
        <v>25.8</v>
      </c>
      <c r="F47" s="127">
        <f t="shared" si="10"/>
        <v>45.95</v>
      </c>
      <c r="G47" s="127">
        <v>1</v>
      </c>
      <c r="H47" s="127">
        <v>2.75</v>
      </c>
      <c r="I47" s="127">
        <v>38.2</v>
      </c>
      <c r="J47" s="127">
        <v>4</v>
      </c>
      <c r="K47" s="127">
        <v>8.5</v>
      </c>
      <c r="L47" s="127">
        <v>12.75</v>
      </c>
      <c r="M47" s="127">
        <f t="shared" si="11"/>
        <v>67.2</v>
      </c>
      <c r="N47" s="124">
        <v>518</v>
      </c>
      <c r="O47" s="126">
        <v>874</v>
      </c>
      <c r="P47" s="126">
        <v>0</v>
      </c>
      <c r="Q47" s="402">
        <v>0</v>
      </c>
      <c r="R47" s="402">
        <v>0</v>
      </c>
      <c r="S47" s="402">
        <v>0</v>
      </c>
      <c r="T47" s="402">
        <v>100</v>
      </c>
      <c r="U47" s="402">
        <v>17</v>
      </c>
      <c r="V47" s="402">
        <f t="shared" si="12"/>
        <v>891</v>
      </c>
    </row>
    <row r="48" spans="1:22" ht="12.75">
      <c r="A48" s="118" t="s">
        <v>176</v>
      </c>
      <c r="B48" s="124">
        <v>205</v>
      </c>
      <c r="C48" s="124">
        <v>187</v>
      </c>
      <c r="D48" s="127">
        <v>6</v>
      </c>
      <c r="E48" s="127"/>
      <c r="F48" s="127">
        <f t="shared" si="10"/>
        <v>7.6</v>
      </c>
      <c r="G48" s="127">
        <v>1.3</v>
      </c>
      <c r="H48" s="127">
        <v>0.8</v>
      </c>
      <c r="I48" s="127">
        <v>4</v>
      </c>
      <c r="J48" s="127">
        <v>1.5</v>
      </c>
      <c r="K48" s="127">
        <v>1</v>
      </c>
      <c r="L48" s="127">
        <v>4.5</v>
      </c>
      <c r="M48" s="127">
        <f t="shared" si="11"/>
        <v>13.1</v>
      </c>
      <c r="N48" s="124"/>
      <c r="O48" s="126">
        <v>143</v>
      </c>
      <c r="P48" s="126">
        <v>0</v>
      </c>
      <c r="Q48" s="402">
        <v>0</v>
      </c>
      <c r="R48" s="402">
        <v>0</v>
      </c>
      <c r="S48" s="402">
        <v>0</v>
      </c>
      <c r="T48" s="402">
        <v>15</v>
      </c>
      <c r="U48" s="402">
        <v>0</v>
      </c>
      <c r="V48" s="402">
        <f t="shared" si="12"/>
        <v>143</v>
      </c>
    </row>
    <row r="49" spans="1:22" ht="12.75">
      <c r="A49" s="118" t="s">
        <v>194</v>
      </c>
      <c r="B49" s="124">
        <v>433</v>
      </c>
      <c r="C49" s="124">
        <v>412</v>
      </c>
      <c r="D49" s="127">
        <v>17</v>
      </c>
      <c r="E49" s="127">
        <v>51</v>
      </c>
      <c r="F49" s="127">
        <f t="shared" si="10"/>
        <v>42</v>
      </c>
      <c r="G49" s="127">
        <v>5.7</v>
      </c>
      <c r="H49" s="127">
        <v>11.7</v>
      </c>
      <c r="I49" s="127">
        <v>20.8</v>
      </c>
      <c r="J49" s="127">
        <v>3.8</v>
      </c>
      <c r="K49" s="127">
        <v>6</v>
      </c>
      <c r="L49" s="127">
        <v>11</v>
      </c>
      <c r="M49" s="127">
        <f t="shared" si="11"/>
        <v>59</v>
      </c>
      <c r="N49" s="124">
        <v>898</v>
      </c>
      <c r="O49" s="126">
        <v>706</v>
      </c>
      <c r="P49" s="126">
        <v>0</v>
      </c>
      <c r="Q49" s="402">
        <v>0</v>
      </c>
      <c r="R49" s="402">
        <v>79</v>
      </c>
      <c r="S49" s="402">
        <v>1</v>
      </c>
      <c r="T49" s="402">
        <v>85</v>
      </c>
      <c r="U49" s="402">
        <v>17</v>
      </c>
      <c r="V49" s="402">
        <f t="shared" si="12"/>
        <v>723</v>
      </c>
    </row>
    <row r="50" spans="1:22" ht="12.75">
      <c r="A50" s="119" t="s">
        <v>195</v>
      </c>
      <c r="B50" s="123">
        <f aca="true" t="shared" si="13" ref="B50:V50">SUM(B39:B49)</f>
        <v>6470</v>
      </c>
      <c r="C50" s="123">
        <f t="shared" si="13"/>
        <v>6205</v>
      </c>
      <c r="D50" s="123">
        <f t="shared" si="13"/>
        <v>246</v>
      </c>
      <c r="E50" s="123">
        <f t="shared" si="13"/>
        <v>552.82</v>
      </c>
      <c r="F50" s="123">
        <f t="shared" si="13"/>
        <v>532.24</v>
      </c>
      <c r="G50" s="123">
        <f t="shared" si="13"/>
        <v>53.79</v>
      </c>
      <c r="H50" s="123">
        <f t="shared" si="13"/>
        <v>110.32</v>
      </c>
      <c r="I50" s="123">
        <f t="shared" si="13"/>
        <v>278.05</v>
      </c>
      <c r="J50" s="123">
        <f t="shared" si="13"/>
        <v>90.08</v>
      </c>
      <c r="K50" s="123">
        <f t="shared" si="13"/>
        <v>60.8</v>
      </c>
      <c r="L50" s="123">
        <f t="shared" si="13"/>
        <v>113.5</v>
      </c>
      <c r="M50" s="123">
        <f t="shared" si="13"/>
        <v>706.5400000000001</v>
      </c>
      <c r="N50" s="123">
        <f t="shared" si="13"/>
        <v>10125</v>
      </c>
      <c r="O50" s="120">
        <f t="shared" si="13"/>
        <v>9107</v>
      </c>
      <c r="P50" s="120">
        <f t="shared" si="13"/>
        <v>0</v>
      </c>
      <c r="Q50" s="120">
        <f t="shared" si="13"/>
        <v>0</v>
      </c>
      <c r="R50" s="120">
        <f t="shared" si="13"/>
        <v>118</v>
      </c>
      <c r="S50" s="120">
        <f t="shared" si="13"/>
        <v>4</v>
      </c>
      <c r="T50" s="120">
        <f t="shared" si="13"/>
        <v>797</v>
      </c>
      <c r="U50" s="120">
        <f t="shared" si="13"/>
        <v>158</v>
      </c>
      <c r="V50" s="120">
        <f t="shared" si="13"/>
        <v>9265</v>
      </c>
    </row>
    <row r="51" spans="1:22" ht="12.75">
      <c r="A51" s="119" t="s">
        <v>196</v>
      </c>
      <c r="B51" s="123">
        <v>273</v>
      </c>
      <c r="C51" s="123">
        <v>258</v>
      </c>
      <c r="D51" s="123">
        <v>16</v>
      </c>
      <c r="E51" s="123">
        <v>36.2</v>
      </c>
      <c r="F51" s="123">
        <f aca="true" t="shared" si="14" ref="F51:F57">G51+H51+I51+J51</f>
        <v>36.51</v>
      </c>
      <c r="G51" s="123">
        <v>0.52</v>
      </c>
      <c r="H51" s="123">
        <v>1.52</v>
      </c>
      <c r="I51" s="123">
        <v>28.82</v>
      </c>
      <c r="J51" s="123">
        <v>5.65</v>
      </c>
      <c r="K51" s="123">
        <v>3</v>
      </c>
      <c r="L51" s="123">
        <v>8.5</v>
      </c>
      <c r="M51" s="123">
        <f aca="true" t="shared" si="15" ref="M51:M57">F51+K51+L51</f>
        <v>48.01</v>
      </c>
      <c r="N51" s="123">
        <v>638</v>
      </c>
      <c r="O51" s="120">
        <v>644</v>
      </c>
      <c r="P51" s="120">
        <v>0</v>
      </c>
      <c r="Q51" s="403">
        <v>0</v>
      </c>
      <c r="R51" s="403">
        <v>0</v>
      </c>
      <c r="S51" s="403">
        <v>0</v>
      </c>
      <c r="T51" s="403">
        <v>41</v>
      </c>
      <c r="U51" s="403">
        <v>12</v>
      </c>
      <c r="V51" s="403">
        <f aca="true" t="shared" si="16" ref="V51:V57">O51+U51</f>
        <v>656</v>
      </c>
    </row>
    <row r="52" spans="1:22" ht="12.75">
      <c r="A52" s="119" t="s">
        <v>197</v>
      </c>
      <c r="B52" s="123">
        <v>73</v>
      </c>
      <c r="C52" s="123">
        <v>73</v>
      </c>
      <c r="D52" s="123">
        <v>6</v>
      </c>
      <c r="E52" s="123">
        <v>11.6</v>
      </c>
      <c r="F52" s="123">
        <f t="shared" si="14"/>
        <v>13.86</v>
      </c>
      <c r="G52" s="123">
        <v>0</v>
      </c>
      <c r="H52" s="123">
        <v>0.22</v>
      </c>
      <c r="I52" s="123">
        <v>12.54</v>
      </c>
      <c r="J52" s="123">
        <v>1.1</v>
      </c>
      <c r="K52" s="123">
        <v>2.75</v>
      </c>
      <c r="L52" s="123">
        <v>5.75</v>
      </c>
      <c r="M52" s="123">
        <f t="shared" si="15"/>
        <v>22.36</v>
      </c>
      <c r="N52" s="123">
        <v>214</v>
      </c>
      <c r="O52" s="120">
        <v>254</v>
      </c>
      <c r="P52" s="120">
        <v>0</v>
      </c>
      <c r="Q52" s="403">
        <v>0</v>
      </c>
      <c r="R52" s="403">
        <v>0</v>
      </c>
      <c r="S52" s="403">
        <v>0</v>
      </c>
      <c r="T52" s="403">
        <v>36</v>
      </c>
      <c r="U52" s="403">
        <v>5</v>
      </c>
      <c r="V52" s="403">
        <f t="shared" si="16"/>
        <v>259</v>
      </c>
    </row>
    <row r="53" spans="1:22" ht="12.75">
      <c r="A53" s="119" t="s">
        <v>198</v>
      </c>
      <c r="B53" s="123">
        <v>261</v>
      </c>
      <c r="C53" s="123">
        <v>243</v>
      </c>
      <c r="D53" s="123">
        <v>59</v>
      </c>
      <c r="E53" s="123">
        <v>38</v>
      </c>
      <c r="F53" s="123">
        <f t="shared" si="14"/>
        <v>23.229999999999997</v>
      </c>
      <c r="G53" s="123">
        <v>3.03</v>
      </c>
      <c r="H53" s="123">
        <v>7.56</v>
      </c>
      <c r="I53" s="123">
        <v>11.53</v>
      </c>
      <c r="J53" s="123">
        <v>1.11</v>
      </c>
      <c r="K53" s="123">
        <v>3.75</v>
      </c>
      <c r="L53" s="123">
        <v>2.5</v>
      </c>
      <c r="M53" s="123">
        <f t="shared" si="15"/>
        <v>29.479999999999997</v>
      </c>
      <c r="N53" s="123">
        <v>791</v>
      </c>
      <c r="O53" s="120">
        <v>334</v>
      </c>
      <c r="P53" s="120">
        <v>0</v>
      </c>
      <c r="Q53" s="403">
        <v>0</v>
      </c>
      <c r="R53" s="403">
        <v>0</v>
      </c>
      <c r="S53" s="403">
        <v>0</v>
      </c>
      <c r="T53" s="403">
        <v>10</v>
      </c>
      <c r="U53" s="403">
        <v>0</v>
      </c>
      <c r="V53" s="403">
        <f t="shared" si="16"/>
        <v>334</v>
      </c>
    </row>
    <row r="54" spans="1:22" ht="12.75">
      <c r="A54" s="119" t="s">
        <v>199</v>
      </c>
      <c r="B54" s="123">
        <v>0</v>
      </c>
      <c r="C54" s="123">
        <v>0</v>
      </c>
      <c r="D54" s="123">
        <v>0</v>
      </c>
      <c r="E54" s="123"/>
      <c r="F54" s="123">
        <f t="shared" si="14"/>
        <v>7.1499999999999995</v>
      </c>
      <c r="G54" s="123">
        <v>0</v>
      </c>
      <c r="H54" s="123">
        <v>0</v>
      </c>
      <c r="I54" s="123">
        <v>0.85</v>
      </c>
      <c r="J54" s="123">
        <v>6.3</v>
      </c>
      <c r="K54" s="123">
        <v>2</v>
      </c>
      <c r="L54" s="123">
        <v>0</v>
      </c>
      <c r="M54" s="123">
        <f t="shared" si="15"/>
        <v>9.149999999999999</v>
      </c>
      <c r="N54" s="123"/>
      <c r="O54" s="120">
        <v>0</v>
      </c>
      <c r="P54" s="120">
        <v>0</v>
      </c>
      <c r="Q54" s="403">
        <v>0</v>
      </c>
      <c r="R54" s="403">
        <v>0</v>
      </c>
      <c r="S54" s="403">
        <v>0</v>
      </c>
      <c r="T54" s="403">
        <v>0</v>
      </c>
      <c r="U54" s="403">
        <v>0</v>
      </c>
      <c r="V54" s="403">
        <f t="shared" si="16"/>
        <v>0</v>
      </c>
    </row>
    <row r="55" spans="1:22" s="121" customFormat="1" ht="12.75">
      <c r="A55" s="119" t="s">
        <v>200</v>
      </c>
      <c r="B55" s="123">
        <v>100</v>
      </c>
      <c r="C55" s="123">
        <v>100</v>
      </c>
      <c r="D55" s="123">
        <v>0</v>
      </c>
      <c r="E55" s="123">
        <v>2.6</v>
      </c>
      <c r="F55" s="123">
        <f t="shared" si="14"/>
        <v>3.62</v>
      </c>
      <c r="G55" s="123">
        <v>0</v>
      </c>
      <c r="H55" s="123">
        <v>1.21</v>
      </c>
      <c r="I55" s="123">
        <v>1.16</v>
      </c>
      <c r="J55" s="123">
        <v>1.25</v>
      </c>
      <c r="K55" s="123">
        <v>1</v>
      </c>
      <c r="L55" s="123">
        <v>2</v>
      </c>
      <c r="M55" s="123">
        <f t="shared" si="15"/>
        <v>6.62</v>
      </c>
      <c r="N55" s="123">
        <v>76</v>
      </c>
      <c r="O55" s="120">
        <v>60</v>
      </c>
      <c r="P55" s="120">
        <v>0</v>
      </c>
      <c r="Q55" s="403">
        <v>0</v>
      </c>
      <c r="R55" s="403">
        <v>0</v>
      </c>
      <c r="S55" s="403">
        <v>0</v>
      </c>
      <c r="T55" s="403">
        <v>0</v>
      </c>
      <c r="U55" s="403">
        <v>11</v>
      </c>
      <c r="V55" s="403">
        <f t="shared" si="16"/>
        <v>71</v>
      </c>
    </row>
    <row r="56" spans="1:22" s="121" customFormat="1" ht="12.75">
      <c r="A56" s="118" t="s">
        <v>201</v>
      </c>
      <c r="B56" s="124">
        <v>28</v>
      </c>
      <c r="C56" s="124">
        <v>26</v>
      </c>
      <c r="D56" s="127">
        <v>4</v>
      </c>
      <c r="E56" s="127">
        <v>14</v>
      </c>
      <c r="F56" s="127">
        <f t="shared" si="14"/>
        <v>13</v>
      </c>
      <c r="G56" s="127">
        <v>2</v>
      </c>
      <c r="H56" s="127">
        <v>4</v>
      </c>
      <c r="I56" s="127">
        <v>7</v>
      </c>
      <c r="J56" s="127">
        <v>0</v>
      </c>
      <c r="K56" s="127">
        <v>2.5</v>
      </c>
      <c r="L56" s="127">
        <v>5.5</v>
      </c>
      <c r="M56" s="127">
        <f t="shared" si="15"/>
        <v>21</v>
      </c>
      <c r="N56" s="124">
        <v>302</v>
      </c>
      <c r="O56" s="126">
        <v>297</v>
      </c>
      <c r="P56" s="126">
        <v>0</v>
      </c>
      <c r="Q56" s="402">
        <v>0</v>
      </c>
      <c r="R56" s="402">
        <v>0</v>
      </c>
      <c r="S56" s="402">
        <v>0</v>
      </c>
      <c r="T56" s="402">
        <v>0</v>
      </c>
      <c r="U56" s="402">
        <v>0</v>
      </c>
      <c r="V56" s="402">
        <f t="shared" si="16"/>
        <v>297</v>
      </c>
    </row>
    <row r="57" spans="1:22" s="121" customFormat="1" ht="12.75">
      <c r="A57" s="118" t="s">
        <v>202</v>
      </c>
      <c r="B57" s="124">
        <v>32</v>
      </c>
      <c r="C57" s="124">
        <v>32</v>
      </c>
      <c r="D57" s="127">
        <v>3</v>
      </c>
      <c r="E57" s="127">
        <v>15.07</v>
      </c>
      <c r="F57" s="127">
        <f t="shared" si="14"/>
        <v>13.600000000000001</v>
      </c>
      <c r="G57" s="127">
        <v>2</v>
      </c>
      <c r="H57" s="127">
        <v>3.14</v>
      </c>
      <c r="I57" s="127">
        <v>8.46</v>
      </c>
      <c r="J57" s="127">
        <v>0</v>
      </c>
      <c r="K57" s="127">
        <v>1.75</v>
      </c>
      <c r="L57" s="127">
        <v>5.25</v>
      </c>
      <c r="M57" s="127">
        <f t="shared" si="15"/>
        <v>20.6</v>
      </c>
      <c r="N57" s="124">
        <v>318</v>
      </c>
      <c r="O57" s="126">
        <v>278</v>
      </c>
      <c r="P57" s="126">
        <v>0</v>
      </c>
      <c r="Q57" s="402">
        <v>0</v>
      </c>
      <c r="R57" s="402">
        <v>0</v>
      </c>
      <c r="S57" s="402">
        <v>0</v>
      </c>
      <c r="T57" s="402">
        <v>0</v>
      </c>
      <c r="U57" s="402">
        <v>0</v>
      </c>
      <c r="V57" s="402">
        <f t="shared" si="16"/>
        <v>278</v>
      </c>
    </row>
    <row r="58" spans="1:22" s="121" customFormat="1" ht="12.75">
      <c r="A58" s="119" t="s">
        <v>203</v>
      </c>
      <c r="B58" s="123">
        <f aca="true" t="shared" si="17" ref="B58:V58">B56+B57</f>
        <v>60</v>
      </c>
      <c r="C58" s="123">
        <f t="shared" si="17"/>
        <v>58</v>
      </c>
      <c r="D58" s="123">
        <f t="shared" si="17"/>
        <v>7</v>
      </c>
      <c r="E58" s="123">
        <f t="shared" si="17"/>
        <v>29.07</v>
      </c>
      <c r="F58" s="123">
        <f t="shared" si="17"/>
        <v>26.6</v>
      </c>
      <c r="G58" s="123">
        <f t="shared" si="17"/>
        <v>4</v>
      </c>
      <c r="H58" s="123">
        <f t="shared" si="17"/>
        <v>7.140000000000001</v>
      </c>
      <c r="I58" s="123">
        <f t="shared" si="17"/>
        <v>15.46</v>
      </c>
      <c r="J58" s="123">
        <f t="shared" si="17"/>
        <v>0</v>
      </c>
      <c r="K58" s="123">
        <f t="shared" si="17"/>
        <v>4.25</v>
      </c>
      <c r="L58" s="123">
        <f t="shared" si="17"/>
        <v>10.75</v>
      </c>
      <c r="M58" s="123">
        <f t="shared" si="17"/>
        <v>41.6</v>
      </c>
      <c r="N58" s="123">
        <f t="shared" si="17"/>
        <v>620</v>
      </c>
      <c r="O58" s="120">
        <f t="shared" si="17"/>
        <v>575</v>
      </c>
      <c r="P58" s="120">
        <f t="shared" si="17"/>
        <v>0</v>
      </c>
      <c r="Q58" s="120">
        <f t="shared" si="17"/>
        <v>0</v>
      </c>
      <c r="R58" s="120">
        <f t="shared" si="17"/>
        <v>0</v>
      </c>
      <c r="S58" s="120">
        <f t="shared" si="17"/>
        <v>0</v>
      </c>
      <c r="T58" s="120">
        <f t="shared" si="17"/>
        <v>0</v>
      </c>
      <c r="U58" s="120">
        <f t="shared" si="17"/>
        <v>0</v>
      </c>
      <c r="V58" s="120">
        <f t="shared" si="17"/>
        <v>575</v>
      </c>
    </row>
    <row r="59" spans="1:22" s="121" customFormat="1" ht="12.75">
      <c r="A59" s="118" t="s">
        <v>204</v>
      </c>
      <c r="B59" s="124">
        <v>4000</v>
      </c>
      <c r="C59" s="124">
        <v>2500</v>
      </c>
      <c r="D59" s="127">
        <v>0</v>
      </c>
      <c r="E59" s="127">
        <v>19</v>
      </c>
      <c r="F59" s="127">
        <f>G59+H59+I59+J59</f>
        <v>21.11</v>
      </c>
      <c r="G59" s="127">
        <v>0.2</v>
      </c>
      <c r="H59" s="127">
        <v>2.56</v>
      </c>
      <c r="I59" s="127">
        <v>7.6</v>
      </c>
      <c r="J59" s="127">
        <v>10.75</v>
      </c>
      <c r="K59" s="127">
        <v>3</v>
      </c>
      <c r="L59" s="127">
        <v>1.35</v>
      </c>
      <c r="M59" s="127">
        <f>F59+K59+L59</f>
        <v>25.46</v>
      </c>
      <c r="N59" s="124">
        <v>364</v>
      </c>
      <c r="O59" s="126">
        <v>405</v>
      </c>
      <c r="P59" s="126">
        <v>0</v>
      </c>
      <c r="Q59" s="402">
        <v>0</v>
      </c>
      <c r="R59" s="402">
        <v>0</v>
      </c>
      <c r="S59" s="402">
        <v>0</v>
      </c>
      <c r="T59" s="402">
        <v>0</v>
      </c>
      <c r="U59" s="402">
        <v>0</v>
      </c>
      <c r="V59" s="402">
        <f>O59+U59</f>
        <v>405</v>
      </c>
    </row>
    <row r="60" spans="1:22" s="121" customFormat="1" ht="12.75">
      <c r="A60" s="118" t="s">
        <v>205</v>
      </c>
      <c r="B60" s="124">
        <v>3000</v>
      </c>
      <c r="C60" s="124">
        <v>2274</v>
      </c>
      <c r="D60" s="127">
        <v>0</v>
      </c>
      <c r="E60" s="127">
        <v>15</v>
      </c>
      <c r="F60" s="127">
        <f>G60+H60+I60+J60</f>
        <v>18</v>
      </c>
      <c r="G60" s="127">
        <v>0.5</v>
      </c>
      <c r="H60" s="127">
        <v>1.5</v>
      </c>
      <c r="I60" s="127">
        <v>10.7</v>
      </c>
      <c r="J60" s="127">
        <v>5.3</v>
      </c>
      <c r="K60" s="127">
        <v>2.9</v>
      </c>
      <c r="L60" s="127">
        <v>1.45</v>
      </c>
      <c r="M60" s="127">
        <f>F60+K60+L60</f>
        <v>22.349999999999998</v>
      </c>
      <c r="N60" s="124">
        <v>290</v>
      </c>
      <c r="O60" s="126">
        <v>344</v>
      </c>
      <c r="P60" s="126">
        <v>0</v>
      </c>
      <c r="Q60" s="402">
        <v>0</v>
      </c>
      <c r="R60" s="402">
        <v>0</v>
      </c>
      <c r="S60" s="402">
        <v>0</v>
      </c>
      <c r="T60" s="402">
        <v>0</v>
      </c>
      <c r="U60" s="402">
        <v>0</v>
      </c>
      <c r="V60" s="402">
        <f>O60+U60</f>
        <v>344</v>
      </c>
    </row>
    <row r="61" spans="1:22" s="121" customFormat="1" ht="12.75">
      <c r="A61" s="118" t="s">
        <v>206</v>
      </c>
      <c r="B61" s="124">
        <v>2400</v>
      </c>
      <c r="C61" s="124">
        <v>2087</v>
      </c>
      <c r="D61" s="124">
        <v>0</v>
      </c>
      <c r="E61" s="127">
        <v>16</v>
      </c>
      <c r="F61" s="127">
        <f>G61+H61+I61+J61</f>
        <v>17.14</v>
      </c>
      <c r="G61" s="127">
        <v>1</v>
      </c>
      <c r="H61" s="127">
        <v>0</v>
      </c>
      <c r="I61" s="127">
        <v>12.45</v>
      </c>
      <c r="J61" s="127">
        <v>3.69</v>
      </c>
      <c r="K61" s="127">
        <v>2.4</v>
      </c>
      <c r="L61" s="127">
        <v>1.35</v>
      </c>
      <c r="M61" s="127">
        <f>F61+K61+L61</f>
        <v>20.89</v>
      </c>
      <c r="N61" s="124">
        <v>306</v>
      </c>
      <c r="O61" s="126">
        <v>327</v>
      </c>
      <c r="P61" s="126">
        <v>0</v>
      </c>
      <c r="Q61" s="402">
        <v>0</v>
      </c>
      <c r="R61" s="402">
        <v>0</v>
      </c>
      <c r="S61" s="402">
        <v>0</v>
      </c>
      <c r="T61" s="402">
        <v>0</v>
      </c>
      <c r="U61" s="402">
        <v>0</v>
      </c>
      <c r="V61" s="402">
        <f>O61+U61</f>
        <v>327</v>
      </c>
    </row>
    <row r="62" spans="1:22" s="121" customFormat="1" ht="12.75">
      <c r="A62" s="119" t="s">
        <v>207</v>
      </c>
      <c r="B62" s="125">
        <f aca="true" t="shared" si="18" ref="B62:V62">SUM(B59:B61)</f>
        <v>9400</v>
      </c>
      <c r="C62" s="123">
        <f t="shared" si="18"/>
        <v>6861</v>
      </c>
      <c r="D62" s="123">
        <f t="shared" si="18"/>
        <v>0</v>
      </c>
      <c r="E62" s="123">
        <f t="shared" si="18"/>
        <v>50</v>
      </c>
      <c r="F62" s="123">
        <f t="shared" si="18"/>
        <v>56.25</v>
      </c>
      <c r="G62" s="123">
        <f t="shared" si="18"/>
        <v>1.7</v>
      </c>
      <c r="H62" s="123">
        <f t="shared" si="18"/>
        <v>4.0600000000000005</v>
      </c>
      <c r="I62" s="123">
        <f t="shared" si="18"/>
        <v>30.749999999999996</v>
      </c>
      <c r="J62" s="123">
        <f t="shared" si="18"/>
        <v>19.740000000000002</v>
      </c>
      <c r="K62" s="123">
        <f t="shared" si="18"/>
        <v>8.3</v>
      </c>
      <c r="L62" s="123">
        <f t="shared" si="18"/>
        <v>4.15</v>
      </c>
      <c r="M62" s="123">
        <f t="shared" si="18"/>
        <v>68.7</v>
      </c>
      <c r="N62" s="123">
        <f t="shared" si="18"/>
        <v>960</v>
      </c>
      <c r="O62" s="120">
        <f t="shared" si="18"/>
        <v>1076</v>
      </c>
      <c r="P62" s="120">
        <f t="shared" si="18"/>
        <v>0</v>
      </c>
      <c r="Q62" s="120">
        <f t="shared" si="18"/>
        <v>0</v>
      </c>
      <c r="R62" s="120">
        <f t="shared" si="18"/>
        <v>0</v>
      </c>
      <c r="S62" s="120">
        <f t="shared" si="18"/>
        <v>0</v>
      </c>
      <c r="T62" s="120">
        <f t="shared" si="18"/>
        <v>0</v>
      </c>
      <c r="U62" s="120">
        <f t="shared" si="18"/>
        <v>0</v>
      </c>
      <c r="V62" s="120">
        <f t="shared" si="18"/>
        <v>1076</v>
      </c>
    </row>
    <row r="63" spans="1:22" s="121" customFormat="1" ht="12.75">
      <c r="A63" s="119" t="s">
        <v>208</v>
      </c>
      <c r="B63" s="123">
        <v>729</v>
      </c>
      <c r="C63" s="123">
        <v>743</v>
      </c>
      <c r="D63" s="123">
        <v>78</v>
      </c>
      <c r="E63" s="123">
        <v>14.7</v>
      </c>
      <c r="F63" s="123">
        <f>G63+H63+I63+J63</f>
        <v>18.940000000000005</v>
      </c>
      <c r="G63" s="123">
        <v>3.63</v>
      </c>
      <c r="H63" s="123">
        <v>5.33</v>
      </c>
      <c r="I63" s="123">
        <v>8.81</v>
      </c>
      <c r="J63" s="123">
        <v>1.17</v>
      </c>
      <c r="K63" s="123">
        <v>3.25</v>
      </c>
      <c r="L63" s="123">
        <v>6.25</v>
      </c>
      <c r="M63" s="123">
        <f>F63+K63+L63</f>
        <v>28.440000000000005</v>
      </c>
      <c r="N63" s="123">
        <v>245</v>
      </c>
      <c r="O63" s="120">
        <v>289</v>
      </c>
      <c r="P63" s="120">
        <v>0</v>
      </c>
      <c r="Q63" s="403">
        <v>0</v>
      </c>
      <c r="R63" s="403">
        <v>0</v>
      </c>
      <c r="S63" s="403">
        <v>0</v>
      </c>
      <c r="T63" s="403">
        <v>0</v>
      </c>
      <c r="U63" s="403">
        <v>0</v>
      </c>
      <c r="V63" s="403">
        <f>O63+U63</f>
        <v>289</v>
      </c>
    </row>
    <row r="64" spans="1:22" s="121" customFormat="1" ht="12.75">
      <c r="A64" s="118" t="s">
        <v>165</v>
      </c>
      <c r="B64" s="126">
        <v>128</v>
      </c>
      <c r="C64" s="126">
        <v>128</v>
      </c>
      <c r="D64" s="126">
        <v>4</v>
      </c>
      <c r="E64" s="127">
        <v>6.7</v>
      </c>
      <c r="F64" s="127">
        <f>G64+H64+I64+J64</f>
        <v>9.76</v>
      </c>
      <c r="G64" s="127">
        <v>2.76</v>
      </c>
      <c r="H64" s="127">
        <v>1</v>
      </c>
      <c r="I64" s="127">
        <v>5.67</v>
      </c>
      <c r="J64" s="127">
        <v>0.33</v>
      </c>
      <c r="K64" s="127">
        <v>1</v>
      </c>
      <c r="L64" s="127">
        <v>8.75</v>
      </c>
      <c r="M64" s="127">
        <f>F64+K64+L64</f>
        <v>19.509999999999998</v>
      </c>
      <c r="N64" s="124">
        <v>205</v>
      </c>
      <c r="O64" s="126">
        <v>233</v>
      </c>
      <c r="P64" s="126">
        <v>0</v>
      </c>
      <c r="Q64" s="402">
        <v>0</v>
      </c>
      <c r="R64" s="402">
        <v>0</v>
      </c>
      <c r="S64" s="402">
        <v>0</v>
      </c>
      <c r="T64" s="402">
        <v>0</v>
      </c>
      <c r="U64" s="402">
        <v>0</v>
      </c>
      <c r="V64" s="402">
        <f>O64+U64</f>
        <v>233</v>
      </c>
    </row>
    <row r="65" spans="1:22" s="121" customFormat="1" ht="12.75">
      <c r="A65" s="118" t="s">
        <v>209</v>
      </c>
      <c r="B65" s="124">
        <v>200</v>
      </c>
      <c r="C65" s="124">
        <v>110</v>
      </c>
      <c r="D65" s="127">
        <v>6</v>
      </c>
      <c r="E65" s="127">
        <v>10</v>
      </c>
      <c r="F65" s="127">
        <f>G65+H65+I65+J65</f>
        <v>9</v>
      </c>
      <c r="G65" s="127">
        <v>0.67</v>
      </c>
      <c r="H65" s="127">
        <v>1.66</v>
      </c>
      <c r="I65" s="127">
        <v>6.67</v>
      </c>
      <c r="J65" s="127">
        <v>0</v>
      </c>
      <c r="K65" s="127">
        <v>3.25</v>
      </c>
      <c r="L65" s="127">
        <v>12</v>
      </c>
      <c r="M65" s="127">
        <f>F65+K65+L65</f>
        <v>24.25</v>
      </c>
      <c r="N65" s="124">
        <v>294</v>
      </c>
      <c r="O65" s="126">
        <v>250</v>
      </c>
      <c r="P65" s="126">
        <v>0</v>
      </c>
      <c r="Q65" s="402">
        <v>0</v>
      </c>
      <c r="R65" s="402">
        <v>0</v>
      </c>
      <c r="S65" s="402">
        <v>0</v>
      </c>
      <c r="T65" s="402">
        <v>0</v>
      </c>
      <c r="U65" s="402">
        <v>0</v>
      </c>
      <c r="V65" s="402">
        <f>O65+U65</f>
        <v>250</v>
      </c>
    </row>
    <row r="66" spans="1:22" s="121" customFormat="1" ht="12.75">
      <c r="A66" s="118" t="s">
        <v>187</v>
      </c>
      <c r="B66" s="124">
        <v>120</v>
      </c>
      <c r="C66" s="124">
        <v>115</v>
      </c>
      <c r="D66" s="127">
        <v>3</v>
      </c>
      <c r="E66" s="127">
        <v>6</v>
      </c>
      <c r="F66" s="127">
        <f>G66+H66+I66+J66</f>
        <v>6.07</v>
      </c>
      <c r="G66" s="127">
        <v>1.5</v>
      </c>
      <c r="H66" s="127">
        <v>1.23</v>
      </c>
      <c r="I66" s="127">
        <v>3.34</v>
      </c>
      <c r="J66" s="127">
        <v>0</v>
      </c>
      <c r="K66" s="127">
        <v>4</v>
      </c>
      <c r="L66" s="127">
        <v>12</v>
      </c>
      <c r="M66" s="127">
        <f>F66+K66+L66</f>
        <v>22.07</v>
      </c>
      <c r="N66" s="124">
        <v>162</v>
      </c>
      <c r="O66" s="126">
        <v>159</v>
      </c>
      <c r="P66" s="126">
        <v>0</v>
      </c>
      <c r="Q66" s="402">
        <v>0</v>
      </c>
      <c r="R66" s="402">
        <v>0</v>
      </c>
      <c r="S66" s="402">
        <v>0</v>
      </c>
      <c r="T66" s="402">
        <v>12</v>
      </c>
      <c r="U66" s="402">
        <v>0</v>
      </c>
      <c r="V66" s="402">
        <f>O66+U66</f>
        <v>159</v>
      </c>
    </row>
    <row r="67" spans="1:22" s="121" customFormat="1" ht="12.75">
      <c r="A67" s="119" t="s">
        <v>210</v>
      </c>
      <c r="B67" s="123">
        <f aca="true" t="shared" si="19" ref="B67:V67">SUM(B64:B66)</f>
        <v>448</v>
      </c>
      <c r="C67" s="123">
        <f t="shared" si="19"/>
        <v>353</v>
      </c>
      <c r="D67" s="123">
        <f t="shared" si="19"/>
        <v>13</v>
      </c>
      <c r="E67" s="123">
        <f t="shared" si="19"/>
        <v>22.7</v>
      </c>
      <c r="F67" s="123">
        <f t="shared" si="19"/>
        <v>24.83</v>
      </c>
      <c r="G67" s="123">
        <f t="shared" si="19"/>
        <v>4.93</v>
      </c>
      <c r="H67" s="123">
        <f t="shared" si="19"/>
        <v>3.89</v>
      </c>
      <c r="I67" s="123">
        <f t="shared" si="19"/>
        <v>15.68</v>
      </c>
      <c r="J67" s="123">
        <f t="shared" si="19"/>
        <v>0.33</v>
      </c>
      <c r="K67" s="123">
        <f t="shared" si="19"/>
        <v>8.25</v>
      </c>
      <c r="L67" s="123">
        <f t="shared" si="19"/>
        <v>32.75</v>
      </c>
      <c r="M67" s="123">
        <f t="shared" si="19"/>
        <v>65.83</v>
      </c>
      <c r="N67" s="123">
        <f t="shared" si="19"/>
        <v>661</v>
      </c>
      <c r="O67" s="120">
        <f t="shared" si="19"/>
        <v>642</v>
      </c>
      <c r="P67" s="120">
        <f t="shared" si="19"/>
        <v>0</v>
      </c>
      <c r="Q67" s="120">
        <f t="shared" si="19"/>
        <v>0</v>
      </c>
      <c r="R67" s="120">
        <f t="shared" si="19"/>
        <v>0</v>
      </c>
      <c r="S67" s="120">
        <f t="shared" si="19"/>
        <v>0</v>
      </c>
      <c r="T67" s="120">
        <f t="shared" si="19"/>
        <v>12</v>
      </c>
      <c r="U67" s="120">
        <f t="shared" si="19"/>
        <v>0</v>
      </c>
      <c r="V67" s="120">
        <f t="shared" si="19"/>
        <v>642</v>
      </c>
    </row>
    <row r="68" spans="1:22" ht="12.75">
      <c r="A68" s="119" t="s">
        <v>211</v>
      </c>
      <c r="B68" s="404" t="e">
        <f>B9+B15+B30+B50+B51+#REF!+B52+B53+B55+B58+B63+B67</f>
        <v>#REF!</v>
      </c>
      <c r="C68" s="405">
        <f>C9+C15+C30+C38+C50+C51+C52+C53+C54+C55+C58+C63+C67</f>
        <v>16202</v>
      </c>
      <c r="D68" s="405">
        <f aca="true" t="shared" si="20" ref="D68:V68">D9+D15+D30+D38+D50+D51+D52+D53+D54+D55+D58+D62+D63+D67</f>
        <v>745</v>
      </c>
      <c r="E68" s="405">
        <f t="shared" si="20"/>
        <v>1589.52</v>
      </c>
      <c r="F68" s="405">
        <f t="shared" si="20"/>
        <v>1573.1799999999998</v>
      </c>
      <c r="G68" s="405">
        <f t="shared" si="20"/>
        <v>105.91999999999999</v>
      </c>
      <c r="H68" s="405">
        <f t="shared" si="20"/>
        <v>300.81999999999994</v>
      </c>
      <c r="I68" s="405">
        <f t="shared" si="20"/>
        <v>847.7499999999999</v>
      </c>
      <c r="J68" s="405">
        <f t="shared" si="20"/>
        <v>318.69</v>
      </c>
      <c r="K68" s="405">
        <f t="shared" si="20"/>
        <v>166.38</v>
      </c>
      <c r="L68" s="405">
        <f t="shared" si="20"/>
        <v>341.67999999999995</v>
      </c>
      <c r="M68" s="405">
        <f t="shared" si="20"/>
        <v>2081.2400000000002</v>
      </c>
      <c r="N68" s="405">
        <f t="shared" si="20"/>
        <v>29828</v>
      </c>
      <c r="O68" s="403">
        <f t="shared" si="20"/>
        <v>27246</v>
      </c>
      <c r="P68" s="403">
        <f t="shared" si="20"/>
        <v>276</v>
      </c>
      <c r="Q68" s="403">
        <f t="shared" si="20"/>
        <v>202</v>
      </c>
      <c r="R68" s="403">
        <f t="shared" si="20"/>
        <v>1014</v>
      </c>
      <c r="S68" s="403">
        <f t="shared" si="20"/>
        <v>104</v>
      </c>
      <c r="T68" s="403">
        <f t="shared" si="20"/>
        <v>2302</v>
      </c>
      <c r="U68" s="403">
        <f t="shared" si="20"/>
        <v>728</v>
      </c>
      <c r="V68" s="403">
        <f t="shared" si="20"/>
        <v>27974</v>
      </c>
    </row>
    <row r="69" spans="7:14" ht="12.75">
      <c r="G69" s="406"/>
      <c r="H69" s="406"/>
      <c r="I69" s="406"/>
      <c r="J69" s="406"/>
      <c r="K69" s="406"/>
      <c r="L69" s="406"/>
      <c r="M69" s="406"/>
      <c r="N69" s="406"/>
    </row>
    <row r="70" spans="7:14" ht="12.75">
      <c r="G70" s="406"/>
      <c r="H70" s="406"/>
      <c r="I70" s="406"/>
      <c r="J70" s="406"/>
      <c r="K70" s="406"/>
      <c r="L70" s="406"/>
      <c r="M70" s="406"/>
      <c r="N70" s="406"/>
    </row>
    <row r="71" spans="7:14" ht="12.75">
      <c r="G71" s="406"/>
      <c r="H71" s="406"/>
      <c r="I71" s="406"/>
      <c r="J71" s="406"/>
      <c r="K71" s="406"/>
      <c r="L71" s="406"/>
      <c r="M71" s="406"/>
      <c r="N71" s="406"/>
    </row>
    <row r="72" spans="7:14" ht="12.75">
      <c r="G72" s="406"/>
      <c r="H72" s="406"/>
      <c r="I72" s="406"/>
      <c r="J72" s="406"/>
      <c r="K72" s="406"/>
      <c r="L72" s="406"/>
      <c r="M72" s="406"/>
      <c r="N72" s="406"/>
    </row>
    <row r="73" spans="7:14" ht="12.75">
      <c r="G73" s="406"/>
      <c r="H73" s="406"/>
      <c r="I73" s="406"/>
      <c r="J73" s="406"/>
      <c r="K73" s="406"/>
      <c r="L73" s="406"/>
      <c r="M73" s="406"/>
      <c r="N73" s="406"/>
    </row>
    <row r="74" spans="7:14" ht="12.75">
      <c r="G74" s="406"/>
      <c r="H74" s="406"/>
      <c r="I74" s="406"/>
      <c r="J74" s="406"/>
      <c r="K74" s="406"/>
      <c r="L74" s="406"/>
      <c r="M74" s="406"/>
      <c r="N74" s="406"/>
    </row>
    <row r="75" spans="7:14" ht="12.75">
      <c r="G75" s="406"/>
      <c r="H75" s="406"/>
      <c r="I75" s="406"/>
      <c r="J75" s="406"/>
      <c r="K75" s="406"/>
      <c r="L75" s="406"/>
      <c r="M75" s="406"/>
      <c r="N75" s="406"/>
    </row>
    <row r="76" spans="7:14" ht="12.75">
      <c r="G76" s="406"/>
      <c r="H76" s="406"/>
      <c r="I76" s="406"/>
      <c r="J76" s="406"/>
      <c r="K76" s="406"/>
      <c r="L76" s="406"/>
      <c r="M76" s="406"/>
      <c r="N76" s="406"/>
    </row>
    <row r="77" spans="7:14" ht="12.75">
      <c r="G77" s="406"/>
      <c r="H77" s="406"/>
      <c r="I77" s="406"/>
      <c r="J77" s="406"/>
      <c r="K77" s="406"/>
      <c r="L77" s="406"/>
      <c r="M77" s="406"/>
      <c r="N77" s="406"/>
    </row>
    <row r="78" spans="7:14" ht="12.75">
      <c r="G78" s="406"/>
      <c r="H78" s="406"/>
      <c r="I78" s="406"/>
      <c r="J78" s="406"/>
      <c r="K78" s="406"/>
      <c r="L78" s="406"/>
      <c r="M78" s="406"/>
      <c r="N78" s="406"/>
    </row>
    <row r="79" spans="7:14" ht="12.75">
      <c r="G79" s="406"/>
      <c r="H79" s="406"/>
      <c r="I79" s="406"/>
      <c r="J79" s="406"/>
      <c r="K79" s="406"/>
      <c r="L79" s="406"/>
      <c r="M79" s="406"/>
      <c r="N79" s="406"/>
    </row>
    <row r="80" spans="7:14" ht="12.75">
      <c r="G80" s="406"/>
      <c r="H80" s="406"/>
      <c r="I80" s="406"/>
      <c r="J80" s="406"/>
      <c r="K80" s="406"/>
      <c r="L80" s="406"/>
      <c r="M80" s="406"/>
      <c r="N80" s="406"/>
    </row>
    <row r="81" spans="7:14" ht="12.75">
      <c r="G81" s="406"/>
      <c r="H81" s="406"/>
      <c r="I81" s="406"/>
      <c r="J81" s="406"/>
      <c r="K81" s="406"/>
      <c r="L81" s="406"/>
      <c r="M81" s="406"/>
      <c r="N81" s="406"/>
    </row>
    <row r="82" spans="7:14" ht="12.75">
      <c r="G82" s="406"/>
      <c r="H82" s="406"/>
      <c r="I82" s="406"/>
      <c r="J82" s="406"/>
      <c r="K82" s="406"/>
      <c r="L82" s="406"/>
      <c r="M82" s="406"/>
      <c r="N82" s="406"/>
    </row>
    <row r="83" spans="7:14" ht="12.75">
      <c r="G83" s="406"/>
      <c r="H83" s="406"/>
      <c r="I83" s="406"/>
      <c r="J83" s="406"/>
      <c r="K83" s="406"/>
      <c r="L83" s="406"/>
      <c r="M83" s="406"/>
      <c r="N83" s="406"/>
    </row>
    <row r="84" spans="7:14" ht="12.75">
      <c r="G84" s="406"/>
      <c r="H84" s="406"/>
      <c r="I84" s="406"/>
      <c r="J84" s="406"/>
      <c r="K84" s="406"/>
      <c r="L84" s="406"/>
      <c r="M84" s="406"/>
      <c r="N84" s="406"/>
    </row>
    <row r="85" spans="7:14" ht="12.75">
      <c r="G85" s="406"/>
      <c r="H85" s="406"/>
      <c r="I85" s="406"/>
      <c r="J85" s="406"/>
      <c r="K85" s="406"/>
      <c r="L85" s="406"/>
      <c r="M85" s="406"/>
      <c r="N85" s="406"/>
    </row>
    <row r="86" spans="7:14" ht="12.75">
      <c r="G86" s="406"/>
      <c r="H86" s="406"/>
      <c r="I86" s="406"/>
      <c r="J86" s="406"/>
      <c r="K86" s="406"/>
      <c r="L86" s="406"/>
      <c r="M86" s="406"/>
      <c r="N86" s="406"/>
    </row>
    <row r="87" spans="7:14" ht="12.75">
      <c r="G87" s="406"/>
      <c r="H87" s="406"/>
      <c r="I87" s="406"/>
      <c r="J87" s="406"/>
      <c r="K87" s="406"/>
      <c r="L87" s="406"/>
      <c r="M87" s="406"/>
      <c r="N87" s="406"/>
    </row>
    <row r="88" spans="7:14" ht="12.75">
      <c r="G88" s="406"/>
      <c r="H88" s="406"/>
      <c r="I88" s="406"/>
      <c r="J88" s="406"/>
      <c r="K88" s="406"/>
      <c r="L88" s="406"/>
      <c r="M88" s="406"/>
      <c r="N88" s="406"/>
    </row>
    <row r="89" spans="7:14" ht="12.75">
      <c r="G89" s="406"/>
      <c r="H89" s="406"/>
      <c r="I89" s="406"/>
      <c r="J89" s="406"/>
      <c r="K89" s="406"/>
      <c r="L89" s="406"/>
      <c r="M89" s="406"/>
      <c r="N89" s="406"/>
    </row>
    <row r="90" spans="7:14" ht="12.75">
      <c r="G90" s="406"/>
      <c r="H90" s="406"/>
      <c r="I90" s="406"/>
      <c r="J90" s="406"/>
      <c r="K90" s="406"/>
      <c r="L90" s="406"/>
      <c r="M90" s="406"/>
      <c r="N90" s="406"/>
    </row>
    <row r="91" spans="7:14" ht="12.75">
      <c r="G91" s="406"/>
      <c r="H91" s="406"/>
      <c r="I91" s="406"/>
      <c r="J91" s="406"/>
      <c r="K91" s="406"/>
      <c r="L91" s="406"/>
      <c r="M91" s="406"/>
      <c r="N91" s="406"/>
    </row>
    <row r="92" spans="7:14" ht="12.75">
      <c r="G92" s="406"/>
      <c r="H92" s="406"/>
      <c r="I92" s="406"/>
      <c r="J92" s="406"/>
      <c r="K92" s="406"/>
      <c r="L92" s="406"/>
      <c r="M92" s="406"/>
      <c r="N92" s="406"/>
    </row>
    <row r="93" spans="7:14" ht="12.75">
      <c r="G93" s="406"/>
      <c r="H93" s="406"/>
      <c r="I93" s="406"/>
      <c r="J93" s="406"/>
      <c r="K93" s="406"/>
      <c r="L93" s="406"/>
      <c r="M93" s="406"/>
      <c r="N93" s="406"/>
    </row>
    <row r="94" spans="7:14" ht="12.75">
      <c r="G94" s="406"/>
      <c r="H94" s="406"/>
      <c r="I94" s="406"/>
      <c r="J94" s="406"/>
      <c r="K94" s="406"/>
      <c r="L94" s="406"/>
      <c r="M94" s="406"/>
      <c r="N94" s="406"/>
    </row>
    <row r="95" spans="7:14" ht="12.75">
      <c r="G95" s="406"/>
      <c r="H95" s="406"/>
      <c r="I95" s="406"/>
      <c r="J95" s="406"/>
      <c r="K95" s="406"/>
      <c r="L95" s="406"/>
      <c r="M95" s="406"/>
      <c r="N95" s="406"/>
    </row>
    <row r="96" spans="7:14" ht="12.75">
      <c r="G96" s="406"/>
      <c r="H96" s="406"/>
      <c r="I96" s="406"/>
      <c r="J96" s="406"/>
      <c r="K96" s="406"/>
      <c r="L96" s="406"/>
      <c r="M96" s="406"/>
      <c r="N96" s="406"/>
    </row>
    <row r="97" spans="7:14" ht="12.75">
      <c r="G97" s="406"/>
      <c r="H97" s="406"/>
      <c r="I97" s="406"/>
      <c r="J97" s="406"/>
      <c r="K97" s="406"/>
      <c r="L97" s="406"/>
      <c r="M97" s="406"/>
      <c r="N97" s="406"/>
    </row>
    <row r="98" spans="7:14" ht="12.75">
      <c r="G98" s="406"/>
      <c r="H98" s="406"/>
      <c r="I98" s="406"/>
      <c r="J98" s="406"/>
      <c r="K98" s="406"/>
      <c r="L98" s="406"/>
      <c r="M98" s="406"/>
      <c r="N98" s="406"/>
    </row>
    <row r="99" spans="7:14" ht="12.75">
      <c r="G99" s="406"/>
      <c r="H99" s="406"/>
      <c r="I99" s="406"/>
      <c r="J99" s="406"/>
      <c r="K99" s="406"/>
      <c r="L99" s="406"/>
      <c r="M99" s="406"/>
      <c r="N99" s="406"/>
    </row>
    <row r="100" spans="7:14" ht="12.75">
      <c r="G100" s="406"/>
      <c r="H100" s="406"/>
      <c r="I100" s="406"/>
      <c r="J100" s="406"/>
      <c r="K100" s="406"/>
      <c r="L100" s="406"/>
      <c r="M100" s="406"/>
      <c r="N100" s="406"/>
    </row>
    <row r="101" spans="7:14" ht="12.75">
      <c r="G101" s="406"/>
      <c r="H101" s="406"/>
      <c r="I101" s="406"/>
      <c r="J101" s="406"/>
      <c r="K101" s="406"/>
      <c r="L101" s="406"/>
      <c r="M101" s="406"/>
      <c r="N101" s="406"/>
    </row>
    <row r="102" spans="7:14" ht="12.75">
      <c r="G102" s="406"/>
      <c r="H102" s="406"/>
      <c r="I102" s="406"/>
      <c r="J102" s="406"/>
      <c r="K102" s="406"/>
      <c r="L102" s="406"/>
      <c r="M102" s="406"/>
      <c r="N102" s="406"/>
    </row>
    <row r="103" spans="7:14" ht="12.75">
      <c r="G103" s="406"/>
      <c r="H103" s="406"/>
      <c r="I103" s="406"/>
      <c r="J103" s="406"/>
      <c r="K103" s="406"/>
      <c r="L103" s="406"/>
      <c r="M103" s="406"/>
      <c r="N103" s="406"/>
    </row>
    <row r="104" spans="7:14" ht="12.75">
      <c r="G104" s="406"/>
      <c r="H104" s="406"/>
      <c r="I104" s="406"/>
      <c r="J104" s="406"/>
      <c r="K104" s="406"/>
      <c r="L104" s="406"/>
      <c r="M104" s="406"/>
      <c r="N104" s="406"/>
    </row>
    <row r="105" spans="7:14" ht="12.75">
      <c r="G105" s="406"/>
      <c r="H105" s="406"/>
      <c r="I105" s="406"/>
      <c r="J105" s="406"/>
      <c r="K105" s="406"/>
      <c r="L105" s="406"/>
      <c r="M105" s="406"/>
      <c r="N105" s="406"/>
    </row>
    <row r="106" spans="7:14" ht="12.75">
      <c r="G106" s="406"/>
      <c r="H106" s="406"/>
      <c r="I106" s="406"/>
      <c r="J106" s="406"/>
      <c r="K106" s="406"/>
      <c r="L106" s="406"/>
      <c r="M106" s="406"/>
      <c r="N106" s="406"/>
    </row>
    <row r="107" spans="7:14" ht="12.75">
      <c r="G107" s="406"/>
      <c r="H107" s="406"/>
      <c r="I107" s="406"/>
      <c r="J107" s="406"/>
      <c r="K107" s="406"/>
      <c r="L107" s="406"/>
      <c r="M107" s="406"/>
      <c r="N107" s="406"/>
    </row>
    <row r="108" spans="7:14" ht="12.75">
      <c r="G108" s="406"/>
      <c r="H108" s="406"/>
      <c r="I108" s="406"/>
      <c r="J108" s="406"/>
      <c r="K108" s="406"/>
      <c r="L108" s="406"/>
      <c r="M108" s="406"/>
      <c r="N108" s="406"/>
    </row>
    <row r="109" spans="7:14" ht="12.75">
      <c r="G109" s="406"/>
      <c r="H109" s="406"/>
      <c r="I109" s="406"/>
      <c r="J109" s="406"/>
      <c r="K109" s="406"/>
      <c r="L109" s="406"/>
      <c r="M109" s="406"/>
      <c r="N109" s="406"/>
    </row>
    <row r="110" spans="7:14" ht="12.75">
      <c r="G110" s="406"/>
      <c r="H110" s="406"/>
      <c r="I110" s="406"/>
      <c r="J110" s="406"/>
      <c r="K110" s="406"/>
      <c r="L110" s="406"/>
      <c r="M110" s="406"/>
      <c r="N110" s="406"/>
    </row>
    <row r="111" spans="7:14" ht="12.75">
      <c r="G111" s="406"/>
      <c r="H111" s="406"/>
      <c r="I111" s="406"/>
      <c r="J111" s="406"/>
      <c r="K111" s="406"/>
      <c r="L111" s="406"/>
      <c r="M111" s="406"/>
      <c r="N111" s="406"/>
    </row>
    <row r="112" spans="7:14" ht="12.75">
      <c r="G112" s="406"/>
      <c r="H112" s="406"/>
      <c r="I112" s="406"/>
      <c r="J112" s="406"/>
      <c r="K112" s="406"/>
      <c r="L112" s="406"/>
      <c r="M112" s="406"/>
      <c r="N112" s="406"/>
    </row>
    <row r="113" spans="7:14" ht="12.75">
      <c r="G113" s="406"/>
      <c r="H113" s="406"/>
      <c r="I113" s="406"/>
      <c r="J113" s="406"/>
      <c r="K113" s="406"/>
      <c r="L113" s="406"/>
      <c r="M113" s="406"/>
      <c r="N113" s="406"/>
    </row>
    <row r="114" spans="7:14" ht="12.75">
      <c r="G114" s="406"/>
      <c r="H114" s="406"/>
      <c r="I114" s="406"/>
      <c r="J114" s="406"/>
      <c r="K114" s="406"/>
      <c r="L114" s="406"/>
      <c r="M114" s="406"/>
      <c r="N114" s="406"/>
    </row>
    <row r="115" spans="7:14" ht="12.75">
      <c r="G115" s="406"/>
      <c r="H115" s="406"/>
      <c r="I115" s="406"/>
      <c r="J115" s="406"/>
      <c r="K115" s="406"/>
      <c r="L115" s="406"/>
      <c r="M115" s="406"/>
      <c r="N115" s="406"/>
    </row>
    <row r="116" spans="7:14" ht="12.75">
      <c r="G116" s="406"/>
      <c r="H116" s="406"/>
      <c r="I116" s="406"/>
      <c r="J116" s="406"/>
      <c r="K116" s="406"/>
      <c r="L116" s="406"/>
      <c r="M116" s="406"/>
      <c r="N116" s="406"/>
    </row>
    <row r="117" spans="7:14" ht="12.75">
      <c r="G117" s="406"/>
      <c r="H117" s="406"/>
      <c r="I117" s="406"/>
      <c r="J117" s="406"/>
      <c r="K117" s="406"/>
      <c r="L117" s="406"/>
      <c r="M117" s="406"/>
      <c r="N117" s="406"/>
    </row>
    <row r="118" spans="7:14" ht="12.75">
      <c r="G118" s="406"/>
      <c r="H118" s="406"/>
      <c r="I118" s="406"/>
      <c r="J118" s="406"/>
      <c r="K118" s="406"/>
      <c r="L118" s="406"/>
      <c r="M118" s="406"/>
      <c r="N118" s="406"/>
    </row>
    <row r="119" spans="7:14" ht="12.75">
      <c r="G119" s="406"/>
      <c r="H119" s="406"/>
      <c r="I119" s="406"/>
      <c r="J119" s="406"/>
      <c r="K119" s="406"/>
      <c r="L119" s="406"/>
      <c r="M119" s="406"/>
      <c r="N119" s="406"/>
    </row>
    <row r="120" spans="7:14" ht="12.75">
      <c r="G120" s="406"/>
      <c r="H120" s="406"/>
      <c r="I120" s="406"/>
      <c r="J120" s="406"/>
      <c r="K120" s="406"/>
      <c r="L120" s="406"/>
      <c r="M120" s="406"/>
      <c r="N120" s="406"/>
    </row>
    <row r="121" spans="7:14" ht="12.75">
      <c r="G121" s="406"/>
      <c r="H121" s="406"/>
      <c r="I121" s="406"/>
      <c r="J121" s="406"/>
      <c r="K121" s="406"/>
      <c r="L121" s="406"/>
      <c r="M121" s="406"/>
      <c r="N121" s="406"/>
    </row>
    <row r="122" spans="7:14" ht="12.75">
      <c r="G122" s="406"/>
      <c r="H122" s="406"/>
      <c r="I122" s="406"/>
      <c r="J122" s="406"/>
      <c r="K122" s="406"/>
      <c r="L122" s="406"/>
      <c r="M122" s="406"/>
      <c r="N122" s="406"/>
    </row>
    <row r="123" spans="7:14" ht="12.75">
      <c r="G123" s="406"/>
      <c r="H123" s="406"/>
      <c r="I123" s="406"/>
      <c r="J123" s="406"/>
      <c r="K123" s="406"/>
      <c r="L123" s="406"/>
      <c r="M123" s="406"/>
      <c r="N123" s="406"/>
    </row>
    <row r="124" spans="7:14" ht="12.75">
      <c r="G124" s="406"/>
      <c r="H124" s="406"/>
      <c r="I124" s="406"/>
      <c r="J124" s="406"/>
      <c r="K124" s="406"/>
      <c r="L124" s="406"/>
      <c r="M124" s="406"/>
      <c r="N124" s="406"/>
    </row>
    <row r="125" spans="7:14" ht="12.75">
      <c r="G125" s="406"/>
      <c r="H125" s="406"/>
      <c r="I125" s="406"/>
      <c r="J125" s="406"/>
      <c r="K125" s="406"/>
      <c r="L125" s="406"/>
      <c r="M125" s="406"/>
      <c r="N125" s="406"/>
    </row>
    <row r="126" spans="7:14" ht="12.75">
      <c r="G126" s="406"/>
      <c r="H126" s="406"/>
      <c r="I126" s="406"/>
      <c r="J126" s="406"/>
      <c r="K126" s="406"/>
      <c r="L126" s="406"/>
      <c r="M126" s="406"/>
      <c r="N126" s="406"/>
    </row>
    <row r="127" spans="7:14" ht="12.75">
      <c r="G127" s="406"/>
      <c r="H127" s="406"/>
      <c r="I127" s="406"/>
      <c r="J127" s="406"/>
      <c r="K127" s="406"/>
      <c r="L127" s="406"/>
      <c r="M127" s="406"/>
      <c r="N127" s="406"/>
    </row>
  </sheetData>
  <mergeCells count="11">
    <mergeCell ref="F3:J3"/>
    <mergeCell ref="O3:T3"/>
    <mergeCell ref="A1:V1"/>
    <mergeCell ref="O2:U2"/>
    <mergeCell ref="V2:V4"/>
    <mergeCell ref="M3:M4"/>
    <mergeCell ref="L3:L4"/>
    <mergeCell ref="A2:A4"/>
    <mergeCell ref="K3:K4"/>
    <mergeCell ref="C2:C4"/>
    <mergeCell ref="D2:D4"/>
  </mergeCells>
  <printOptions/>
  <pageMargins left="0.4" right="0.19" top="0.53" bottom="0.43" header="0.5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8.00390625" style="78" customWidth="1"/>
    <col min="2" max="2" width="6.375" style="78" customWidth="1"/>
    <col min="3" max="3" width="5.875" style="78" customWidth="1"/>
    <col min="4" max="4" width="6.75390625" style="78" customWidth="1"/>
    <col min="5" max="5" width="7.625" style="78" customWidth="1"/>
    <col min="6" max="6" width="7.125" style="78" customWidth="1"/>
    <col min="7" max="7" width="6.875" style="78" customWidth="1"/>
    <col min="8" max="8" width="6.375" style="78" customWidth="1"/>
    <col min="9" max="9" width="6.25390625" style="78" customWidth="1"/>
    <col min="10" max="11" width="8.875" style="78" customWidth="1"/>
    <col min="12" max="12" width="8.25390625" style="78" customWidth="1"/>
    <col min="13" max="16384" width="9.125" style="78" customWidth="1"/>
  </cols>
  <sheetData>
    <row r="1" spans="1:12" ht="12.75">
      <c r="A1" s="459" t="s">
        <v>270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ht="12.75">
      <c r="A2" s="459" t="s">
        <v>124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3" ht="11.25">
      <c r="A3" s="95"/>
      <c r="B3" s="96"/>
      <c r="C3" s="97"/>
    </row>
    <row r="4" spans="1:12" ht="11.25">
      <c r="A4" s="453" t="s">
        <v>237</v>
      </c>
      <c r="B4" s="453" t="s">
        <v>238</v>
      </c>
      <c r="C4" s="453" t="s">
        <v>239</v>
      </c>
      <c r="D4" s="453" t="s">
        <v>240</v>
      </c>
      <c r="E4" s="453" t="s">
        <v>241</v>
      </c>
      <c r="F4" s="100" t="s">
        <v>125</v>
      </c>
      <c r="G4" s="101"/>
      <c r="H4" s="101"/>
      <c r="I4" s="101"/>
      <c r="J4" s="456" t="s">
        <v>126</v>
      </c>
      <c r="K4" s="458"/>
      <c r="L4" s="453" t="s">
        <v>242</v>
      </c>
    </row>
    <row r="5" spans="1:12" ht="11.25">
      <c r="A5" s="454"/>
      <c r="B5" s="454"/>
      <c r="C5" s="454"/>
      <c r="D5" s="454"/>
      <c r="E5" s="454"/>
      <c r="F5" s="460" t="s">
        <v>66</v>
      </c>
      <c r="G5" s="456" t="s">
        <v>6</v>
      </c>
      <c r="H5" s="457"/>
      <c r="I5" s="458"/>
      <c r="J5" s="460" t="s">
        <v>5</v>
      </c>
      <c r="K5" s="460" t="s">
        <v>7</v>
      </c>
      <c r="L5" s="454"/>
    </row>
    <row r="6" spans="1:12" ht="11.25">
      <c r="A6" s="455"/>
      <c r="B6" s="455"/>
      <c r="C6" s="455"/>
      <c r="D6" s="455"/>
      <c r="E6" s="455"/>
      <c r="F6" s="461"/>
      <c r="G6" s="105" t="s">
        <v>127</v>
      </c>
      <c r="H6" s="99" t="s">
        <v>128</v>
      </c>
      <c r="I6" s="106" t="s">
        <v>129</v>
      </c>
      <c r="J6" s="461"/>
      <c r="K6" s="461"/>
      <c r="L6" s="455"/>
    </row>
    <row r="7" spans="1:12" ht="11.25">
      <c r="A7" s="98">
        <v>4</v>
      </c>
      <c r="B7" s="103">
        <v>75</v>
      </c>
      <c r="C7" s="103">
        <v>59</v>
      </c>
      <c r="D7" s="36">
        <v>3</v>
      </c>
      <c r="E7" s="36">
        <v>74</v>
      </c>
      <c r="F7" s="107">
        <f aca="true" t="shared" si="0" ref="F7:F44">G7+H7+I7</f>
        <v>14.34</v>
      </c>
      <c r="G7" s="107">
        <v>6.09</v>
      </c>
      <c r="H7" s="107">
        <v>1.5</v>
      </c>
      <c r="I7" s="107">
        <v>6.75</v>
      </c>
      <c r="J7" s="103">
        <v>391548</v>
      </c>
      <c r="K7" s="103">
        <v>217330</v>
      </c>
      <c r="L7" s="108">
        <f aca="true" t="shared" si="1" ref="L7:L44">K7/B7/12</f>
        <v>241.47777777777776</v>
      </c>
    </row>
    <row r="8" spans="1:12" ht="11.25">
      <c r="A8" s="98">
        <v>5</v>
      </c>
      <c r="B8" s="103">
        <v>102</v>
      </c>
      <c r="C8" s="103">
        <v>81</v>
      </c>
      <c r="D8" s="36">
        <v>4</v>
      </c>
      <c r="E8" s="109">
        <v>98</v>
      </c>
      <c r="F8" s="107">
        <f t="shared" si="0"/>
        <v>16.009999999999998</v>
      </c>
      <c r="G8" s="107">
        <v>7.26</v>
      </c>
      <c r="H8" s="107">
        <v>1.75</v>
      </c>
      <c r="I8" s="107">
        <v>7</v>
      </c>
      <c r="J8" s="103">
        <v>472945</v>
      </c>
      <c r="K8" s="103">
        <v>258784</v>
      </c>
      <c r="L8" s="108">
        <f t="shared" si="1"/>
        <v>211.4248366013072</v>
      </c>
    </row>
    <row r="9" spans="1:12" ht="11.25">
      <c r="A9" s="98">
        <v>6</v>
      </c>
      <c r="B9" s="103">
        <v>144</v>
      </c>
      <c r="C9" s="103">
        <v>141</v>
      </c>
      <c r="D9" s="36">
        <v>5</v>
      </c>
      <c r="E9" s="36">
        <v>144</v>
      </c>
      <c r="F9" s="107">
        <f t="shared" si="0"/>
        <v>22.130000000000003</v>
      </c>
      <c r="G9" s="107">
        <v>11.13</v>
      </c>
      <c r="H9" s="107">
        <v>1.75</v>
      </c>
      <c r="I9" s="107">
        <v>9.25</v>
      </c>
      <c r="J9" s="103">
        <v>621095</v>
      </c>
      <c r="K9" s="103">
        <v>328066</v>
      </c>
      <c r="L9" s="108">
        <f t="shared" si="1"/>
        <v>189.85300925925927</v>
      </c>
    </row>
    <row r="10" spans="1:12" ht="11.25">
      <c r="A10" s="98">
        <v>7</v>
      </c>
      <c r="B10" s="103">
        <v>111</v>
      </c>
      <c r="C10" s="103">
        <v>90</v>
      </c>
      <c r="D10" s="36">
        <v>4</v>
      </c>
      <c r="E10" s="36">
        <v>102</v>
      </c>
      <c r="F10" s="107">
        <f t="shared" si="0"/>
        <v>20.14</v>
      </c>
      <c r="G10" s="107">
        <v>9.64</v>
      </c>
      <c r="H10" s="107">
        <v>2</v>
      </c>
      <c r="I10" s="107">
        <v>8.5</v>
      </c>
      <c r="J10" s="103">
        <v>586329</v>
      </c>
      <c r="K10" s="103">
        <v>284256</v>
      </c>
      <c r="L10" s="108">
        <f t="shared" si="1"/>
        <v>213.40540540540542</v>
      </c>
    </row>
    <row r="11" spans="1:12" ht="11.25">
      <c r="A11" s="98">
        <v>8</v>
      </c>
      <c r="B11" s="103">
        <v>77</v>
      </c>
      <c r="C11" s="103">
        <v>52</v>
      </c>
      <c r="D11" s="36">
        <v>3</v>
      </c>
      <c r="E11" s="36">
        <v>69</v>
      </c>
      <c r="F11" s="107">
        <f t="shared" si="0"/>
        <v>13.219999999999999</v>
      </c>
      <c r="G11" s="107">
        <v>6.09</v>
      </c>
      <c r="H11" s="107">
        <v>1.13</v>
      </c>
      <c r="I11" s="107">
        <v>6</v>
      </c>
      <c r="J11" s="103">
        <v>377989</v>
      </c>
      <c r="K11" s="103">
        <v>220154</v>
      </c>
      <c r="L11" s="108">
        <f t="shared" si="1"/>
        <v>238.2619047619048</v>
      </c>
    </row>
    <row r="12" spans="1:12" ht="11.25">
      <c r="A12" s="98">
        <v>9</v>
      </c>
      <c r="B12" s="103">
        <v>100</v>
      </c>
      <c r="C12" s="103">
        <v>95</v>
      </c>
      <c r="D12" s="36">
        <v>4</v>
      </c>
      <c r="E12" s="36">
        <v>100</v>
      </c>
      <c r="F12" s="107">
        <f t="shared" si="0"/>
        <v>18.14</v>
      </c>
      <c r="G12" s="107">
        <v>9.14</v>
      </c>
      <c r="H12" s="107">
        <v>1.5</v>
      </c>
      <c r="I12" s="107">
        <v>7.5</v>
      </c>
      <c r="J12" s="103">
        <v>481225</v>
      </c>
      <c r="K12" s="103">
        <v>250976</v>
      </c>
      <c r="L12" s="108">
        <f t="shared" si="1"/>
        <v>209.14666666666668</v>
      </c>
    </row>
    <row r="13" spans="1:12" ht="11.25">
      <c r="A13" s="98" t="s">
        <v>130</v>
      </c>
      <c r="B13" s="103">
        <v>107</v>
      </c>
      <c r="C13" s="103">
        <v>81</v>
      </c>
      <c r="D13" s="36">
        <v>4</v>
      </c>
      <c r="E13" s="36">
        <v>93</v>
      </c>
      <c r="F13" s="107">
        <f t="shared" si="0"/>
        <v>18.47</v>
      </c>
      <c r="G13" s="107">
        <v>9.09</v>
      </c>
      <c r="H13" s="107">
        <v>1.63</v>
      </c>
      <c r="I13" s="107">
        <v>7.75</v>
      </c>
      <c r="J13" s="103">
        <v>494352</v>
      </c>
      <c r="K13" s="103">
        <v>281518</v>
      </c>
      <c r="L13" s="108">
        <f t="shared" si="1"/>
        <v>219.2507788161994</v>
      </c>
    </row>
    <row r="14" spans="1:12" ht="11.25">
      <c r="A14" s="98">
        <v>12</v>
      </c>
      <c r="B14" s="103">
        <v>44</v>
      </c>
      <c r="C14" s="103">
        <v>44</v>
      </c>
      <c r="D14" s="36">
        <v>5</v>
      </c>
      <c r="E14" s="36">
        <v>44</v>
      </c>
      <c r="F14" s="107">
        <f t="shared" si="0"/>
        <v>11.57</v>
      </c>
      <c r="G14" s="107">
        <v>4.82</v>
      </c>
      <c r="H14" s="107">
        <v>1.75</v>
      </c>
      <c r="I14" s="107">
        <v>5</v>
      </c>
      <c r="J14" s="103">
        <v>285845</v>
      </c>
      <c r="K14" s="103">
        <v>164328</v>
      </c>
      <c r="L14" s="108">
        <f t="shared" si="1"/>
        <v>311.2272727272727</v>
      </c>
    </row>
    <row r="15" spans="1:12" ht="11.25">
      <c r="A15" s="98">
        <v>13</v>
      </c>
      <c r="B15" s="103">
        <v>106</v>
      </c>
      <c r="C15" s="103">
        <v>88</v>
      </c>
      <c r="D15" s="36">
        <v>4</v>
      </c>
      <c r="E15" s="36">
        <v>105</v>
      </c>
      <c r="F15" s="107">
        <f t="shared" si="0"/>
        <v>19.2</v>
      </c>
      <c r="G15" s="107">
        <v>8.7</v>
      </c>
      <c r="H15" s="107">
        <v>2</v>
      </c>
      <c r="I15" s="107">
        <v>8.5</v>
      </c>
      <c r="J15" s="103">
        <v>522333</v>
      </c>
      <c r="K15" s="103">
        <v>282976</v>
      </c>
      <c r="L15" s="108">
        <f t="shared" si="1"/>
        <v>222.46540880503144</v>
      </c>
    </row>
    <row r="16" spans="1:12" ht="11.25">
      <c r="A16" s="98">
        <v>14</v>
      </c>
      <c r="B16" s="103">
        <v>74</v>
      </c>
      <c r="C16" s="103">
        <v>40</v>
      </c>
      <c r="D16" s="36">
        <v>3</v>
      </c>
      <c r="E16" s="36">
        <v>45</v>
      </c>
      <c r="F16" s="107">
        <f t="shared" si="0"/>
        <v>12.879999999999999</v>
      </c>
      <c r="G16" s="107">
        <v>5.88</v>
      </c>
      <c r="H16" s="107">
        <v>1.5</v>
      </c>
      <c r="I16" s="107">
        <v>5.5</v>
      </c>
      <c r="J16" s="103">
        <v>366415</v>
      </c>
      <c r="K16" s="103">
        <v>194928</v>
      </c>
      <c r="L16" s="108">
        <f t="shared" si="1"/>
        <v>219.51351351351352</v>
      </c>
    </row>
    <row r="17" spans="1:12" ht="11.25">
      <c r="A17" s="98">
        <v>15</v>
      </c>
      <c r="B17" s="103">
        <v>100</v>
      </c>
      <c r="C17" s="103">
        <v>90</v>
      </c>
      <c r="D17" s="36">
        <v>4</v>
      </c>
      <c r="E17" s="36">
        <v>100</v>
      </c>
      <c r="F17" s="107">
        <f t="shared" si="0"/>
        <v>18.5</v>
      </c>
      <c r="G17" s="107">
        <v>9</v>
      </c>
      <c r="H17" s="107">
        <v>1.75</v>
      </c>
      <c r="I17" s="107">
        <v>7.75</v>
      </c>
      <c r="J17" s="103">
        <v>503497</v>
      </c>
      <c r="K17" s="103">
        <v>268084</v>
      </c>
      <c r="L17" s="108">
        <f t="shared" si="1"/>
        <v>223.40333333333334</v>
      </c>
    </row>
    <row r="18" spans="1:12" ht="11.25">
      <c r="A18" s="98">
        <v>16</v>
      </c>
      <c r="B18" s="103">
        <v>118</v>
      </c>
      <c r="C18" s="103">
        <v>104</v>
      </c>
      <c r="D18" s="36">
        <v>4</v>
      </c>
      <c r="E18" s="36">
        <v>115</v>
      </c>
      <c r="F18" s="107">
        <f t="shared" si="0"/>
        <v>19.560000000000002</v>
      </c>
      <c r="G18" s="107">
        <v>9.06</v>
      </c>
      <c r="H18" s="107">
        <v>1.75</v>
      </c>
      <c r="I18" s="107">
        <v>8.75</v>
      </c>
      <c r="J18" s="103">
        <v>548767</v>
      </c>
      <c r="K18" s="103">
        <v>296760</v>
      </c>
      <c r="L18" s="108">
        <f t="shared" si="1"/>
        <v>209.57627118644066</v>
      </c>
    </row>
    <row r="19" spans="1:12" ht="11.25">
      <c r="A19" s="98">
        <v>18</v>
      </c>
      <c r="B19" s="103">
        <v>126</v>
      </c>
      <c r="C19" s="103">
        <v>47</v>
      </c>
      <c r="D19" s="36">
        <v>5</v>
      </c>
      <c r="E19" s="36">
        <v>93</v>
      </c>
      <c r="F19" s="107">
        <f t="shared" si="0"/>
        <v>21.16</v>
      </c>
      <c r="G19" s="107">
        <v>11.91</v>
      </c>
      <c r="H19" s="107">
        <v>1.5</v>
      </c>
      <c r="I19" s="107">
        <v>7.75</v>
      </c>
      <c r="J19" s="103">
        <v>599569</v>
      </c>
      <c r="K19" s="103">
        <v>329336</v>
      </c>
      <c r="L19" s="108">
        <f t="shared" si="1"/>
        <v>217.8148148148148</v>
      </c>
    </row>
    <row r="20" spans="1:12" ht="11.25">
      <c r="A20" s="98">
        <v>19</v>
      </c>
      <c r="B20" s="103">
        <v>81</v>
      </c>
      <c r="C20" s="103">
        <v>61</v>
      </c>
      <c r="D20" s="36">
        <v>4</v>
      </c>
      <c r="E20" s="36">
        <v>71</v>
      </c>
      <c r="F20" s="107">
        <f t="shared" si="0"/>
        <v>17.14</v>
      </c>
      <c r="G20" s="107">
        <v>8.14</v>
      </c>
      <c r="H20" s="107">
        <v>1.75</v>
      </c>
      <c r="I20" s="107">
        <v>7.25</v>
      </c>
      <c r="J20" s="103">
        <v>474485</v>
      </c>
      <c r="K20" s="103">
        <v>254060</v>
      </c>
      <c r="L20" s="108">
        <f t="shared" si="1"/>
        <v>261.37860082304525</v>
      </c>
    </row>
    <row r="21" spans="1:12" ht="11.25">
      <c r="A21" s="98" t="s">
        <v>131</v>
      </c>
      <c r="B21" s="103">
        <v>63</v>
      </c>
      <c r="C21" s="103">
        <v>33</v>
      </c>
      <c r="D21" s="36">
        <v>3</v>
      </c>
      <c r="E21" s="36">
        <v>57</v>
      </c>
      <c r="F21" s="107">
        <f t="shared" si="0"/>
        <v>11.09</v>
      </c>
      <c r="G21" s="107">
        <v>6.09</v>
      </c>
      <c r="H21" s="107">
        <v>1.25</v>
      </c>
      <c r="I21" s="107">
        <v>3.75</v>
      </c>
      <c r="J21" s="103">
        <v>320665</v>
      </c>
      <c r="K21" s="103">
        <v>175776</v>
      </c>
      <c r="L21" s="108">
        <f t="shared" si="1"/>
        <v>232.51</v>
      </c>
    </row>
    <row r="22" spans="1:12" ht="11.25">
      <c r="A22" s="98">
        <v>22</v>
      </c>
      <c r="B22" s="103">
        <v>115</v>
      </c>
      <c r="C22" s="103">
        <v>69</v>
      </c>
      <c r="D22" s="36">
        <v>5</v>
      </c>
      <c r="E22" s="36">
        <v>114</v>
      </c>
      <c r="F22" s="107">
        <f t="shared" si="0"/>
        <v>21.5</v>
      </c>
      <c r="G22" s="107">
        <v>10.75</v>
      </c>
      <c r="H22" s="107">
        <v>1.75</v>
      </c>
      <c r="I22" s="107">
        <v>9</v>
      </c>
      <c r="J22" s="103">
        <v>550439</v>
      </c>
      <c r="K22" s="103">
        <v>306435</v>
      </c>
      <c r="L22" s="108">
        <f t="shared" si="1"/>
        <v>222.05434782608697</v>
      </c>
    </row>
    <row r="23" spans="1:12" ht="11.25">
      <c r="A23" s="98">
        <v>23</v>
      </c>
      <c r="B23" s="103">
        <v>118</v>
      </c>
      <c r="C23" s="103">
        <v>89</v>
      </c>
      <c r="D23" s="36">
        <v>4</v>
      </c>
      <c r="E23" s="36"/>
      <c r="F23" s="107">
        <f t="shared" si="0"/>
        <v>14.969999999999999</v>
      </c>
      <c r="G23" s="107">
        <v>7.34</v>
      </c>
      <c r="H23" s="107">
        <v>1.88</v>
      </c>
      <c r="I23" s="107">
        <v>5.75</v>
      </c>
      <c r="J23" s="103">
        <v>502083</v>
      </c>
      <c r="K23" s="103">
        <v>270036</v>
      </c>
      <c r="L23" s="108">
        <f t="shared" si="1"/>
        <v>190.70338983050848</v>
      </c>
    </row>
    <row r="24" spans="1:12" ht="11.25">
      <c r="A24" s="98">
        <v>24</v>
      </c>
      <c r="B24" s="103">
        <v>102</v>
      </c>
      <c r="C24" s="103">
        <v>100</v>
      </c>
      <c r="D24" s="36">
        <v>4</v>
      </c>
      <c r="E24" s="36">
        <v>102</v>
      </c>
      <c r="F24" s="107">
        <f t="shared" si="0"/>
        <v>19.14</v>
      </c>
      <c r="G24" s="107">
        <v>9.14</v>
      </c>
      <c r="H24" s="107">
        <v>1.75</v>
      </c>
      <c r="I24" s="107">
        <v>8.25</v>
      </c>
      <c r="J24" s="103">
        <v>566554</v>
      </c>
      <c r="K24" s="103">
        <v>274976</v>
      </c>
      <c r="L24" s="108">
        <f t="shared" si="1"/>
        <v>224.65359477124184</v>
      </c>
    </row>
    <row r="25" spans="1:12" ht="11.25">
      <c r="A25" s="98">
        <v>25</v>
      </c>
      <c r="B25" s="103">
        <v>92</v>
      </c>
      <c r="C25" s="103">
        <v>82</v>
      </c>
      <c r="D25" s="36">
        <v>4</v>
      </c>
      <c r="E25" s="36">
        <v>92</v>
      </c>
      <c r="F25" s="107">
        <f t="shared" si="0"/>
        <v>17.560000000000002</v>
      </c>
      <c r="G25" s="107">
        <v>8.06</v>
      </c>
      <c r="H25" s="107">
        <v>1.75</v>
      </c>
      <c r="I25" s="107">
        <v>7.75</v>
      </c>
      <c r="J25" s="103">
        <v>453983</v>
      </c>
      <c r="K25" s="103">
        <v>241296</v>
      </c>
      <c r="L25" s="108">
        <f t="shared" si="1"/>
        <v>218.56521739130434</v>
      </c>
    </row>
    <row r="26" spans="1:12" ht="11.25">
      <c r="A26" s="98">
        <v>26</v>
      </c>
      <c r="B26" s="103">
        <v>150</v>
      </c>
      <c r="C26" s="103">
        <v>109</v>
      </c>
      <c r="D26" s="36">
        <v>6</v>
      </c>
      <c r="E26" s="36">
        <v>110</v>
      </c>
      <c r="F26" s="107">
        <f t="shared" si="0"/>
        <v>21.73</v>
      </c>
      <c r="G26" s="107">
        <v>11.23</v>
      </c>
      <c r="H26" s="107">
        <v>1.75</v>
      </c>
      <c r="I26" s="107">
        <v>8.75</v>
      </c>
      <c r="J26" s="103">
        <v>671029</v>
      </c>
      <c r="K26" s="103">
        <v>335902</v>
      </c>
      <c r="L26" s="108">
        <f t="shared" si="1"/>
        <v>186.61222222222224</v>
      </c>
    </row>
    <row r="27" spans="1:12" ht="11.25">
      <c r="A27" s="98">
        <v>27</v>
      </c>
      <c r="B27" s="103">
        <v>112</v>
      </c>
      <c r="C27" s="103">
        <v>19</v>
      </c>
      <c r="D27" s="36">
        <v>4</v>
      </c>
      <c r="E27" s="36">
        <v>93</v>
      </c>
      <c r="F27" s="107">
        <f t="shared" si="0"/>
        <v>16.72</v>
      </c>
      <c r="G27" s="107">
        <v>8.09</v>
      </c>
      <c r="H27" s="107">
        <v>1.5</v>
      </c>
      <c r="I27" s="107">
        <v>7.13</v>
      </c>
      <c r="J27" s="103">
        <v>469834</v>
      </c>
      <c r="K27" s="103">
        <v>255212</v>
      </c>
      <c r="L27" s="108">
        <f t="shared" si="1"/>
        <v>189.88988095238096</v>
      </c>
    </row>
    <row r="28" spans="1:12" ht="11.25">
      <c r="A28" s="98">
        <v>28</v>
      </c>
      <c r="B28" s="103">
        <v>123</v>
      </c>
      <c r="C28" s="103">
        <v>96</v>
      </c>
      <c r="D28" s="36">
        <v>5</v>
      </c>
      <c r="E28" s="36">
        <v>123</v>
      </c>
      <c r="F28" s="107">
        <f t="shared" si="0"/>
        <v>21.11</v>
      </c>
      <c r="G28" s="107">
        <v>10.11</v>
      </c>
      <c r="H28" s="107">
        <v>2</v>
      </c>
      <c r="I28" s="107">
        <v>9</v>
      </c>
      <c r="J28" s="103">
        <v>628221</v>
      </c>
      <c r="K28" s="103">
        <v>330620</v>
      </c>
      <c r="L28" s="108">
        <f t="shared" si="1"/>
        <v>223.99728997289972</v>
      </c>
    </row>
    <row r="29" spans="1:12" ht="11.25">
      <c r="A29" s="98">
        <v>29</v>
      </c>
      <c r="B29" s="103">
        <v>121</v>
      </c>
      <c r="C29" s="103">
        <v>94</v>
      </c>
      <c r="D29" s="36">
        <v>5</v>
      </c>
      <c r="E29" s="36">
        <v>121</v>
      </c>
      <c r="F29" s="107">
        <f t="shared" si="0"/>
        <v>22.39</v>
      </c>
      <c r="G29" s="107">
        <v>11.14</v>
      </c>
      <c r="H29" s="107">
        <v>1.87</v>
      </c>
      <c r="I29" s="107">
        <v>9.38</v>
      </c>
      <c r="J29" s="103">
        <v>571898</v>
      </c>
      <c r="K29" s="103">
        <v>307424</v>
      </c>
      <c r="L29" s="108">
        <f t="shared" si="1"/>
        <v>211.7245179063361</v>
      </c>
    </row>
    <row r="30" spans="1:12" ht="11.25">
      <c r="A30" s="98">
        <v>30</v>
      </c>
      <c r="B30" s="103">
        <v>93</v>
      </c>
      <c r="C30" s="103">
        <v>37</v>
      </c>
      <c r="D30" s="36">
        <v>4</v>
      </c>
      <c r="E30" s="36">
        <v>68</v>
      </c>
      <c r="F30" s="107">
        <f t="shared" si="0"/>
        <v>17.049999999999997</v>
      </c>
      <c r="G30" s="107">
        <v>7.84</v>
      </c>
      <c r="H30" s="107">
        <v>1.63</v>
      </c>
      <c r="I30" s="107">
        <v>7.58</v>
      </c>
      <c r="J30" s="103">
        <v>456106</v>
      </c>
      <c r="K30" s="103">
        <v>245416</v>
      </c>
      <c r="L30" s="108">
        <f t="shared" si="1"/>
        <v>219.9068100358423</v>
      </c>
    </row>
    <row r="31" spans="1:12" ht="11.25">
      <c r="A31" s="98" t="s">
        <v>132</v>
      </c>
      <c r="B31" s="103">
        <v>91</v>
      </c>
      <c r="C31" s="103">
        <v>71</v>
      </c>
      <c r="D31" s="36">
        <v>4</v>
      </c>
      <c r="E31" s="36">
        <v>83</v>
      </c>
      <c r="F31" s="107">
        <f t="shared" si="0"/>
        <v>19.09</v>
      </c>
      <c r="G31" s="107">
        <v>9.09</v>
      </c>
      <c r="H31" s="107">
        <v>1.75</v>
      </c>
      <c r="I31" s="107">
        <v>8.25</v>
      </c>
      <c r="J31" s="103">
        <v>499906</v>
      </c>
      <c r="K31" s="103">
        <v>270161</v>
      </c>
      <c r="L31" s="108">
        <f t="shared" si="1"/>
        <v>247.40018315018315</v>
      </c>
    </row>
    <row r="32" spans="1:12" ht="11.25">
      <c r="A32" s="98">
        <v>32</v>
      </c>
      <c r="B32" s="103">
        <v>130</v>
      </c>
      <c r="C32" s="103">
        <v>95</v>
      </c>
      <c r="D32" s="36">
        <v>5</v>
      </c>
      <c r="E32" s="36">
        <v>130</v>
      </c>
      <c r="F32" s="107">
        <f t="shared" si="0"/>
        <v>23.270000000000003</v>
      </c>
      <c r="G32" s="107">
        <v>12.14</v>
      </c>
      <c r="H32" s="107">
        <v>1.75</v>
      </c>
      <c r="I32" s="107">
        <v>9.38</v>
      </c>
      <c r="J32" s="103">
        <v>620473</v>
      </c>
      <c r="K32" s="103">
        <v>362865</v>
      </c>
      <c r="L32" s="108">
        <f t="shared" si="1"/>
        <v>232.61</v>
      </c>
    </row>
    <row r="33" spans="1:12" ht="11.25">
      <c r="A33" s="98">
        <v>35</v>
      </c>
      <c r="B33" s="103">
        <v>104</v>
      </c>
      <c r="C33" s="103">
        <v>62</v>
      </c>
      <c r="D33" s="36">
        <v>4</v>
      </c>
      <c r="E33" s="36">
        <v>79</v>
      </c>
      <c r="F33" s="107">
        <f t="shared" si="0"/>
        <v>16.09</v>
      </c>
      <c r="G33" s="107">
        <v>7.59</v>
      </c>
      <c r="H33" s="107">
        <v>1.75</v>
      </c>
      <c r="I33" s="107">
        <v>6.75</v>
      </c>
      <c r="J33" s="103">
        <v>476978</v>
      </c>
      <c r="K33" s="103">
        <v>262094</v>
      </c>
      <c r="L33" s="108">
        <f t="shared" si="1"/>
        <v>210.01121794871793</v>
      </c>
    </row>
    <row r="34" spans="1:12" ht="11.25">
      <c r="A34" s="98">
        <v>36</v>
      </c>
      <c r="B34" s="103">
        <v>69</v>
      </c>
      <c r="C34" s="103">
        <v>52</v>
      </c>
      <c r="D34" s="36">
        <v>3</v>
      </c>
      <c r="E34" s="36">
        <v>63</v>
      </c>
      <c r="F34" s="107">
        <f t="shared" si="0"/>
        <v>14.84</v>
      </c>
      <c r="G34" s="107">
        <v>7.09</v>
      </c>
      <c r="H34" s="107">
        <v>1.5</v>
      </c>
      <c r="I34" s="107">
        <v>6.25</v>
      </c>
      <c r="J34" s="103">
        <v>372102</v>
      </c>
      <c r="K34" s="103">
        <v>200706</v>
      </c>
      <c r="L34" s="108">
        <f t="shared" si="1"/>
        <v>242.39855072463766</v>
      </c>
    </row>
    <row r="35" spans="1:12" ht="11.25">
      <c r="A35" s="98">
        <v>42</v>
      </c>
      <c r="B35" s="103">
        <v>99</v>
      </c>
      <c r="C35" s="103">
        <v>38</v>
      </c>
      <c r="D35" s="36">
        <v>4</v>
      </c>
      <c r="E35" s="36">
        <v>73</v>
      </c>
      <c r="F35" s="107">
        <f t="shared" si="0"/>
        <v>16.59</v>
      </c>
      <c r="G35" s="107">
        <v>7.81</v>
      </c>
      <c r="H35" s="107">
        <v>1.75</v>
      </c>
      <c r="I35" s="107">
        <v>7.03</v>
      </c>
      <c r="J35" s="103">
        <v>455379</v>
      </c>
      <c r="K35" s="103">
        <v>243424</v>
      </c>
      <c r="L35" s="108">
        <f t="shared" si="1"/>
        <v>204.9023569023569</v>
      </c>
    </row>
    <row r="36" spans="1:12" ht="11.25">
      <c r="A36" s="98">
        <v>43</v>
      </c>
      <c r="B36" s="103">
        <v>91</v>
      </c>
      <c r="C36" s="103">
        <v>53</v>
      </c>
      <c r="D36" s="36">
        <v>4</v>
      </c>
      <c r="E36" s="36">
        <v>61</v>
      </c>
      <c r="F36" s="107">
        <f t="shared" si="0"/>
        <v>16.32</v>
      </c>
      <c r="G36" s="107">
        <v>7.82</v>
      </c>
      <c r="H36" s="107">
        <v>1.75</v>
      </c>
      <c r="I36" s="107">
        <v>6.75</v>
      </c>
      <c r="J36" s="103">
        <v>459193</v>
      </c>
      <c r="K36" s="103">
        <v>248607</v>
      </c>
      <c r="L36" s="108">
        <f t="shared" si="1"/>
        <v>227.6620879120879</v>
      </c>
    </row>
    <row r="37" spans="1:12" ht="11.25">
      <c r="A37" s="98">
        <v>44</v>
      </c>
      <c r="B37" s="103">
        <v>186</v>
      </c>
      <c r="C37" s="103">
        <v>157</v>
      </c>
      <c r="D37" s="36">
        <v>7</v>
      </c>
      <c r="E37" s="36">
        <v>185</v>
      </c>
      <c r="F37" s="107">
        <f t="shared" si="0"/>
        <v>32.17</v>
      </c>
      <c r="G37" s="107">
        <v>16.92</v>
      </c>
      <c r="H37" s="107">
        <v>2.5</v>
      </c>
      <c r="I37" s="107">
        <v>12.75</v>
      </c>
      <c r="J37" s="103">
        <v>842400</v>
      </c>
      <c r="K37" s="103">
        <v>462056</v>
      </c>
      <c r="L37" s="108">
        <f t="shared" si="1"/>
        <v>207.0143369175627</v>
      </c>
    </row>
    <row r="38" spans="1:12" ht="11.25">
      <c r="A38" s="98">
        <v>46</v>
      </c>
      <c r="B38" s="103">
        <v>147</v>
      </c>
      <c r="C38" s="103">
        <v>80</v>
      </c>
      <c r="D38" s="36">
        <v>6</v>
      </c>
      <c r="E38" s="36">
        <v>106</v>
      </c>
      <c r="F38" s="107">
        <f t="shared" si="0"/>
        <v>22.68</v>
      </c>
      <c r="G38" s="107">
        <v>11.18</v>
      </c>
      <c r="H38" s="107">
        <v>1.75</v>
      </c>
      <c r="I38" s="107">
        <v>9.75</v>
      </c>
      <c r="J38" s="103">
        <v>685086</v>
      </c>
      <c r="K38" s="103">
        <v>355427</v>
      </c>
      <c r="L38" s="108">
        <f t="shared" si="1"/>
        <v>201.48922902494328</v>
      </c>
    </row>
    <row r="39" spans="1:12" ht="11.25">
      <c r="A39" s="98">
        <v>47</v>
      </c>
      <c r="B39" s="103">
        <v>96</v>
      </c>
      <c r="C39" s="103">
        <v>62</v>
      </c>
      <c r="D39" s="36">
        <v>4</v>
      </c>
      <c r="E39" s="36">
        <v>75</v>
      </c>
      <c r="F39" s="107">
        <f t="shared" si="0"/>
        <v>17.41</v>
      </c>
      <c r="G39" s="107">
        <v>9.08</v>
      </c>
      <c r="H39" s="107">
        <v>1.5</v>
      </c>
      <c r="I39" s="107">
        <v>6.83</v>
      </c>
      <c r="J39" s="103">
        <v>460017</v>
      </c>
      <c r="K39" s="103">
        <v>246616</v>
      </c>
      <c r="L39" s="108">
        <f t="shared" si="1"/>
        <v>214.07638888888889</v>
      </c>
    </row>
    <row r="40" spans="1:12" ht="11.25">
      <c r="A40" s="98">
        <v>48</v>
      </c>
      <c r="B40" s="103">
        <v>183</v>
      </c>
      <c r="C40" s="103">
        <v>103</v>
      </c>
      <c r="D40" s="36">
        <v>7</v>
      </c>
      <c r="E40" s="36">
        <v>123</v>
      </c>
      <c r="F40" s="107">
        <f t="shared" si="0"/>
        <v>28.18</v>
      </c>
      <c r="G40" s="107">
        <v>15.68</v>
      </c>
      <c r="H40" s="107">
        <v>1.5</v>
      </c>
      <c r="I40" s="107">
        <v>11</v>
      </c>
      <c r="J40" s="103">
        <v>795537</v>
      </c>
      <c r="K40" s="103">
        <v>427348</v>
      </c>
      <c r="L40" s="108">
        <f t="shared" si="1"/>
        <v>194.60291438979962</v>
      </c>
    </row>
    <row r="41" spans="1:12" ht="11.25">
      <c r="A41" s="98">
        <v>49</v>
      </c>
      <c r="B41" s="103">
        <v>104</v>
      </c>
      <c r="C41" s="103">
        <v>100</v>
      </c>
      <c r="D41" s="36">
        <v>4</v>
      </c>
      <c r="E41" s="36">
        <v>104</v>
      </c>
      <c r="F41" s="107">
        <f t="shared" si="0"/>
        <v>20.25</v>
      </c>
      <c r="G41" s="107">
        <v>9</v>
      </c>
      <c r="H41" s="107">
        <v>1.75</v>
      </c>
      <c r="I41" s="107">
        <v>9.5</v>
      </c>
      <c r="J41" s="103">
        <v>518034</v>
      </c>
      <c r="K41" s="103">
        <v>280098</v>
      </c>
      <c r="L41" s="108">
        <f t="shared" si="1"/>
        <v>224.4375</v>
      </c>
    </row>
    <row r="42" spans="1:12" ht="11.25">
      <c r="A42" s="98">
        <v>50</v>
      </c>
      <c r="B42" s="103">
        <v>147</v>
      </c>
      <c r="C42" s="103">
        <v>141</v>
      </c>
      <c r="D42" s="36">
        <v>5</v>
      </c>
      <c r="E42" s="36">
        <v>147</v>
      </c>
      <c r="F42" s="107">
        <f t="shared" si="0"/>
        <v>24.09</v>
      </c>
      <c r="G42" s="107">
        <v>11.09</v>
      </c>
      <c r="H42" s="107">
        <v>2</v>
      </c>
      <c r="I42" s="107">
        <v>11</v>
      </c>
      <c r="J42" s="103">
        <v>640370</v>
      </c>
      <c r="K42" s="103">
        <v>343716</v>
      </c>
      <c r="L42" s="108">
        <f t="shared" si="1"/>
        <v>194.85034013605443</v>
      </c>
    </row>
    <row r="43" spans="1:12" ht="11.25">
      <c r="A43" s="98">
        <v>51</v>
      </c>
      <c r="B43" s="103">
        <v>99</v>
      </c>
      <c r="C43" s="103">
        <v>86</v>
      </c>
      <c r="D43" s="36">
        <v>4</v>
      </c>
      <c r="E43" s="36">
        <v>99</v>
      </c>
      <c r="F43" s="107">
        <f t="shared" si="0"/>
        <v>19.369999999999997</v>
      </c>
      <c r="G43" s="107">
        <v>9.62</v>
      </c>
      <c r="H43" s="107">
        <v>1.75</v>
      </c>
      <c r="I43" s="107">
        <v>8</v>
      </c>
      <c r="J43" s="103">
        <v>498948</v>
      </c>
      <c r="K43" s="103">
        <v>274348</v>
      </c>
      <c r="L43" s="108">
        <f t="shared" si="1"/>
        <v>230.93265993265993</v>
      </c>
    </row>
    <row r="44" spans="1:12" ht="11.25">
      <c r="A44" s="98" t="s">
        <v>133</v>
      </c>
      <c r="B44" s="110">
        <f>SUM(B7:B43)</f>
        <v>4000</v>
      </c>
      <c r="C44" s="110">
        <f>SUM(C7:C43)</f>
        <v>2901</v>
      </c>
      <c r="D44" s="110">
        <f>SUM(D7:D43)</f>
        <v>161</v>
      </c>
      <c r="E44" s="110">
        <f>SUM(E7:E43)</f>
        <v>3461</v>
      </c>
      <c r="F44" s="111">
        <f t="shared" si="0"/>
        <v>696.07</v>
      </c>
      <c r="G44" s="111">
        <f>SUM(G7:G43)</f>
        <v>339.85</v>
      </c>
      <c r="H44" s="111">
        <f>SUM(H7:H43)</f>
        <v>63.39</v>
      </c>
      <c r="I44" s="111">
        <f>SUM(I7:I43)</f>
        <v>292.83000000000004</v>
      </c>
      <c r="J44" s="110">
        <f>SUM(J7:J43)</f>
        <v>19241629</v>
      </c>
      <c r="K44" s="110">
        <f>SUM(K7:K43)</f>
        <v>10352115</v>
      </c>
      <c r="L44" s="112">
        <f t="shared" si="1"/>
        <v>215.67</v>
      </c>
    </row>
    <row r="45" spans="1:12" ht="11.25">
      <c r="A45" s="104" t="s">
        <v>243</v>
      </c>
      <c r="B45" s="95"/>
      <c r="C45" s="95"/>
      <c r="D45" s="22"/>
      <c r="E45" s="22"/>
      <c r="F45" s="22"/>
      <c r="G45" s="22"/>
      <c r="H45" s="22"/>
      <c r="I45" s="22"/>
      <c r="J45" s="103">
        <f>10700+43000</f>
        <v>53700</v>
      </c>
      <c r="K45" s="22"/>
      <c r="L45" s="38"/>
    </row>
    <row r="46" spans="1:12" ht="11.25">
      <c r="A46" s="98" t="s">
        <v>236</v>
      </c>
      <c r="B46" s="110">
        <f>SUM(B44:B45)</f>
        <v>4000</v>
      </c>
      <c r="C46" s="110">
        <f aca="true" t="shared" si="2" ref="C46:L46">SUM(C44:C45)</f>
        <v>2901</v>
      </c>
      <c r="D46" s="110">
        <f t="shared" si="2"/>
        <v>161</v>
      </c>
      <c r="E46" s="110">
        <f t="shared" si="2"/>
        <v>3461</v>
      </c>
      <c r="F46" s="110">
        <f t="shared" si="2"/>
        <v>696</v>
      </c>
      <c r="G46" s="110">
        <f t="shared" si="2"/>
        <v>340</v>
      </c>
      <c r="H46" s="110">
        <f t="shared" si="2"/>
        <v>63</v>
      </c>
      <c r="I46" s="110">
        <f t="shared" si="2"/>
        <v>293</v>
      </c>
      <c r="J46" s="110">
        <f t="shared" si="2"/>
        <v>19295329</v>
      </c>
      <c r="K46" s="110">
        <f t="shared" si="2"/>
        <v>10352115</v>
      </c>
      <c r="L46" s="110">
        <f t="shared" si="2"/>
        <v>216</v>
      </c>
    </row>
    <row r="47" spans="1:12" ht="11.25">
      <c r="A47" s="22"/>
      <c r="B47" s="22"/>
      <c r="C47" s="22"/>
      <c r="D47" s="22"/>
      <c r="E47" s="22"/>
      <c r="F47" s="22"/>
      <c r="G47" s="22"/>
      <c r="H47" s="22"/>
      <c r="I47" s="22"/>
      <c r="J47" s="144"/>
      <c r="K47" s="22"/>
      <c r="L47" s="22"/>
    </row>
  </sheetData>
  <mergeCells count="13">
    <mergeCell ref="C4:C6"/>
    <mergeCell ref="D4:D6"/>
    <mergeCell ref="E4:E6"/>
    <mergeCell ref="L4:L6"/>
    <mergeCell ref="G5:I5"/>
    <mergeCell ref="A1:L1"/>
    <mergeCell ref="A2:L2"/>
    <mergeCell ref="J4:K4"/>
    <mergeCell ref="J5:J6"/>
    <mergeCell ref="K5:K6"/>
    <mergeCell ref="F5:F6"/>
    <mergeCell ref="A4:A6"/>
    <mergeCell ref="B4:B6"/>
  </mergeCells>
  <printOptions/>
  <pageMargins left="0.72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Gdynia</dc:creator>
  <cp:keywords/>
  <dc:description/>
  <cp:lastModifiedBy>abr</cp:lastModifiedBy>
  <cp:lastPrinted>2004-08-10T12:01:50Z</cp:lastPrinted>
  <dcterms:created xsi:type="dcterms:W3CDTF">2004-07-13T12:53:03Z</dcterms:created>
  <dcterms:modified xsi:type="dcterms:W3CDTF">2004-08-10T12:02:25Z</dcterms:modified>
  <cp:category/>
  <cp:version/>
  <cp:contentType/>
  <cp:contentStatus/>
</cp:coreProperties>
</file>