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1" activeTab="1"/>
  </bookViews>
  <sheets>
    <sheet name="str 207 GFOŚ i PFOŚ  " sheetId="1" r:id="rId1"/>
    <sheet name="str 209 GFOŚ i PFOŚ ZADANIA" sheetId="2" r:id="rId2"/>
    <sheet name="ztr 212 Fundusz Geodezyjny" sheetId="3" r:id="rId3"/>
  </sheets>
  <definedNames/>
  <calcPr fullCalcOnLoad="1"/>
</workbook>
</file>

<file path=xl/sharedStrings.xml><?xml version="1.0" encoding="utf-8"?>
<sst xmlns="http://schemas.openxmlformats.org/spreadsheetml/2006/main" count="206" uniqueCount="135">
  <si>
    <r>
      <t xml:space="preserve">Dział </t>
    </r>
    <r>
      <rPr>
        <b/>
        <sz val="12"/>
        <rFont val="Times New Roman"/>
        <family val="1"/>
      </rPr>
      <t>900</t>
    </r>
    <r>
      <rPr>
        <sz val="12"/>
        <rFont val="Times New Roman"/>
        <family val="1"/>
      </rPr>
      <t xml:space="preserve"> - Gospodarka komunalna i ochrona środowiska</t>
    </r>
  </si>
  <si>
    <r>
      <t xml:space="preserve">rozdz. </t>
    </r>
    <r>
      <rPr>
        <b/>
        <sz val="12"/>
        <rFont val="Times New Roman"/>
        <family val="1"/>
      </rPr>
      <t>90011</t>
    </r>
    <r>
      <rPr>
        <sz val="12"/>
        <rFont val="Times New Roman"/>
        <family val="1"/>
      </rPr>
      <t xml:space="preserve"> – fundusz ochrony środowiska i gospodarki wodnej</t>
    </r>
  </si>
  <si>
    <t xml:space="preserve"> I.</t>
  </si>
  <si>
    <t xml:space="preserve">  Stan Funduszu na początek roku</t>
  </si>
  <si>
    <t>Stan środków pieniężnych</t>
  </si>
  <si>
    <t>Należności</t>
  </si>
  <si>
    <t xml:space="preserve">Zobowiązania (minus)                                                                                                  </t>
  </si>
  <si>
    <t>§</t>
  </si>
  <si>
    <t>Treść</t>
  </si>
  <si>
    <t>0690</t>
  </si>
  <si>
    <t>wpływy z różnych opłat</t>
  </si>
  <si>
    <t>0970</t>
  </si>
  <si>
    <t>wpływy z różnych dochodów</t>
  </si>
  <si>
    <t>Razem</t>
  </si>
  <si>
    <t xml:space="preserve">III. </t>
  </si>
  <si>
    <t>dotacje przekazane z funduszy celowych na realizację zadań bieżących dla jednostek sektora finansów publicznych</t>
  </si>
  <si>
    <t>dotacje przekazane z funduszy celowych na realizację zadań bieżących dla jednostek niezaliczanych do sektora finansów publicznych</t>
  </si>
  <si>
    <t>wynagrodzenia bezosobowe</t>
  </si>
  <si>
    <t>zakup materiałów i wyposażenia</t>
  </si>
  <si>
    <t>zakup usług remontowych</t>
  </si>
  <si>
    <t>zakup usług pozostałych</t>
  </si>
  <si>
    <t>wydatki inwestycyjne funduszy celowych</t>
  </si>
  <si>
    <t>dotacje z funduszy celowych na finansowanie lub dofinansowanie kosztów realizacji inwestycji i zakupów inwestycyjnych jednostek sektora finansów publicznych</t>
  </si>
  <si>
    <t>IV.</t>
  </si>
  <si>
    <t xml:space="preserve">  Stan Funduszu na koniec roku</t>
  </si>
  <si>
    <t>Rodzaje wydatków GFOŚ i GW</t>
  </si>
  <si>
    <t xml:space="preserve">Edukacja ekologiczna </t>
  </si>
  <si>
    <t>Wspomaganie systemów kontrolno-pomiarowych stanu środowiska oraz systemów pomiarowych zużycia wody i ciepła</t>
  </si>
  <si>
    <t>Realizowanie zadań modernizacyjnych i inwestycyjnych służących ochronie środowiska</t>
  </si>
  <si>
    <t>Urządzanie i utrzymywanie terenów zieleni, zadrzewień, zakrzewień oraz parków ustanowionych przez Radę Miasta</t>
  </si>
  <si>
    <t>Wspieranie wykorzystania lokalnych źródeł energii odnawialnej oraz pomoc dla wprowadzenia bardziej przyjaznych dla środowiska nośników energii</t>
  </si>
  <si>
    <t>Inne zadania służące ochronie środowiska i gospodarce wodnej</t>
  </si>
  <si>
    <t>Pozostałe koszty</t>
  </si>
  <si>
    <t>I.</t>
  </si>
  <si>
    <t>II.</t>
  </si>
  <si>
    <t xml:space="preserve">  wpływy z różnych dochodów</t>
  </si>
  <si>
    <t>III.</t>
  </si>
  <si>
    <t>Stan Funduszu na koniec roku</t>
  </si>
  <si>
    <t>Sprawozdanie z wykonania planu przychodów i wydatków Gminnego Funduszu Ochrony Środowiska i Gospodarki Wodnej w 2005 roku, w układzie klasyfikacji budżetowej</t>
  </si>
  <si>
    <t>Sprawozdanie z wykonania planu przychodów i wydatków Powiatowego Funduszu Ochrony Środowiska i Gospodarki Wodnej w 2005 roku, w układzie klasyfikacji budżetowej</t>
  </si>
  <si>
    <t xml:space="preserve">Plan </t>
  </si>
  <si>
    <t xml:space="preserve"> II.</t>
  </si>
  <si>
    <t>Wykonanie</t>
  </si>
  <si>
    <t>Plan</t>
  </si>
  <si>
    <t>Lp.</t>
  </si>
  <si>
    <t>Opis zadania</t>
  </si>
  <si>
    <t>Plan                 2005 r.</t>
  </si>
  <si>
    <t>Organizacja programów edukacyjnych oraz kampanii informacyjnych lansujących przyjazny środowisku styl życia</t>
  </si>
  <si>
    <t>Organizacja akcji "Sprzątania Świata"</t>
  </si>
  <si>
    <t xml:space="preserve">Organizacja miejskich konkursów o tematyce ekologicznej </t>
  </si>
  <si>
    <t>Projekt edukacji ekologicznej "Chrońmy nasz Bałtyk"</t>
  </si>
  <si>
    <t>Zakup oprogramowania komputerowego "Lexis Nexis"</t>
  </si>
  <si>
    <t>Dodruk 100 sztuk "Przewodnika po Kępie Redłowskiej"</t>
  </si>
  <si>
    <t>Akcja "Koci dom"</t>
  </si>
  <si>
    <t>Szkolenia pracowników Wydziału Ochrony Środowiska i Rolnictwa UM Gdyni w dziedzinie ochrony środowiska w kontekście obowiązujących w Unii Europejskiej około 300 aktów prawnych</t>
  </si>
  <si>
    <t>Edukacja ekologiczna w zakresie obowiązków właścicieli psów</t>
  </si>
  <si>
    <t>Zakup worków do pojemników do segregacji odpadów oraz do wózków do zbiórki odpadów w ramach realizacji programu "Urząd przyjazny środowisku - system gospodarki odpadami"</t>
  </si>
  <si>
    <t>Ocena jakości powietrza w Gdyni na podstawie badań automatycznego monitoringu atmosfery ARMAAG</t>
  </si>
  <si>
    <t>Pomiary zanieczyszczeń powietrza w dzielnicy Karwiny oraz Dabrowa - stacja przenośna DOAS</t>
  </si>
  <si>
    <t xml:space="preserve">Program ochrony środowiska i plan gospodarki odpadami </t>
  </si>
  <si>
    <t>Badania jakości wód przybrzeżnych w rejonie Orłowa</t>
  </si>
  <si>
    <t>Wykonanie urządzeń podczyszczających na wylotach do Zatoki Gdańskiej na Bulwarze Nadmorskim a Al. Piłsudskiego</t>
  </si>
  <si>
    <t>Likwidacja zbiornika bezodpływowego i przyłączenie do kanalizacji sanitarnej budynku przy ul. Unruga 18A</t>
  </si>
  <si>
    <t>Likwidacja zbiornika bezodpływowego i przyłączenie do kanalizacji sanitarnej budynku przy ul. Spółdzielcza 7, 7a</t>
  </si>
  <si>
    <t>Usuwanie wyrobów zawierających azbest z obiektów budowlanych przez osoby fizyczne i wspólnoty mieszkaniowe</t>
  </si>
  <si>
    <t>Likwidacja zbiornika bezodpływowego przy ul. Muchowskiego 4</t>
  </si>
  <si>
    <t>Nasadzenia uzupełniające drzew i krzewów, projekty nowych nasadzeń wraz z pielęgnacją drzewostanu miejskiego</t>
  </si>
  <si>
    <t>Jesienna zbiórka liści oraz inne zadania nałożone na gminę wynikające z art. 3 ust. 1 pkt 3 ustawy o porządku i czystości</t>
  </si>
  <si>
    <t>Urządzanie parku w Kolibkach</t>
  </si>
  <si>
    <t>Koncepcja i projekt uporządkowania gospodarki wodno - ściekowej na terenie Kolibek</t>
  </si>
  <si>
    <t>Likwidacja niskiej emisji przez osoby fizyczne i wspólnoty mieszkaniowe</t>
  </si>
  <si>
    <t>Modernizacja węzła cieplnego i instalacji c.o. w Zespole Szkół Nr 1 przy ul. 10 Lutego - etap III zakończenie</t>
  </si>
  <si>
    <t>Modernizacja węzła cieplnego wraz z instalacją c.o. w Szkole Podstawowej Nr 21, ul. Jana z Kolna - etap II</t>
  </si>
  <si>
    <t>Wymiana stolarki okiennej w IV LO,  ul. Morska 188 - kontynuacja</t>
  </si>
  <si>
    <t>Modernizacja węzła cieplnego wraz z instalacją c.o. w Przedszkolu Samorządowym Nr 28, ul. Narcyzowa - etap I</t>
  </si>
  <si>
    <t>Wykonanie projektu technicznego modernizacji węzła cieplnego wraz z instalacją c.o. w Zespole Szkół Hotelarsko - Gastronomicznych, ul. Morska 77</t>
  </si>
  <si>
    <t>Wykonanie projektu technicznego modernizacji węzła cieplnego wraz z instalacją c.o. w Przedszkolu Samorzadowym Nr 7, ul. Władysława IV</t>
  </si>
  <si>
    <t>Wykonanie projektu technicznego modernizacji węzła cieplnego wraz z instalacją c.o. W Zespole Szkół Nr 11, ul. Porębskiego 21</t>
  </si>
  <si>
    <t>Usprawnienie kotłowni wraz z zakupem pompy zatapialnej w Zespole Szkół Nr 2, ul. Wolności 25</t>
  </si>
  <si>
    <t>Wymiana stolarki okiennej w Zespole Szkół Nr 1, ul. 10 lutego</t>
  </si>
  <si>
    <t>Modernizacja instalacji c.o. i c.w.u. W Przedszkolu Samorządowym Nr 32, ul. Kcyńska 6</t>
  </si>
  <si>
    <t>Prace remontowe m.in. wymiana stolarki okiennej w siedzibie Wydziału Ochrony Środowiska i Rolnictwa Urzędu Miasta Gdyni ul. Władysława IV 37</t>
  </si>
  <si>
    <t xml:space="preserve">                       6. Inne zadania służące ochronie środowiska i gospodarce wodnej</t>
  </si>
  <si>
    <t>Inwentaryzacja stanu istniejacego wraz z operatem wodnoprawnym Strugi Cisowskiej wraz z dopływami</t>
  </si>
  <si>
    <t>Inwentaryzacja stanu istniejacego wraz z operatem wodnoprawnym Potoku Żródło Marii</t>
  </si>
  <si>
    <t>Inwentaryzacja stanu istniejącego wraz z operatem wodnoprawnym wyloty kanalizacji deszczowej do Zatoki Gdańskiej: Bulwar Nadmorski i Nabrzeże Prezydenta</t>
  </si>
  <si>
    <t>Projekt uporządkowania spływu wód opadowych z Kępy Redłowskiej</t>
  </si>
  <si>
    <t>Inwentaryzacja stanu istniejacego wraz z operatem wodnoprawnym Potoku Swelina</t>
  </si>
  <si>
    <t>Projekt wraz z wykonaniem kanalizacji deszczowej w Przedszkolu Samorządowym Nr 18, ul. Krawiecka</t>
  </si>
  <si>
    <t>Udrożnienie kanalizacji deszczowej w Szkole Podstawowej Nr 45</t>
  </si>
  <si>
    <t>Gospodarka odpadami - unieszkodliwianie odpadów niebezpiecznych wysegregowanych z odpadów komunalnych pochodzących z terenu obsługi Zakładu Unieszkodliwiania Odpadów prowadzonego przez spółkę EKO DOLINA w Łężycach</t>
  </si>
  <si>
    <t>Awaryjna naprawa przyłącza kanalizacji sanitarnej - budynek Przychodni Lekarskiej Działki Leśne, ul. Warszawska 34/36</t>
  </si>
  <si>
    <t>Pozostałe koszty (prowizje bankowe)</t>
  </si>
  <si>
    <t>OGÓŁEM</t>
  </si>
  <si>
    <t>Plan                   2005 r.</t>
  </si>
  <si>
    <t>„Wystawki” – zbiórka odpadów wielkogabarytowych oraz selektywna zbiórka odpadów niebezpiecznych</t>
  </si>
  <si>
    <t>Usuwanie dzikich wysypisk</t>
  </si>
  <si>
    <t>Organizowanie punktów zbiórki, skupu i segregacji surowców wtórnych w ramach promowania zatrudnienia i rahabilitacji osób niepełnosprawnych</t>
  </si>
  <si>
    <t>4. Urządzanie i utrzymywanie terenów zieleni, zadrzewień, zakrzewień oraz parków ustanowionych przez Radę Miasta</t>
  </si>
  <si>
    <t xml:space="preserve">1. Edukacja ekologiczna oraz propagowanie działań proekologicznych i zasady zrównoważonego rozwoju                                                                                                                                                     </t>
  </si>
  <si>
    <t>2. Wspomaganie systemów kontrolno-pomiarowych stanu środowiska oraz systemów pomiarowych zużycia wody i ciepła</t>
  </si>
  <si>
    <t>3. Realizowanie zadań modernizacyjnych i inwestycyjnych, służących ochronie środowiska</t>
  </si>
  <si>
    <t>5. Wspieranie wykorzystania lokalnych źródeł energii odnawialnej oraz pomoc dla wprowadzenia bardziej przyjaznych dla środowiska nośników energii</t>
  </si>
  <si>
    <t>Sprawozdanie z wykonania zadań Gminnego Funduszu Ochrony Środowiska i Gospodarki Wodnej w 2005 roku, w układzie rzeczowym</t>
  </si>
  <si>
    <r>
      <t xml:space="preserve">Dział </t>
    </r>
    <r>
      <rPr>
        <b/>
        <sz val="12"/>
        <rFont val="Times New Roman"/>
        <family val="1"/>
      </rPr>
      <t>710</t>
    </r>
    <r>
      <rPr>
        <sz val="12"/>
        <rFont val="Times New Roman"/>
        <family val="1"/>
      </rPr>
      <t xml:space="preserve"> – Działalność usługowa, </t>
    </r>
  </si>
  <si>
    <r>
      <t>rozdz.</t>
    </r>
    <r>
      <rPr>
        <b/>
        <sz val="12"/>
        <rFont val="Times New Roman"/>
        <family val="1"/>
      </rPr>
      <t xml:space="preserve"> 71030 </t>
    </r>
    <r>
      <rPr>
        <sz val="12"/>
        <rFont val="Times New Roman"/>
        <family val="1"/>
      </rPr>
      <t>– Fundusz Gospodarki Zasobem Geodezyjnym i Kartograficznym</t>
    </r>
  </si>
  <si>
    <t xml:space="preserve"> Stan Funduszu na początek roku</t>
  </si>
  <si>
    <t>0830</t>
  </si>
  <si>
    <t>wpływy z usług</t>
  </si>
  <si>
    <t>0920</t>
  </si>
  <si>
    <t>pozostałe odsetki</t>
  </si>
  <si>
    <t>przelewy redystrybucyjne</t>
  </si>
  <si>
    <t xml:space="preserve">      </t>
  </si>
  <si>
    <t>koszty postewpowania sądowego i prokuratorskiego</t>
  </si>
  <si>
    <t>wydatki na zakupy inwestycyjne funduszy celowych</t>
  </si>
  <si>
    <t>Rodzaje wydatków PFGZGiK</t>
  </si>
  <si>
    <t>Aktualizacja mapy numerycznej</t>
  </si>
  <si>
    <t>Modernizacja zasobu Ośrodka Dokumentacji GiK</t>
  </si>
  <si>
    <t>Komputeryzacja obsługi Zespołu Uzgodnień Dokumentacji Projektowej</t>
  </si>
  <si>
    <t xml:space="preserve">Bieżąca eksploatacja sprzętu i pomieszczeń </t>
  </si>
  <si>
    <t>Założenie ewidencji budynków i lokali</t>
  </si>
  <si>
    <t>Napełnienie bazy danych aktów notarialnych</t>
  </si>
  <si>
    <t>Przelewy na Centralny i Wojewódzki Fundusz GZGiK</t>
  </si>
  <si>
    <t>Pozostałe wydatki (prowizje bankowe, opłaty sądowe)</t>
  </si>
  <si>
    <t>Zintegrowany system katastralny - faza III</t>
  </si>
  <si>
    <t>Sprawozdanie z realizacji planu przychodów i wydatków Powiatowego Funduszu Gospodarki Zasobem Geodezyjnym i Kartograficznym za 2005 rok</t>
  </si>
  <si>
    <t>Sprawozdanie z wykonania zadań Powiatowego Funduszu Ochrony Środowiska i Gospodarki Wodnej w 2005 roku, w układzie rzeczowym</t>
  </si>
  <si>
    <t>0910</t>
  </si>
  <si>
    <t>Zobowiązania</t>
  </si>
  <si>
    <t>RAZEM</t>
  </si>
  <si>
    <t>odsetki od nieterminowych wpłat z tytułu podatków i opłat</t>
  </si>
  <si>
    <t>Koszty</t>
  </si>
  <si>
    <t>Przychody</t>
  </si>
  <si>
    <t xml:space="preserve">inne zmniejszenia </t>
  </si>
  <si>
    <t>Inne zmniejszenia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</si>
</sst>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%"/>
  </numFmts>
  <fonts count="29">
    <font>
      <sz val="10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2"/>
      <name val="Times New Roman"/>
      <family val="1"/>
    </font>
    <font>
      <b/>
      <sz val="13"/>
      <name val="Times New Roman"/>
      <family val="1"/>
    </font>
    <font>
      <u val="single"/>
      <sz val="11"/>
      <name val="Times New Roman"/>
      <family val="1"/>
    </font>
    <font>
      <b/>
      <i/>
      <sz val="10"/>
      <name val="Times New Roman"/>
      <family val="1"/>
    </font>
    <font>
      <sz val="8"/>
      <color indexed="10"/>
      <name val="Times New Roman"/>
      <family val="1"/>
    </font>
    <font>
      <sz val="4"/>
      <color indexed="10"/>
      <name val="Times New Roman"/>
      <family val="1"/>
    </font>
    <font>
      <u val="single"/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b/>
      <sz val="12"/>
      <name val="Times New Roman CE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10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3" fontId="12" fillId="0" borderId="0" xfId="0" applyNumberFormat="1" applyFont="1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 quotePrefix="1">
      <alignment horizontal="center" wrapText="1"/>
    </xf>
    <xf numFmtId="0" fontId="4" fillId="0" borderId="0" xfId="0" applyFont="1" applyAlignment="1">
      <alignment/>
    </xf>
    <xf numFmtId="3" fontId="1" fillId="0" borderId="0" xfId="0" applyNumberFormat="1" applyFont="1" applyAlignment="1">
      <alignment horizontal="right" wrapText="1"/>
    </xf>
    <xf numFmtId="0" fontId="13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Alignment="1">
      <alignment vertical="top" wrapText="1"/>
    </xf>
    <xf numFmtId="3" fontId="6" fillId="0" borderId="0" xfId="0" applyNumberFormat="1" applyFont="1" applyAlignment="1">
      <alignment horizontal="right"/>
    </xf>
    <xf numFmtId="0" fontId="11" fillId="0" borderId="0" xfId="0" applyFont="1" applyAlignment="1">
      <alignment horizontal="left" vertical="center"/>
    </xf>
    <xf numFmtId="3" fontId="12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3" fontId="7" fillId="0" borderId="0" xfId="0" applyNumberFormat="1" applyFont="1" applyAlignment="1">
      <alignment horizontal="right" vertical="top" wrapText="1"/>
    </xf>
    <xf numFmtId="0" fontId="11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/>
    </xf>
    <xf numFmtId="3" fontId="14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3" fontId="1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vertical="center"/>
    </xf>
    <xf numFmtId="3" fontId="9" fillId="0" borderId="0" xfId="0" applyNumberFormat="1" applyFont="1" applyAlignment="1">
      <alignment horizontal="right"/>
    </xf>
    <xf numFmtId="3" fontId="12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 quotePrefix="1">
      <alignment horizontal="center" wrapText="1"/>
    </xf>
    <xf numFmtId="3" fontId="2" fillId="0" borderId="0" xfId="0" applyNumberFormat="1" applyFont="1" applyAlignment="1">
      <alignment horizontal="right" wrapText="1"/>
    </xf>
    <xf numFmtId="0" fontId="4" fillId="0" borderId="0" xfId="0" applyFont="1" applyAlignment="1">
      <alignment wrapText="1"/>
    </xf>
    <xf numFmtId="0" fontId="15" fillId="0" borderId="0" xfId="0" applyFont="1" applyAlignment="1">
      <alignment/>
    </xf>
    <xf numFmtId="3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indent="4"/>
    </xf>
    <xf numFmtId="3" fontId="3" fillId="0" borderId="0" xfId="0" applyNumberFormat="1" applyFont="1" applyAlignment="1">
      <alignment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 indent="4"/>
    </xf>
    <xf numFmtId="3" fontId="12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3" fontId="2" fillId="0" borderId="0" xfId="0" applyNumberFormat="1" applyFont="1" applyAlignment="1">
      <alignment horizontal="right" vertical="top" wrapText="1"/>
    </xf>
    <xf numFmtId="3" fontId="3" fillId="0" borderId="0" xfId="0" applyNumberFormat="1" applyFont="1" applyAlignment="1">
      <alignment horizontal="right"/>
    </xf>
    <xf numFmtId="0" fontId="1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top" wrapText="1"/>
    </xf>
    <xf numFmtId="3" fontId="2" fillId="0" borderId="0" xfId="0" applyNumberFormat="1" applyFont="1" applyFill="1" applyAlignment="1">
      <alignment horizontal="right" vertical="top" wrapText="1"/>
    </xf>
    <xf numFmtId="3" fontId="2" fillId="0" borderId="0" xfId="0" applyNumberFormat="1" applyFont="1" applyFill="1" applyAlignment="1">
      <alignment horizontal="right" wrapText="1"/>
    </xf>
    <xf numFmtId="0" fontId="17" fillId="0" borderId="0" xfId="0" applyFont="1" applyAlignment="1">
      <alignment/>
    </xf>
    <xf numFmtId="0" fontId="9" fillId="0" borderId="0" xfId="0" applyFont="1" applyAlignment="1">
      <alignment horizontal="right"/>
    </xf>
    <xf numFmtId="3" fontId="14" fillId="0" borderId="0" xfId="0" applyNumberFormat="1" applyFont="1" applyAlignment="1">
      <alignment horizontal="right" vertical="top" wrapText="1"/>
    </xf>
    <xf numFmtId="0" fontId="18" fillId="0" borderId="0" xfId="0" applyFont="1" applyAlignment="1">
      <alignment/>
    </xf>
    <xf numFmtId="0" fontId="4" fillId="0" borderId="0" xfId="0" applyFont="1" applyAlignment="1">
      <alignment vertical="top" wrapText="1"/>
    </xf>
    <xf numFmtId="3" fontId="4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2" fillId="0" borderId="0" xfId="0" applyFont="1" applyAlignment="1">
      <alignment horizontal="left" vertical="top" indent="1"/>
    </xf>
    <xf numFmtId="3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0" fontId="24" fillId="0" borderId="0" xfId="0" applyFont="1" applyAlignment="1">
      <alignment/>
    </xf>
    <xf numFmtId="0" fontId="25" fillId="0" borderId="1" xfId="0" applyFont="1" applyBorder="1" applyAlignment="1">
      <alignment horizontal="center" vertical="center" wrapText="1"/>
    </xf>
    <xf numFmtId="3" fontId="26" fillId="0" borderId="2" xfId="0" applyNumberFormat="1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3" fontId="27" fillId="0" borderId="2" xfId="0" applyNumberFormat="1" applyFont="1" applyBorder="1" applyAlignment="1">
      <alignment vertical="center"/>
    </xf>
    <xf numFmtId="3" fontId="27" fillId="0" borderId="1" xfId="0" applyNumberFormat="1" applyFont="1" applyBorder="1" applyAlignment="1">
      <alignment vertical="center"/>
    </xf>
    <xf numFmtId="0" fontId="27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right" vertical="center" wrapText="1"/>
    </xf>
    <xf numFmtId="3" fontId="25" fillId="0" borderId="2" xfId="0" applyNumberFormat="1" applyFont="1" applyBorder="1" applyAlignment="1">
      <alignment vertical="center"/>
    </xf>
    <xf numFmtId="3" fontId="25" fillId="0" borderId="1" xfId="0" applyNumberFormat="1" applyFont="1" applyBorder="1" applyAlignment="1">
      <alignment vertical="center"/>
    </xf>
    <xf numFmtId="0" fontId="26" fillId="0" borderId="1" xfId="0" applyFont="1" applyBorder="1" applyAlignment="1">
      <alignment horizontal="right" vertical="center" wrapText="1"/>
    </xf>
    <xf numFmtId="3" fontId="26" fillId="0" borderId="2" xfId="0" applyNumberFormat="1" applyFont="1" applyBorder="1" applyAlignment="1">
      <alignment vertical="center"/>
    </xf>
    <xf numFmtId="3" fontId="26" fillId="0" borderId="1" xfId="0" applyNumberFormat="1" applyFont="1" applyBorder="1" applyAlignment="1">
      <alignment vertical="center"/>
    </xf>
    <xf numFmtId="0" fontId="24" fillId="0" borderId="1" xfId="0" applyFont="1" applyBorder="1" applyAlignment="1">
      <alignment horizontal="left" vertical="center" wrapText="1"/>
    </xf>
    <xf numFmtId="3" fontId="24" fillId="0" borderId="2" xfId="0" applyNumberFormat="1" applyFont="1" applyBorder="1" applyAlignment="1">
      <alignment vertical="center"/>
    </xf>
    <xf numFmtId="0" fontId="24" fillId="0" borderId="1" xfId="0" applyFont="1" applyBorder="1" applyAlignment="1">
      <alignment/>
    </xf>
    <xf numFmtId="3" fontId="23" fillId="0" borderId="2" xfId="0" applyNumberFormat="1" applyFont="1" applyBorder="1" applyAlignment="1">
      <alignment vertical="center"/>
    </xf>
    <xf numFmtId="3" fontId="23" fillId="0" borderId="1" xfId="0" applyNumberFormat="1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right" vertical="center" wrapText="1"/>
    </xf>
    <xf numFmtId="3" fontId="23" fillId="0" borderId="0" xfId="0" applyNumberFormat="1" applyFont="1" applyBorder="1" applyAlignment="1">
      <alignment vertical="center"/>
    </xf>
    <xf numFmtId="3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1" xfId="0" applyFont="1" applyBorder="1" applyAlignment="1">
      <alignment vertical="center" wrapText="1"/>
    </xf>
    <xf numFmtId="3" fontId="24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5" xfId="0" applyFont="1" applyBorder="1" applyAlignment="1">
      <alignment horizontal="left" vertical="center" wrapText="1"/>
    </xf>
    <xf numFmtId="0" fontId="27" fillId="0" borderId="6" xfId="0" applyFont="1" applyBorder="1" applyAlignment="1">
      <alignment horizontal="left" vertical="center" wrapText="1"/>
    </xf>
    <xf numFmtId="0" fontId="27" fillId="0" borderId="7" xfId="0" applyFont="1" applyBorder="1" applyAlignment="1">
      <alignment horizontal="center" vertical="center"/>
    </xf>
    <xf numFmtId="0" fontId="27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left" vertical="top" wrapText="1" inden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 wrapText="1"/>
    </xf>
    <xf numFmtId="0" fontId="28" fillId="0" borderId="8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left" vertical="center"/>
    </xf>
    <xf numFmtId="0" fontId="23" fillId="0" borderId="3" xfId="0" applyFont="1" applyBorder="1" applyAlignment="1">
      <alignment horizontal="left" vertical="center"/>
    </xf>
    <xf numFmtId="0" fontId="23" fillId="0" borderId="4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workbookViewId="0" topLeftCell="A59">
      <selection activeCell="A42" sqref="A42:J42"/>
    </sheetView>
  </sheetViews>
  <sheetFormatPr defaultColWidth="9.00390625" defaultRowHeight="12.75"/>
  <cols>
    <col min="1" max="1" width="4.125" style="5" customWidth="1"/>
    <col min="2" max="2" width="7.25390625" style="5" customWidth="1"/>
    <col min="3" max="3" width="7.375" style="5" customWidth="1"/>
    <col min="4" max="4" width="9.125" style="5" customWidth="1"/>
    <col min="5" max="5" width="8.125" style="5" customWidth="1"/>
    <col min="6" max="6" width="7.375" style="5" customWidth="1"/>
    <col min="7" max="7" width="7.00390625" style="5" customWidth="1"/>
    <col min="8" max="8" width="9.25390625" style="5" customWidth="1"/>
    <col min="9" max="9" width="13.25390625" style="5" customWidth="1"/>
    <col min="10" max="10" width="11.375" style="5" customWidth="1"/>
    <col min="11" max="16384" width="9.125" style="5" customWidth="1"/>
  </cols>
  <sheetData>
    <row r="1" spans="1:10" ht="30" customHeight="1">
      <c r="A1" s="123" t="s">
        <v>38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3" ht="15.75">
      <c r="A2" s="4"/>
      <c r="C2" s="6"/>
    </row>
    <row r="3" spans="1:3" ht="15.75">
      <c r="A3" s="8" t="s">
        <v>0</v>
      </c>
      <c r="C3" s="6"/>
    </row>
    <row r="4" spans="1:3" ht="15.75">
      <c r="A4" s="8" t="s">
        <v>1</v>
      </c>
      <c r="C4" s="6"/>
    </row>
    <row r="5" spans="1:10" ht="15.75">
      <c r="A5" s="8"/>
      <c r="C5" s="6"/>
      <c r="I5" s="23" t="s">
        <v>40</v>
      </c>
      <c r="J5" s="91" t="s">
        <v>42</v>
      </c>
    </row>
    <row r="6" spans="1:10" s="35" customFormat="1" ht="15">
      <c r="A6" s="55" t="s">
        <v>2</v>
      </c>
      <c r="B6" s="131" t="s">
        <v>3</v>
      </c>
      <c r="C6" s="131"/>
      <c r="D6" s="131"/>
      <c r="E6" s="131"/>
      <c r="F6" s="56"/>
      <c r="I6" s="57">
        <f>I7+I8-I9</f>
        <v>372580</v>
      </c>
      <c r="J6" s="57">
        <f>J7+J8-J9</f>
        <v>372581</v>
      </c>
    </row>
    <row r="7" spans="1:10" ht="13.5">
      <c r="A7" s="58"/>
      <c r="B7" s="59"/>
      <c r="C7" s="13" t="s">
        <v>4</v>
      </c>
      <c r="D7" s="13"/>
      <c r="E7" s="60"/>
      <c r="F7" s="60"/>
      <c r="G7" s="13"/>
      <c r="H7" s="13"/>
      <c r="I7" s="61">
        <v>270156</v>
      </c>
      <c r="J7" s="61">
        <v>270157</v>
      </c>
    </row>
    <row r="8" spans="1:10" ht="13.5">
      <c r="A8" s="58"/>
      <c r="B8" s="59"/>
      <c r="C8" s="13" t="s">
        <v>5</v>
      </c>
      <c r="D8" s="13"/>
      <c r="E8" s="60"/>
      <c r="F8" s="60"/>
      <c r="G8" s="13"/>
      <c r="H8" s="13"/>
      <c r="I8" s="14">
        <v>102433</v>
      </c>
      <c r="J8" s="61">
        <v>102433</v>
      </c>
    </row>
    <row r="9" spans="1:10" ht="13.5">
      <c r="A9" s="58"/>
      <c r="B9" s="59"/>
      <c r="C9" s="13" t="s">
        <v>6</v>
      </c>
      <c r="D9" s="13"/>
      <c r="E9" s="60"/>
      <c r="F9" s="60"/>
      <c r="G9" s="13"/>
      <c r="H9" s="13"/>
      <c r="I9" s="14">
        <v>9</v>
      </c>
      <c r="J9" s="14">
        <v>9</v>
      </c>
    </row>
    <row r="10" spans="1:3" s="35" customFormat="1" ht="15">
      <c r="A10" s="55" t="s">
        <v>41</v>
      </c>
      <c r="B10" s="90" t="s">
        <v>132</v>
      </c>
      <c r="C10" s="20"/>
    </row>
    <row r="11" spans="1:9" ht="15.75">
      <c r="A11" s="15"/>
      <c r="B11" s="49" t="s">
        <v>7</v>
      </c>
      <c r="C11" s="132" t="s">
        <v>8</v>
      </c>
      <c r="D11" s="132"/>
      <c r="E11" s="17"/>
      <c r="F11" s="17"/>
      <c r="G11" s="17"/>
      <c r="H11" s="17"/>
      <c r="I11" s="17"/>
    </row>
    <row r="12" spans="1:10" ht="15.75">
      <c r="A12" s="18"/>
      <c r="B12" s="50" t="s">
        <v>9</v>
      </c>
      <c r="C12" s="6" t="s">
        <v>10</v>
      </c>
      <c r="I12" s="51">
        <f>376000+150050+30000</f>
        <v>556050</v>
      </c>
      <c r="J12" s="51">
        <v>1916775</v>
      </c>
    </row>
    <row r="13" spans="1:10" ht="15.75">
      <c r="A13" s="18"/>
      <c r="B13" s="50" t="s">
        <v>11</v>
      </c>
      <c r="C13" s="6" t="s">
        <v>12</v>
      </c>
      <c r="I13" s="51">
        <v>1020200</v>
      </c>
      <c r="J13" s="51">
        <v>895716</v>
      </c>
    </row>
    <row r="14" spans="1:10" ht="15.75">
      <c r="A14" s="18"/>
      <c r="B14" s="50" t="s">
        <v>127</v>
      </c>
      <c r="C14" s="6" t="s">
        <v>130</v>
      </c>
      <c r="I14" s="51"/>
      <c r="J14" s="51">
        <v>12704</v>
      </c>
    </row>
    <row r="15" spans="1:10" s="35" customFormat="1" ht="15">
      <c r="A15" s="52"/>
      <c r="B15" s="39" t="s">
        <v>13</v>
      </c>
      <c r="C15" s="53"/>
      <c r="I15" s="54">
        <f>I12+I13</f>
        <v>1576250</v>
      </c>
      <c r="J15" s="54">
        <f>SUM(J12:J14)</f>
        <v>2825195</v>
      </c>
    </row>
    <row r="16" spans="1:3" ht="15.75">
      <c r="A16" s="22"/>
      <c r="C16" s="6"/>
    </row>
    <row r="17" spans="1:3" s="35" customFormat="1" ht="15">
      <c r="A17" s="55" t="s">
        <v>14</v>
      </c>
      <c r="B17" s="90" t="s">
        <v>131</v>
      </c>
      <c r="C17" s="20"/>
    </row>
    <row r="18" spans="1:9" ht="12.75">
      <c r="A18" s="63"/>
      <c r="B18" s="49" t="s">
        <v>7</v>
      </c>
      <c r="C18" s="132" t="s">
        <v>8</v>
      </c>
      <c r="D18" s="132"/>
      <c r="E18" s="17"/>
      <c r="F18" s="17"/>
      <c r="G18" s="17"/>
      <c r="H18" s="17"/>
      <c r="I18" s="17"/>
    </row>
    <row r="19" spans="1:9" ht="27.75" customHeight="1">
      <c r="A19" s="63"/>
      <c r="B19" s="64">
        <v>2440</v>
      </c>
      <c r="C19" s="125" t="s">
        <v>15</v>
      </c>
      <c r="D19" s="125"/>
      <c r="E19" s="125"/>
      <c r="F19" s="125"/>
      <c r="G19" s="125"/>
      <c r="H19" s="125"/>
      <c r="I19" s="51">
        <v>55300</v>
      </c>
    </row>
    <row r="20" spans="1:10" ht="41.25" customHeight="1">
      <c r="A20" s="65"/>
      <c r="B20" s="64">
        <v>2450</v>
      </c>
      <c r="C20" s="125" t="s">
        <v>16</v>
      </c>
      <c r="D20" s="125"/>
      <c r="E20" s="125"/>
      <c r="F20" s="125"/>
      <c r="G20" s="125"/>
      <c r="H20" s="125"/>
      <c r="I20" s="51">
        <f>348000+100000-2500+50000</f>
        <v>495500</v>
      </c>
      <c r="J20" s="51">
        <v>281357</v>
      </c>
    </row>
    <row r="21" spans="1:10" ht="12.75">
      <c r="A21" s="65"/>
      <c r="B21" s="64">
        <v>4170</v>
      </c>
      <c r="C21" s="125" t="s">
        <v>17</v>
      </c>
      <c r="D21" s="125"/>
      <c r="E21" s="125"/>
      <c r="F21" s="125"/>
      <c r="G21" s="125"/>
      <c r="H21" s="125"/>
      <c r="I21" s="51">
        <v>1400</v>
      </c>
      <c r="J21" s="51">
        <v>1400</v>
      </c>
    </row>
    <row r="22" spans="1:10" ht="12.75">
      <c r="A22" s="65"/>
      <c r="B22" s="64">
        <v>4210</v>
      </c>
      <c r="C22" s="66" t="s">
        <v>18</v>
      </c>
      <c r="I22" s="67">
        <f>20000+1200+1500</f>
        <v>22700</v>
      </c>
      <c r="J22" s="51">
        <v>17372</v>
      </c>
    </row>
    <row r="23" spans="1:10" ht="12.75">
      <c r="A23" s="65"/>
      <c r="B23" s="64">
        <v>4270</v>
      </c>
      <c r="C23" s="66" t="s">
        <v>19</v>
      </c>
      <c r="I23" s="67">
        <f>12000+8000+30000</f>
        <v>50000</v>
      </c>
      <c r="J23" s="51">
        <v>47519</v>
      </c>
    </row>
    <row r="24" spans="1:10" ht="12.75">
      <c r="A24" s="65"/>
      <c r="B24" s="64">
        <v>4300</v>
      </c>
      <c r="C24" s="66" t="s">
        <v>20</v>
      </c>
      <c r="I24" s="67">
        <f>316200+10000+1000+5000+8200+50000+25000+5000+3000+5000+15000+25000+5000-15000-1500-1400</f>
        <v>455500</v>
      </c>
      <c r="J24" s="51">
        <v>280521</v>
      </c>
    </row>
    <row r="25" spans="1:10" ht="12.75">
      <c r="A25" s="65"/>
      <c r="B25" s="64">
        <v>6110</v>
      </c>
      <c r="C25" s="66" t="s">
        <v>21</v>
      </c>
      <c r="I25" s="67">
        <v>25000</v>
      </c>
      <c r="J25" s="51"/>
    </row>
    <row r="26" spans="1:10" ht="38.25" customHeight="1">
      <c r="A26" s="65"/>
      <c r="B26" s="64">
        <v>6260</v>
      </c>
      <c r="C26" s="127" t="s">
        <v>22</v>
      </c>
      <c r="D26" s="127"/>
      <c r="E26" s="127"/>
      <c r="F26" s="127"/>
      <c r="G26" s="127"/>
      <c r="H26" s="127"/>
      <c r="I26" s="51">
        <f>747000+22000+18000-40000-13450+7000+40000+20000+20000</f>
        <v>820550</v>
      </c>
      <c r="J26" s="51">
        <v>784969</v>
      </c>
    </row>
    <row r="27" spans="1:10" s="35" customFormat="1" ht="15">
      <c r="A27" s="52"/>
      <c r="B27" s="39" t="s">
        <v>13</v>
      </c>
      <c r="C27" s="55"/>
      <c r="D27" s="55"/>
      <c r="I27" s="54">
        <f>SUM(I19:I26)</f>
        <v>1925950</v>
      </c>
      <c r="J27" s="54">
        <f>SUM(J19:J26)</f>
        <v>1413138</v>
      </c>
    </row>
    <row r="28" spans="1:3" ht="15.75">
      <c r="A28" s="23"/>
      <c r="C28" s="6"/>
    </row>
    <row r="29" spans="1:10" s="35" customFormat="1" ht="15">
      <c r="A29" s="62" t="s">
        <v>23</v>
      </c>
      <c r="B29" s="126" t="s">
        <v>24</v>
      </c>
      <c r="C29" s="126"/>
      <c r="D29" s="126"/>
      <c r="E29" s="126"/>
      <c r="I29" s="68">
        <f>I30+I31-I32</f>
        <v>22880</v>
      </c>
      <c r="J29" s="68">
        <f>J30+J31-J32</f>
        <v>1784637</v>
      </c>
    </row>
    <row r="30" spans="1:10" ht="13.5">
      <c r="A30" s="58"/>
      <c r="B30" s="69"/>
      <c r="C30" s="13" t="s">
        <v>4</v>
      </c>
      <c r="D30" s="13"/>
      <c r="E30" s="69"/>
      <c r="F30" s="13"/>
      <c r="G30" s="13"/>
      <c r="H30" s="13"/>
      <c r="I30" s="27">
        <f>I6+I15-I27</f>
        <v>22880</v>
      </c>
      <c r="J30" s="27">
        <v>1676173</v>
      </c>
    </row>
    <row r="31" spans="1:10" ht="15.75">
      <c r="A31" s="12"/>
      <c r="B31" s="26"/>
      <c r="C31" s="13" t="s">
        <v>5</v>
      </c>
      <c r="D31" s="13"/>
      <c r="E31" s="26"/>
      <c r="F31" s="13"/>
      <c r="G31" s="13"/>
      <c r="H31" s="13"/>
      <c r="I31" s="27"/>
      <c r="J31" s="27">
        <v>116604</v>
      </c>
    </row>
    <row r="32" spans="1:10" ht="15.75">
      <c r="A32" s="22"/>
      <c r="C32" s="13" t="s">
        <v>128</v>
      </c>
      <c r="J32" s="27">
        <v>8140</v>
      </c>
    </row>
    <row r="33" spans="1:3" ht="15.75">
      <c r="A33" s="10" t="s">
        <v>25</v>
      </c>
      <c r="C33" s="6"/>
    </row>
    <row r="34" spans="1:10" ht="12.75">
      <c r="A34" s="70">
        <v>1</v>
      </c>
      <c r="B34" s="127" t="s">
        <v>26</v>
      </c>
      <c r="C34" s="127"/>
      <c r="D34" s="127"/>
      <c r="E34" s="127"/>
      <c r="F34" s="127"/>
      <c r="G34" s="127"/>
      <c r="H34" s="127"/>
      <c r="I34" s="71">
        <f>107200+5000+3000-2500+5000+15000</f>
        <v>132700</v>
      </c>
      <c r="J34" s="71">
        <v>110028</v>
      </c>
    </row>
    <row r="35" spans="1:10" ht="24.75" customHeight="1">
      <c r="A35" s="70">
        <v>2</v>
      </c>
      <c r="B35" s="125" t="s">
        <v>27</v>
      </c>
      <c r="C35" s="125"/>
      <c r="D35" s="125"/>
      <c r="E35" s="125"/>
      <c r="F35" s="125"/>
      <c r="G35" s="125"/>
      <c r="H35" s="125"/>
      <c r="I35" s="72">
        <v>248200</v>
      </c>
      <c r="J35" s="72">
        <v>225959</v>
      </c>
    </row>
    <row r="36" spans="1:10" ht="23.25" customHeight="1">
      <c r="A36" s="70">
        <v>3</v>
      </c>
      <c r="B36" s="125" t="s">
        <v>28</v>
      </c>
      <c r="C36" s="125"/>
      <c r="D36" s="125"/>
      <c r="E36" s="125"/>
      <c r="F36" s="125"/>
      <c r="G36" s="125"/>
      <c r="H36" s="125"/>
      <c r="I36" s="72">
        <v>167000</v>
      </c>
      <c r="J36" s="72">
        <v>74844</v>
      </c>
    </row>
    <row r="37" spans="1:10" ht="24.75" customHeight="1">
      <c r="A37" s="70">
        <v>4</v>
      </c>
      <c r="B37" s="125" t="s">
        <v>29</v>
      </c>
      <c r="C37" s="125"/>
      <c r="D37" s="125"/>
      <c r="E37" s="125"/>
      <c r="F37" s="125"/>
      <c r="G37" s="125"/>
      <c r="H37" s="125"/>
      <c r="I37" s="72">
        <f>175000+25000+18000</f>
        <v>218000</v>
      </c>
      <c r="J37" s="72">
        <v>125145</v>
      </c>
    </row>
    <row r="38" spans="1:10" ht="36.75" customHeight="1">
      <c r="A38" s="70">
        <v>5</v>
      </c>
      <c r="B38" s="125" t="s">
        <v>30</v>
      </c>
      <c r="C38" s="125"/>
      <c r="D38" s="125"/>
      <c r="E38" s="125"/>
      <c r="F38" s="125"/>
      <c r="G38" s="125"/>
      <c r="H38" s="125"/>
      <c r="I38" s="72">
        <v>900550</v>
      </c>
      <c r="J38" s="72">
        <v>748441</v>
      </c>
    </row>
    <row r="39" spans="1:10" ht="14.25" customHeight="1">
      <c r="A39" s="70">
        <v>6</v>
      </c>
      <c r="B39" s="17" t="s">
        <v>31</v>
      </c>
      <c r="C39" s="17"/>
      <c r="D39" s="17"/>
      <c r="E39" s="17"/>
      <c r="F39" s="17"/>
      <c r="G39" s="17"/>
      <c r="H39" s="17"/>
      <c r="I39" s="71">
        <f>241300+5000-15000+20000+8000</f>
        <v>259300</v>
      </c>
      <c r="J39" s="72">
        <v>128612</v>
      </c>
    </row>
    <row r="40" spans="1:11" ht="12.75">
      <c r="A40" s="70">
        <v>7</v>
      </c>
      <c r="B40" s="17" t="s">
        <v>32</v>
      </c>
      <c r="C40" s="17"/>
      <c r="D40" s="17"/>
      <c r="E40" s="17"/>
      <c r="F40" s="17"/>
      <c r="G40" s="17"/>
      <c r="H40" s="17"/>
      <c r="I40" s="71">
        <v>200</v>
      </c>
      <c r="J40" s="72">
        <v>109</v>
      </c>
      <c r="K40" s="92"/>
    </row>
    <row r="41" spans="1:11" ht="15.75" hidden="1">
      <c r="A41" s="70">
        <v>8</v>
      </c>
      <c r="B41" s="17" t="s">
        <v>128</v>
      </c>
      <c r="C41" s="3"/>
      <c r="D41" s="2"/>
      <c r="E41" s="2"/>
      <c r="F41" s="2"/>
      <c r="G41" s="2"/>
      <c r="H41" s="2"/>
      <c r="I41" s="29"/>
      <c r="J41" s="72">
        <v>8140</v>
      </c>
      <c r="K41" s="92"/>
    </row>
    <row r="42" spans="1:10" ht="65.25" customHeight="1">
      <c r="A42" s="124" t="s">
        <v>39</v>
      </c>
      <c r="B42" s="124"/>
      <c r="C42" s="124"/>
      <c r="D42" s="124"/>
      <c r="E42" s="124"/>
      <c r="F42" s="124"/>
      <c r="G42" s="124"/>
      <c r="H42" s="124"/>
      <c r="I42" s="124"/>
      <c r="J42" s="124"/>
    </row>
    <row r="43" spans="1:3" ht="15.75">
      <c r="A43" s="8"/>
      <c r="C43" s="6"/>
    </row>
    <row r="44" spans="1:3" ht="15.75">
      <c r="A44" s="8" t="s">
        <v>0</v>
      </c>
      <c r="C44" s="6"/>
    </row>
    <row r="45" spans="1:3" ht="15.75">
      <c r="A45" s="8" t="s">
        <v>1</v>
      </c>
      <c r="C45" s="6"/>
    </row>
    <row r="46" spans="1:3" ht="15.75">
      <c r="A46" s="9"/>
      <c r="C46" s="6"/>
    </row>
    <row r="47" spans="1:10" ht="15.75">
      <c r="A47" s="8"/>
      <c r="C47" s="6"/>
      <c r="I47" s="23" t="s">
        <v>43</v>
      </c>
      <c r="J47" s="91" t="s">
        <v>42</v>
      </c>
    </row>
    <row r="48" spans="1:10" ht="15.75">
      <c r="A48" s="23" t="s">
        <v>33</v>
      </c>
      <c r="B48" s="10" t="s">
        <v>3</v>
      </c>
      <c r="C48" s="6"/>
      <c r="I48" s="25">
        <f>I49+I50-I51</f>
        <v>-34179</v>
      </c>
      <c r="J48" s="25">
        <f>J49+J50-J51</f>
        <v>-34179</v>
      </c>
    </row>
    <row r="49" spans="1:10" ht="15.75">
      <c r="A49" s="30"/>
      <c r="B49" s="32" t="s">
        <v>4</v>
      </c>
      <c r="C49" s="31"/>
      <c r="D49" s="32"/>
      <c r="E49" s="32"/>
      <c r="F49" s="32"/>
      <c r="G49" s="32"/>
      <c r="H49" s="32"/>
      <c r="I49" s="33">
        <v>5821</v>
      </c>
      <c r="J49" s="33">
        <v>5821</v>
      </c>
    </row>
    <row r="50" spans="1:10" ht="15.75">
      <c r="A50" s="30"/>
      <c r="B50" s="93" t="s">
        <v>5</v>
      </c>
      <c r="C50" s="31"/>
      <c r="D50" s="32"/>
      <c r="E50" s="34"/>
      <c r="F50" s="32"/>
      <c r="G50" s="32"/>
      <c r="H50" s="32"/>
      <c r="I50" s="33"/>
      <c r="J50" s="33"/>
    </row>
    <row r="51" spans="1:10" ht="15.75">
      <c r="A51" s="30"/>
      <c r="B51" s="93" t="s">
        <v>128</v>
      </c>
      <c r="C51" s="31"/>
      <c r="D51" s="32"/>
      <c r="E51" s="34"/>
      <c r="F51" s="32"/>
      <c r="G51" s="32"/>
      <c r="H51" s="32"/>
      <c r="I51" s="33">
        <v>40000</v>
      </c>
      <c r="J51" s="33">
        <v>40000</v>
      </c>
    </row>
    <row r="52" spans="1:9" ht="15.75">
      <c r="A52" s="23"/>
      <c r="B52" s="10"/>
      <c r="C52" s="6"/>
      <c r="I52" s="23"/>
    </row>
    <row r="53" spans="1:3" ht="15.75">
      <c r="A53" s="23" t="s">
        <v>34</v>
      </c>
      <c r="B53" s="89" t="s">
        <v>132</v>
      </c>
      <c r="C53" s="6"/>
    </row>
    <row r="54" spans="1:3" ht="15.75">
      <c r="A54" s="8"/>
      <c r="C54" s="6"/>
    </row>
    <row r="55" spans="1:9" ht="15.75">
      <c r="A55" s="36"/>
      <c r="B55" s="16" t="s">
        <v>7</v>
      </c>
      <c r="C55" s="128" t="s">
        <v>8</v>
      </c>
      <c r="D55" s="128"/>
      <c r="E55" s="37"/>
      <c r="F55" s="37"/>
      <c r="G55" s="37"/>
      <c r="H55" s="37"/>
      <c r="I55" s="9"/>
    </row>
    <row r="56" spans="1:10" ht="15.75">
      <c r="A56" s="24"/>
      <c r="B56" s="19" t="s">
        <v>11</v>
      </c>
      <c r="C56" s="20" t="s">
        <v>35</v>
      </c>
      <c r="D56" s="38"/>
      <c r="I56" s="21">
        <f>510100+35000</f>
        <v>545100</v>
      </c>
      <c r="J56" s="21">
        <v>447855</v>
      </c>
    </row>
    <row r="57" spans="1:10" ht="16.5">
      <c r="A57" s="18"/>
      <c r="B57" s="39" t="s">
        <v>13</v>
      </c>
      <c r="C57" s="11"/>
      <c r="I57" s="40">
        <f>SUM(I56:I56)</f>
        <v>545100</v>
      </c>
      <c r="J57" s="40">
        <f>SUM(J56:J56)</f>
        <v>447855</v>
      </c>
    </row>
    <row r="58" spans="1:3" ht="15.75">
      <c r="A58" s="8"/>
      <c r="C58" s="6"/>
    </row>
    <row r="59" spans="1:3" ht="15.75">
      <c r="A59" s="23" t="s">
        <v>36</v>
      </c>
      <c r="B59" s="89" t="s">
        <v>131</v>
      </c>
      <c r="C59" s="6"/>
    </row>
    <row r="60" spans="1:3" ht="15.75">
      <c r="A60" s="41"/>
      <c r="C60" s="6"/>
    </row>
    <row r="61" spans="1:9" ht="15.75">
      <c r="A61" s="36"/>
      <c r="B61" s="16" t="s">
        <v>7</v>
      </c>
      <c r="C61" s="128" t="s">
        <v>8</v>
      </c>
      <c r="D61" s="128"/>
      <c r="E61" s="37"/>
      <c r="F61" s="37"/>
      <c r="G61" s="37"/>
      <c r="H61" s="37"/>
      <c r="I61" s="9"/>
    </row>
    <row r="62" spans="1:10" ht="44.25" customHeight="1">
      <c r="A62" s="24"/>
      <c r="B62" s="24">
        <v>2440</v>
      </c>
      <c r="C62" s="129" t="s">
        <v>15</v>
      </c>
      <c r="D62" s="129"/>
      <c r="E62" s="129"/>
      <c r="F62" s="129"/>
      <c r="G62" s="129"/>
      <c r="H62" s="129"/>
      <c r="I62" s="21">
        <f>350000+35000</f>
        <v>385000</v>
      </c>
      <c r="J62" s="21">
        <v>312459</v>
      </c>
    </row>
    <row r="63" spans="1:10" ht="15.75">
      <c r="A63" s="15"/>
      <c r="B63" s="15">
        <v>4210</v>
      </c>
      <c r="C63" s="42" t="s">
        <v>18</v>
      </c>
      <c r="D63" s="43"/>
      <c r="E63" s="43"/>
      <c r="F63" s="43"/>
      <c r="G63" s="43"/>
      <c r="H63" s="43"/>
      <c r="I63" s="44">
        <v>20000</v>
      </c>
      <c r="J63" s="21"/>
    </row>
    <row r="64" spans="1:10" ht="15.75">
      <c r="A64" s="15"/>
      <c r="B64" s="15">
        <v>4300</v>
      </c>
      <c r="C64" s="42" t="s">
        <v>20</v>
      </c>
      <c r="D64" s="17"/>
      <c r="E64" s="17"/>
      <c r="F64" s="17"/>
      <c r="G64" s="17"/>
      <c r="H64" s="17"/>
      <c r="I64" s="44">
        <f>140100-50000</f>
        <v>90100</v>
      </c>
      <c r="J64" s="21">
        <v>72762</v>
      </c>
    </row>
    <row r="65" spans="1:9" ht="57" customHeight="1" hidden="1">
      <c r="A65" s="15"/>
      <c r="B65" s="24">
        <v>6260</v>
      </c>
      <c r="C65" s="130" t="s">
        <v>22</v>
      </c>
      <c r="D65" s="130"/>
      <c r="E65" s="130"/>
      <c r="F65" s="130"/>
      <c r="G65" s="130"/>
      <c r="H65" s="130"/>
      <c r="I65" s="21"/>
    </row>
    <row r="66" spans="1:10" ht="16.5">
      <c r="A66" s="15"/>
      <c r="B66" s="45" t="s">
        <v>13</v>
      </c>
      <c r="C66" s="28"/>
      <c r="D66" s="17"/>
      <c r="E66" s="17"/>
      <c r="F66" s="17"/>
      <c r="G66" s="17"/>
      <c r="H66" s="17"/>
      <c r="I66" s="40">
        <f>SUM(I62:I65)</f>
        <v>495100</v>
      </c>
      <c r="J66" s="40">
        <f>SUM(J62:J65)</f>
        <v>385221</v>
      </c>
    </row>
    <row r="67" spans="1:3" ht="15.75">
      <c r="A67" s="10"/>
      <c r="C67" s="6"/>
    </row>
    <row r="68" spans="1:3" ht="15.75">
      <c r="A68" s="8"/>
      <c r="C68" s="6"/>
    </row>
    <row r="69" spans="1:10" ht="18.75">
      <c r="A69" s="23" t="s">
        <v>23</v>
      </c>
      <c r="B69" s="10" t="s">
        <v>37</v>
      </c>
      <c r="C69" s="6"/>
      <c r="I69" s="46">
        <f>I70</f>
        <v>15821</v>
      </c>
      <c r="J69" s="46">
        <f>J70-J72</f>
        <v>28455</v>
      </c>
    </row>
    <row r="70" spans="1:10" ht="15.75">
      <c r="A70" s="9"/>
      <c r="B70" s="32" t="s">
        <v>4</v>
      </c>
      <c r="C70" s="31"/>
      <c r="D70" s="32"/>
      <c r="E70" s="32"/>
      <c r="F70" s="32"/>
      <c r="G70" s="32"/>
      <c r="H70" s="32"/>
      <c r="I70" s="47">
        <f>I48+I57-I66</f>
        <v>15821</v>
      </c>
      <c r="J70" s="47">
        <v>33114</v>
      </c>
    </row>
    <row r="71" spans="1:10" ht="15.75">
      <c r="A71" s="8"/>
      <c r="B71" s="32" t="s">
        <v>5</v>
      </c>
      <c r="C71" s="6"/>
      <c r="J71" s="47"/>
    </row>
    <row r="72" spans="2:10" ht="12.75">
      <c r="B72" s="32" t="s">
        <v>128</v>
      </c>
      <c r="J72" s="47">
        <v>4659</v>
      </c>
    </row>
  </sheetData>
  <mergeCells count="19">
    <mergeCell ref="C61:D61"/>
    <mergeCell ref="C62:H62"/>
    <mergeCell ref="C65:H65"/>
    <mergeCell ref="B6:E6"/>
    <mergeCell ref="C55:D55"/>
    <mergeCell ref="C26:H26"/>
    <mergeCell ref="C11:D11"/>
    <mergeCell ref="C18:D18"/>
    <mergeCell ref="C19:H19"/>
    <mergeCell ref="C20:H20"/>
    <mergeCell ref="A1:J1"/>
    <mergeCell ref="A42:J42"/>
    <mergeCell ref="B37:H37"/>
    <mergeCell ref="B38:H38"/>
    <mergeCell ref="B29:E29"/>
    <mergeCell ref="B34:H34"/>
    <mergeCell ref="B35:H35"/>
    <mergeCell ref="B36:H36"/>
    <mergeCell ref="C21:H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6"/>
  <sheetViews>
    <sheetView tabSelected="1" workbookViewId="0" topLeftCell="A70">
      <selection activeCell="C73" sqref="C73"/>
    </sheetView>
  </sheetViews>
  <sheetFormatPr defaultColWidth="9.00390625" defaultRowHeight="12.75"/>
  <cols>
    <col min="1" max="1" width="6.75390625" style="94" customWidth="1"/>
    <col min="2" max="2" width="4.125" style="94" customWidth="1"/>
    <col min="3" max="3" width="53.625" style="94" customWidth="1"/>
    <col min="4" max="4" width="11.125" style="94" customWidth="1"/>
    <col min="5" max="5" width="11.00390625" style="94" customWidth="1"/>
    <col min="6" max="16384" width="9.125" style="94" customWidth="1"/>
  </cols>
  <sheetData>
    <row r="1" spans="1:5" ht="29.25" customHeight="1">
      <c r="A1" s="148" t="s">
        <v>103</v>
      </c>
      <c r="B1" s="148"/>
      <c r="C1" s="148"/>
      <c r="D1" s="148"/>
      <c r="E1" s="148"/>
    </row>
    <row r="2" spans="1:5" ht="24">
      <c r="A2" s="95" t="s">
        <v>7</v>
      </c>
      <c r="B2" s="95" t="s">
        <v>44</v>
      </c>
      <c r="C2" s="95" t="s">
        <v>45</v>
      </c>
      <c r="D2" s="96" t="s">
        <v>46</v>
      </c>
      <c r="E2" s="97" t="s">
        <v>42</v>
      </c>
    </row>
    <row r="3" spans="1:5" ht="26.25" customHeight="1">
      <c r="A3" s="133" t="s">
        <v>99</v>
      </c>
      <c r="B3" s="134"/>
      <c r="C3" s="134"/>
      <c r="D3" s="134"/>
      <c r="E3" s="135"/>
    </row>
    <row r="4" spans="1:5" ht="12.75">
      <c r="A4" s="98">
        <v>4300</v>
      </c>
      <c r="B4" s="136">
        <v>1</v>
      </c>
      <c r="C4" s="138" t="s">
        <v>47</v>
      </c>
      <c r="D4" s="99">
        <f>15000+10000+5000+2000</f>
        <v>32000</v>
      </c>
      <c r="E4" s="100">
        <v>27014</v>
      </c>
    </row>
    <row r="5" spans="1:5" ht="12.75">
      <c r="A5" s="98">
        <v>2450</v>
      </c>
      <c r="B5" s="137"/>
      <c r="C5" s="139"/>
      <c r="D5" s="99">
        <v>5000</v>
      </c>
      <c r="E5" s="100"/>
    </row>
    <row r="6" spans="1:5" ht="12.75">
      <c r="A6" s="98">
        <v>4300</v>
      </c>
      <c r="B6" s="98">
        <v>2</v>
      </c>
      <c r="C6" s="101" t="s">
        <v>48</v>
      </c>
      <c r="D6" s="99">
        <v>12000</v>
      </c>
      <c r="E6" s="100">
        <v>11991</v>
      </c>
    </row>
    <row r="7" spans="1:5" ht="12.75">
      <c r="A7" s="98">
        <v>4170</v>
      </c>
      <c r="B7" s="136">
        <v>3</v>
      </c>
      <c r="C7" s="138" t="s">
        <v>49</v>
      </c>
      <c r="D7" s="99">
        <v>1400</v>
      </c>
      <c r="E7" s="100">
        <v>1400</v>
      </c>
    </row>
    <row r="8" spans="1:5" ht="12.75">
      <c r="A8" s="98">
        <v>4210</v>
      </c>
      <c r="B8" s="140"/>
      <c r="C8" s="141"/>
      <c r="D8" s="99">
        <v>20000</v>
      </c>
      <c r="E8" s="100">
        <v>15183</v>
      </c>
    </row>
    <row r="9" spans="1:5" ht="12.75">
      <c r="A9" s="98">
        <v>4300</v>
      </c>
      <c r="B9" s="137"/>
      <c r="C9" s="139"/>
      <c r="D9" s="99">
        <f>5000-1400-1500</f>
        <v>2100</v>
      </c>
      <c r="E9" s="100">
        <v>1500</v>
      </c>
    </row>
    <row r="10" spans="1:5" ht="12.75">
      <c r="A10" s="98">
        <v>2450</v>
      </c>
      <c r="B10" s="98">
        <v>5</v>
      </c>
      <c r="C10" s="101" t="s">
        <v>50</v>
      </c>
      <c r="D10" s="99">
        <v>18500</v>
      </c>
      <c r="E10" s="100">
        <v>18500</v>
      </c>
    </row>
    <row r="11" spans="1:5" ht="12.75">
      <c r="A11" s="98">
        <v>4210</v>
      </c>
      <c r="B11" s="98">
        <v>7</v>
      </c>
      <c r="C11" s="101" t="s">
        <v>51</v>
      </c>
      <c r="D11" s="99">
        <v>1200</v>
      </c>
      <c r="E11" s="100">
        <v>1049</v>
      </c>
    </row>
    <row r="12" spans="1:5" ht="12.75">
      <c r="A12" s="98">
        <v>4300</v>
      </c>
      <c r="B12" s="98">
        <v>8</v>
      </c>
      <c r="C12" s="101" t="s">
        <v>52</v>
      </c>
      <c r="D12" s="99">
        <v>5000</v>
      </c>
      <c r="E12" s="100">
        <v>4996</v>
      </c>
    </row>
    <row r="13" spans="1:5" ht="12.75">
      <c r="A13" s="98">
        <v>4300</v>
      </c>
      <c r="B13" s="98">
        <v>9</v>
      </c>
      <c r="C13" s="101" t="s">
        <v>53</v>
      </c>
      <c r="D13" s="99">
        <v>5000</v>
      </c>
      <c r="E13" s="100">
        <v>4980</v>
      </c>
    </row>
    <row r="14" spans="1:5" ht="33.75" customHeight="1">
      <c r="A14" s="98">
        <v>4300</v>
      </c>
      <c r="B14" s="98">
        <v>10</v>
      </c>
      <c r="C14" s="101" t="s">
        <v>54</v>
      </c>
      <c r="D14" s="99">
        <f>15000-2000</f>
        <v>13000</v>
      </c>
      <c r="E14" s="100">
        <f>6294+365</f>
        <v>6659</v>
      </c>
    </row>
    <row r="15" spans="1:5" ht="15.75" customHeight="1">
      <c r="A15" s="98">
        <v>4300</v>
      </c>
      <c r="B15" s="98">
        <v>11</v>
      </c>
      <c r="C15" s="101" t="s">
        <v>55</v>
      </c>
      <c r="D15" s="99">
        <v>16000</v>
      </c>
      <c r="E15" s="100">
        <v>15616</v>
      </c>
    </row>
    <row r="16" spans="1:5" ht="40.5" customHeight="1">
      <c r="A16" s="98">
        <v>4210</v>
      </c>
      <c r="B16" s="98">
        <v>12</v>
      </c>
      <c r="C16" s="101" t="s">
        <v>56</v>
      </c>
      <c r="D16" s="99">
        <v>1500</v>
      </c>
      <c r="E16" s="100">
        <v>1140</v>
      </c>
    </row>
    <row r="17" spans="1:5" ht="15.75" customHeight="1">
      <c r="A17" s="102"/>
      <c r="B17" s="102"/>
      <c r="C17" s="103" t="s">
        <v>13</v>
      </c>
      <c r="D17" s="104">
        <f>SUM(D4:D16)</f>
        <v>132700</v>
      </c>
      <c r="E17" s="105">
        <f>SUM(E4:E16)</f>
        <v>110028</v>
      </c>
    </row>
    <row r="18" spans="1:5" ht="30.75" customHeight="1">
      <c r="A18" s="133" t="s">
        <v>100</v>
      </c>
      <c r="B18" s="134"/>
      <c r="C18" s="134"/>
      <c r="D18" s="134"/>
      <c r="E18" s="135"/>
    </row>
    <row r="19" spans="1:5" ht="24">
      <c r="A19" s="98">
        <v>2450</v>
      </c>
      <c r="B19" s="98">
        <v>1</v>
      </c>
      <c r="C19" s="101" t="s">
        <v>57</v>
      </c>
      <c r="D19" s="99">
        <v>164000</v>
      </c>
      <c r="E19" s="100">
        <v>163815</v>
      </c>
    </row>
    <row r="20" spans="1:5" ht="24">
      <c r="A20" s="98">
        <v>2450</v>
      </c>
      <c r="B20" s="98">
        <v>2</v>
      </c>
      <c r="C20" s="101" t="s">
        <v>58</v>
      </c>
      <c r="D20" s="99">
        <v>8000</v>
      </c>
      <c r="E20" s="100"/>
    </row>
    <row r="21" spans="1:5" ht="12.75">
      <c r="A21" s="98">
        <v>4300</v>
      </c>
      <c r="B21" s="98">
        <v>3</v>
      </c>
      <c r="C21" s="101" t="s">
        <v>59</v>
      </c>
      <c r="D21" s="99">
        <v>60000</v>
      </c>
      <c r="E21" s="100">
        <v>45959</v>
      </c>
    </row>
    <row r="22" spans="1:5" ht="12.75">
      <c r="A22" s="98">
        <v>4300</v>
      </c>
      <c r="B22" s="98">
        <v>4</v>
      </c>
      <c r="C22" s="101" t="s">
        <v>60</v>
      </c>
      <c r="D22" s="99">
        <f>8000+8200</f>
        <v>16200</v>
      </c>
      <c r="E22" s="100">
        <v>16185</v>
      </c>
    </row>
    <row r="23" spans="1:5" ht="12.75">
      <c r="A23" s="98"/>
      <c r="B23" s="98"/>
      <c r="C23" s="106" t="s">
        <v>13</v>
      </c>
      <c r="D23" s="107">
        <f>SUM(D19:D22)</f>
        <v>248200</v>
      </c>
      <c r="E23" s="108">
        <f>SUM(E19:E22)</f>
        <v>225959</v>
      </c>
    </row>
    <row r="24" spans="1:5" ht="19.5" customHeight="1">
      <c r="A24" s="133" t="s">
        <v>101</v>
      </c>
      <c r="B24" s="134"/>
      <c r="C24" s="134"/>
      <c r="D24" s="134"/>
      <c r="E24" s="135"/>
    </row>
    <row r="25" spans="1:5" ht="24">
      <c r="A25" s="98">
        <v>6110</v>
      </c>
      <c r="B25" s="98">
        <v>1</v>
      </c>
      <c r="C25" s="101" t="s">
        <v>61</v>
      </c>
      <c r="D25" s="99">
        <v>25000</v>
      </c>
      <c r="E25" s="100"/>
    </row>
    <row r="26" spans="1:5" ht="24">
      <c r="A26" s="98">
        <v>6260</v>
      </c>
      <c r="B26" s="98">
        <v>2</v>
      </c>
      <c r="C26" s="101" t="s">
        <v>62</v>
      </c>
      <c r="D26" s="99">
        <v>65000</v>
      </c>
      <c r="E26" s="100">
        <v>62844</v>
      </c>
    </row>
    <row r="27" spans="1:5" ht="24">
      <c r="A27" s="98">
        <v>6260</v>
      </c>
      <c r="B27" s="98">
        <v>3</v>
      </c>
      <c r="C27" s="101" t="s">
        <v>63</v>
      </c>
      <c r="D27" s="99">
        <v>15000</v>
      </c>
      <c r="E27" s="100"/>
    </row>
    <row r="28" spans="1:5" ht="24">
      <c r="A28" s="98">
        <v>2450</v>
      </c>
      <c r="B28" s="98">
        <v>4</v>
      </c>
      <c r="C28" s="101" t="s">
        <v>64</v>
      </c>
      <c r="D28" s="99">
        <v>50000</v>
      </c>
      <c r="E28" s="100"/>
    </row>
    <row r="29" spans="1:5" ht="20.25" customHeight="1">
      <c r="A29" s="98">
        <v>6260</v>
      </c>
      <c r="B29" s="98">
        <v>5</v>
      </c>
      <c r="C29" s="101" t="s">
        <v>65</v>
      </c>
      <c r="D29" s="99">
        <v>12000</v>
      </c>
      <c r="E29" s="100">
        <v>12000</v>
      </c>
    </row>
    <row r="30" spans="1:5" ht="12.75">
      <c r="A30" s="98"/>
      <c r="B30" s="98"/>
      <c r="C30" s="106" t="s">
        <v>13</v>
      </c>
      <c r="D30" s="107">
        <f>SUM(D25:D29)</f>
        <v>167000</v>
      </c>
      <c r="E30" s="108">
        <f>SUM(E25:E29)</f>
        <v>74844</v>
      </c>
    </row>
    <row r="31" spans="1:5" ht="30.75" customHeight="1">
      <c r="A31" s="133" t="s">
        <v>98</v>
      </c>
      <c r="B31" s="134"/>
      <c r="C31" s="134"/>
      <c r="D31" s="134"/>
      <c r="E31" s="135"/>
    </row>
    <row r="32" spans="1:5" ht="24">
      <c r="A32" s="98">
        <v>4300</v>
      </c>
      <c r="B32" s="98">
        <v>1</v>
      </c>
      <c r="C32" s="101" t="s">
        <v>66</v>
      </c>
      <c r="D32" s="99">
        <v>100000</v>
      </c>
      <c r="E32" s="100">
        <v>100000</v>
      </c>
    </row>
    <row r="33" spans="1:5" ht="30" customHeight="1">
      <c r="A33" s="98">
        <v>4300</v>
      </c>
      <c r="B33" s="98">
        <v>2</v>
      </c>
      <c r="C33" s="101" t="s">
        <v>67</v>
      </c>
      <c r="D33" s="99">
        <v>50000</v>
      </c>
      <c r="E33" s="100">
        <v>25145</v>
      </c>
    </row>
    <row r="34" spans="1:5" ht="15" customHeight="1">
      <c r="A34" s="98">
        <v>4300</v>
      </c>
      <c r="B34" s="98">
        <v>3</v>
      </c>
      <c r="C34" s="101" t="s">
        <v>68</v>
      </c>
      <c r="D34" s="99">
        <f>25000+25000</f>
        <v>50000</v>
      </c>
      <c r="E34" s="100"/>
    </row>
    <row r="35" spans="1:5" ht="27" customHeight="1">
      <c r="A35" s="98">
        <v>6260</v>
      </c>
      <c r="B35" s="98">
        <v>4</v>
      </c>
      <c r="C35" s="101" t="s">
        <v>69</v>
      </c>
      <c r="D35" s="99">
        <v>18000</v>
      </c>
      <c r="E35" s="100"/>
    </row>
    <row r="36" spans="1:5" ht="12.75">
      <c r="A36" s="98"/>
      <c r="B36" s="98"/>
      <c r="C36" s="106" t="s">
        <v>13</v>
      </c>
      <c r="D36" s="107">
        <f>SUM(D32:D35)</f>
        <v>218000</v>
      </c>
      <c r="E36" s="107">
        <f>SUM(E32:E35)</f>
        <v>125145</v>
      </c>
    </row>
    <row r="37" spans="1:5" ht="39" customHeight="1">
      <c r="A37" s="133" t="s">
        <v>102</v>
      </c>
      <c r="B37" s="134"/>
      <c r="C37" s="134"/>
      <c r="D37" s="134"/>
      <c r="E37" s="135"/>
    </row>
    <row r="38" spans="1:5" ht="24">
      <c r="A38" s="98">
        <v>2450</v>
      </c>
      <c r="B38" s="98">
        <v>1</v>
      </c>
      <c r="C38" s="101" t="s">
        <v>70</v>
      </c>
      <c r="D38" s="99">
        <f>100000+50000+100000</f>
        <v>250000</v>
      </c>
      <c r="E38" s="100">
        <v>99042</v>
      </c>
    </row>
    <row r="39" spans="1:5" ht="24">
      <c r="A39" s="98">
        <v>6260</v>
      </c>
      <c r="B39" s="98">
        <v>3</v>
      </c>
      <c r="C39" s="101" t="s">
        <v>71</v>
      </c>
      <c r="D39" s="99">
        <f>220000-40000</f>
        <v>180000</v>
      </c>
      <c r="E39" s="100">
        <v>180000</v>
      </c>
    </row>
    <row r="40" spans="1:5" ht="24">
      <c r="A40" s="98">
        <v>6260</v>
      </c>
      <c r="B40" s="98">
        <v>4</v>
      </c>
      <c r="C40" s="101" t="s">
        <v>72</v>
      </c>
      <c r="D40" s="99">
        <v>160000</v>
      </c>
      <c r="E40" s="100">
        <v>160000</v>
      </c>
    </row>
    <row r="41" spans="1:5" ht="12.75">
      <c r="A41" s="98">
        <v>6260</v>
      </c>
      <c r="B41" s="98">
        <v>5</v>
      </c>
      <c r="C41" s="101" t="s">
        <v>73</v>
      </c>
      <c r="D41" s="99">
        <v>100000</v>
      </c>
      <c r="E41" s="100">
        <v>99983</v>
      </c>
    </row>
    <row r="42" spans="1:5" ht="24">
      <c r="A42" s="98">
        <v>6260</v>
      </c>
      <c r="B42" s="98">
        <v>6</v>
      </c>
      <c r="C42" s="101" t="s">
        <v>74</v>
      </c>
      <c r="D42" s="99">
        <v>60000</v>
      </c>
      <c r="E42" s="100">
        <v>60000</v>
      </c>
    </row>
    <row r="43" spans="1:5" ht="36">
      <c r="A43" s="98">
        <v>6260</v>
      </c>
      <c r="B43" s="98">
        <v>7</v>
      </c>
      <c r="C43" s="101" t="s">
        <v>75</v>
      </c>
      <c r="D43" s="99">
        <f>30000-13450</f>
        <v>16550</v>
      </c>
      <c r="E43" s="100">
        <v>16521</v>
      </c>
    </row>
    <row r="44" spans="1:5" ht="24">
      <c r="A44" s="98">
        <v>6260</v>
      </c>
      <c r="B44" s="98">
        <v>8</v>
      </c>
      <c r="C44" s="101" t="s">
        <v>76</v>
      </c>
      <c r="D44" s="99">
        <v>15000</v>
      </c>
      <c r="E44" s="100">
        <v>14825</v>
      </c>
    </row>
    <row r="45" spans="1:5" ht="24">
      <c r="A45" s="98">
        <v>6260</v>
      </c>
      <c r="B45" s="98">
        <v>9</v>
      </c>
      <c r="C45" s="101" t="s">
        <v>77</v>
      </c>
      <c r="D45" s="99">
        <v>22000</v>
      </c>
      <c r="E45" s="100">
        <v>21960</v>
      </c>
    </row>
    <row r="46" spans="1:5" ht="24">
      <c r="A46" s="98">
        <v>6260</v>
      </c>
      <c r="B46" s="98">
        <v>10</v>
      </c>
      <c r="C46" s="101" t="s">
        <v>78</v>
      </c>
      <c r="D46" s="99">
        <v>7000</v>
      </c>
      <c r="E46" s="100">
        <v>6979</v>
      </c>
    </row>
    <row r="47" spans="1:5" ht="16.5" customHeight="1">
      <c r="A47" s="98">
        <v>6260</v>
      </c>
      <c r="B47" s="98">
        <v>11</v>
      </c>
      <c r="C47" s="101" t="s">
        <v>79</v>
      </c>
      <c r="D47" s="99">
        <v>40000</v>
      </c>
      <c r="E47" s="100">
        <v>39858</v>
      </c>
    </row>
    <row r="48" spans="1:5" ht="24">
      <c r="A48" s="98">
        <v>6260</v>
      </c>
      <c r="B48" s="98">
        <v>12</v>
      </c>
      <c r="C48" s="101" t="s">
        <v>80</v>
      </c>
      <c r="D48" s="99">
        <v>20000</v>
      </c>
      <c r="E48" s="100">
        <v>20000</v>
      </c>
    </row>
    <row r="49" spans="1:5" ht="36">
      <c r="A49" s="98">
        <v>4270</v>
      </c>
      <c r="B49" s="98">
        <v>13</v>
      </c>
      <c r="C49" s="101" t="s">
        <v>81</v>
      </c>
      <c r="D49" s="99">
        <v>30000</v>
      </c>
      <c r="E49" s="100">
        <v>29273</v>
      </c>
    </row>
    <row r="50" spans="1:5" ht="12.75">
      <c r="A50" s="102"/>
      <c r="B50" s="102"/>
      <c r="C50" s="103" t="s">
        <v>13</v>
      </c>
      <c r="D50" s="104">
        <f>SUM(D38:D49)</f>
        <v>900550</v>
      </c>
      <c r="E50" s="105">
        <f>SUM(E38:E49)</f>
        <v>748441</v>
      </c>
    </row>
    <row r="51" spans="1:5" ht="21" customHeight="1">
      <c r="A51" s="149" t="s">
        <v>82</v>
      </c>
      <c r="B51" s="150"/>
      <c r="C51" s="150"/>
      <c r="D51" s="150"/>
      <c r="E51" s="151"/>
    </row>
    <row r="52" spans="1:5" ht="24">
      <c r="A52" s="98">
        <v>4300</v>
      </c>
      <c r="B52" s="98">
        <v>1</v>
      </c>
      <c r="C52" s="101" t="s">
        <v>83</v>
      </c>
      <c r="D52" s="99">
        <f>30000-6500</f>
        <v>23500</v>
      </c>
      <c r="E52" s="100"/>
    </row>
    <row r="53" spans="1:5" ht="24">
      <c r="A53" s="98">
        <v>4300</v>
      </c>
      <c r="B53" s="98">
        <v>2</v>
      </c>
      <c r="C53" s="101" t="s">
        <v>84</v>
      </c>
      <c r="D53" s="99">
        <v>22000</v>
      </c>
      <c r="E53" s="100"/>
    </row>
    <row r="54" spans="1:5" ht="36">
      <c r="A54" s="98">
        <v>4300</v>
      </c>
      <c r="B54" s="98">
        <v>3</v>
      </c>
      <c r="C54" s="101" t="s">
        <v>85</v>
      </c>
      <c r="D54" s="99">
        <f>22000+5000</f>
        <v>27000</v>
      </c>
      <c r="E54" s="100"/>
    </row>
    <row r="55" spans="1:5" ht="12.75" hidden="1">
      <c r="A55" s="98">
        <v>4300</v>
      </c>
      <c r="B55" s="98">
        <v>4</v>
      </c>
      <c r="C55" s="101" t="s">
        <v>86</v>
      </c>
      <c r="D55" s="99">
        <f>15000-15000</f>
        <v>0</v>
      </c>
      <c r="E55" s="100"/>
    </row>
    <row r="56" spans="1:5" ht="24">
      <c r="A56" s="98">
        <v>4300</v>
      </c>
      <c r="B56" s="98">
        <v>5</v>
      </c>
      <c r="C56" s="101" t="s">
        <v>87</v>
      </c>
      <c r="D56" s="99">
        <f>15000+6500</f>
        <v>21500</v>
      </c>
      <c r="E56" s="100">
        <v>20367</v>
      </c>
    </row>
    <row r="57" spans="1:5" ht="24">
      <c r="A57" s="98">
        <v>6260</v>
      </c>
      <c r="B57" s="98">
        <v>6</v>
      </c>
      <c r="C57" s="101" t="s">
        <v>88</v>
      </c>
      <c r="D57" s="99">
        <f>70000+20000</f>
        <v>90000</v>
      </c>
      <c r="E57" s="100">
        <v>90000</v>
      </c>
    </row>
    <row r="58" spans="1:5" ht="12.75">
      <c r="A58" s="98">
        <v>4270</v>
      </c>
      <c r="B58" s="98">
        <v>7</v>
      </c>
      <c r="C58" s="101" t="s">
        <v>89</v>
      </c>
      <c r="D58" s="99">
        <v>12000</v>
      </c>
      <c r="E58" s="100">
        <v>10470</v>
      </c>
    </row>
    <row r="59" spans="1:5" ht="48">
      <c r="A59" s="98">
        <v>2440</v>
      </c>
      <c r="B59" s="98">
        <v>8</v>
      </c>
      <c r="C59" s="101" t="s">
        <v>90</v>
      </c>
      <c r="D59" s="99">
        <v>55300</v>
      </c>
      <c r="E59" s="100"/>
    </row>
    <row r="60" spans="1:5" ht="24">
      <c r="A60" s="98">
        <v>4270</v>
      </c>
      <c r="B60" s="98">
        <v>9</v>
      </c>
      <c r="C60" s="101" t="s">
        <v>91</v>
      </c>
      <c r="D60" s="99">
        <v>8000</v>
      </c>
      <c r="E60" s="100">
        <v>7775</v>
      </c>
    </row>
    <row r="61" spans="1:5" ht="12.75">
      <c r="A61" s="102"/>
      <c r="B61" s="102"/>
      <c r="C61" s="103" t="s">
        <v>13</v>
      </c>
      <c r="D61" s="104">
        <f>SUM(D52:D60)</f>
        <v>259300</v>
      </c>
      <c r="E61" s="105">
        <f>SUM(E52:E60)</f>
        <v>128612</v>
      </c>
    </row>
    <row r="62" spans="1:5" ht="12.75">
      <c r="A62" s="102">
        <v>4300</v>
      </c>
      <c r="B62" s="102"/>
      <c r="C62" s="109" t="s">
        <v>92</v>
      </c>
      <c r="D62" s="110">
        <v>200</v>
      </c>
      <c r="E62" s="111">
        <v>109</v>
      </c>
    </row>
    <row r="63" spans="1:5" ht="20.25" customHeight="1">
      <c r="A63" s="102"/>
      <c r="B63" s="102"/>
      <c r="C63" s="103" t="s">
        <v>93</v>
      </c>
      <c r="D63" s="112">
        <f>D17+D23+D30+D36+D50+D61+D62</f>
        <v>1925950</v>
      </c>
      <c r="E63" s="113">
        <f>E17+E23+E30+E36+E50+E61+E62</f>
        <v>1413138</v>
      </c>
    </row>
    <row r="64" spans="1:5" ht="14.25" hidden="1">
      <c r="A64" s="114" t="s">
        <v>128</v>
      </c>
      <c r="B64" s="115"/>
      <c r="C64" s="116"/>
      <c r="D64" s="117"/>
      <c r="E64" s="118">
        <v>8140</v>
      </c>
    </row>
    <row r="65" spans="1:5" ht="14.25" hidden="1">
      <c r="A65" s="115" t="s">
        <v>129</v>
      </c>
      <c r="B65" s="115"/>
      <c r="C65" s="116"/>
      <c r="D65" s="117"/>
      <c r="E65" s="118">
        <f>SUM(E63:E64)</f>
        <v>1421278</v>
      </c>
    </row>
    <row r="66" spans="1:5" ht="14.25">
      <c r="A66" s="115"/>
      <c r="B66" s="115"/>
      <c r="C66" s="116"/>
      <c r="D66" s="117"/>
      <c r="E66" s="119"/>
    </row>
    <row r="67" spans="1:5" ht="14.25">
      <c r="A67" s="115"/>
      <c r="B67" s="115"/>
      <c r="C67" s="116"/>
      <c r="D67" s="117"/>
      <c r="E67" s="119"/>
    </row>
    <row r="68" spans="1:5" ht="14.25">
      <c r="A68" s="115"/>
      <c r="B68" s="115"/>
      <c r="C68" s="116"/>
      <c r="D68" s="117"/>
      <c r="E68" s="119"/>
    </row>
    <row r="69" spans="1:5" ht="46.5" customHeight="1">
      <c r="A69" s="115"/>
      <c r="B69" s="115"/>
      <c r="C69" s="116"/>
      <c r="D69" s="117"/>
      <c r="E69" s="119"/>
    </row>
    <row r="70" spans="1:5" ht="29.25" customHeight="1">
      <c r="A70" s="148" t="s">
        <v>126</v>
      </c>
      <c r="B70" s="148"/>
      <c r="C70" s="148"/>
      <c r="D70" s="148"/>
      <c r="E70" s="148"/>
    </row>
    <row r="71" spans="1:5" ht="24">
      <c r="A71" s="95" t="s">
        <v>7</v>
      </c>
      <c r="B71" s="95" t="s">
        <v>44</v>
      </c>
      <c r="C71" s="95" t="s">
        <v>45</v>
      </c>
      <c r="D71" s="96" t="s">
        <v>94</v>
      </c>
      <c r="E71" s="97" t="s">
        <v>42</v>
      </c>
    </row>
    <row r="72" spans="1:5" ht="25.5">
      <c r="A72" s="102">
        <v>2440</v>
      </c>
      <c r="B72" s="102">
        <v>1</v>
      </c>
      <c r="C72" s="120" t="s">
        <v>95</v>
      </c>
      <c r="D72" s="110">
        <f>350000+35000</f>
        <v>385000</v>
      </c>
      <c r="E72" s="121">
        <v>312459</v>
      </c>
    </row>
    <row r="73" spans="1:5" ht="12.75">
      <c r="A73" s="102">
        <v>4300</v>
      </c>
      <c r="B73" s="102">
        <v>2</v>
      </c>
      <c r="C73" s="120" t="s">
        <v>96</v>
      </c>
      <c r="D73" s="110">
        <v>90000</v>
      </c>
      <c r="E73" s="121">
        <v>72747</v>
      </c>
    </row>
    <row r="74" spans="1:5" ht="38.25">
      <c r="A74" s="102">
        <v>4210</v>
      </c>
      <c r="B74" s="102">
        <v>3</v>
      </c>
      <c r="C74" s="120" t="s">
        <v>97</v>
      </c>
      <c r="D74" s="110">
        <v>20000</v>
      </c>
      <c r="E74" s="121"/>
    </row>
    <row r="75" spans="1:5" ht="12.75">
      <c r="A75" s="102">
        <v>4300</v>
      </c>
      <c r="B75" s="102">
        <v>4</v>
      </c>
      <c r="C75" s="109" t="s">
        <v>92</v>
      </c>
      <c r="D75" s="110">
        <v>100</v>
      </c>
      <c r="E75" s="121">
        <v>15</v>
      </c>
    </row>
    <row r="76" spans="1:5" ht="12.75">
      <c r="A76" s="102"/>
      <c r="B76" s="102"/>
      <c r="C76" s="103" t="s">
        <v>93</v>
      </c>
      <c r="D76" s="104">
        <f>SUM(D72:D75)</f>
        <v>495100</v>
      </c>
      <c r="E76" s="104">
        <f>SUM(E72:E75)</f>
        <v>385221</v>
      </c>
    </row>
  </sheetData>
  <mergeCells count="12">
    <mergeCell ref="B7:B9"/>
    <mergeCell ref="C7:C9"/>
    <mergeCell ref="A1:E1"/>
    <mergeCell ref="A70:E70"/>
    <mergeCell ref="A3:E3"/>
    <mergeCell ref="A18:E18"/>
    <mergeCell ref="A24:E24"/>
    <mergeCell ref="A31:E31"/>
    <mergeCell ref="A37:E37"/>
    <mergeCell ref="A51:E51"/>
    <mergeCell ref="B4:B5"/>
    <mergeCell ref="C4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workbookViewId="0" topLeftCell="A39">
      <selection activeCell="F61" sqref="F61"/>
    </sheetView>
  </sheetViews>
  <sheetFormatPr defaultColWidth="9.00390625" defaultRowHeight="12.75"/>
  <cols>
    <col min="1" max="1" width="5.00390625" style="5" customWidth="1"/>
    <col min="2" max="2" width="6.00390625" style="5" customWidth="1"/>
    <col min="3" max="5" width="9.125" style="5" customWidth="1"/>
    <col min="6" max="6" width="6.875" style="5" customWidth="1"/>
    <col min="7" max="7" width="4.75390625" style="5" customWidth="1"/>
    <col min="8" max="8" width="7.625" style="5" customWidth="1"/>
    <col min="9" max="9" width="6.375" style="5" customWidth="1"/>
    <col min="10" max="10" width="11.625" style="5" customWidth="1"/>
    <col min="11" max="11" width="11.00390625" style="5" customWidth="1"/>
    <col min="12" max="16384" width="9.125" style="5" customWidth="1"/>
  </cols>
  <sheetData>
    <row r="1" spans="1:11" ht="38.25" customHeight="1">
      <c r="A1" s="124" t="s">
        <v>125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4" ht="48" customHeight="1">
      <c r="A2" s="8" t="s">
        <v>104</v>
      </c>
      <c r="D2" s="6"/>
    </row>
    <row r="3" spans="1:4" ht="15.75">
      <c r="A3" s="8" t="s">
        <v>105</v>
      </c>
      <c r="D3" s="6"/>
    </row>
    <row r="4" spans="1:4" ht="8.25" customHeight="1">
      <c r="A4" s="8"/>
      <c r="D4" s="6"/>
    </row>
    <row r="5" spans="1:11" ht="15.75">
      <c r="A5" s="73"/>
      <c r="D5" s="6"/>
      <c r="J5" s="7" t="s">
        <v>43</v>
      </c>
      <c r="K5" s="122" t="s">
        <v>42</v>
      </c>
    </row>
    <row r="6" spans="1:13" ht="18.75">
      <c r="A6" s="48" t="s">
        <v>33</v>
      </c>
      <c r="B6" s="144" t="s">
        <v>106</v>
      </c>
      <c r="C6" s="144"/>
      <c r="D6" s="144"/>
      <c r="E6" s="144"/>
      <c r="F6" s="144"/>
      <c r="G6" s="144"/>
      <c r="H6" s="144"/>
      <c r="J6" s="75">
        <f>J7+J8-J9</f>
        <v>969051</v>
      </c>
      <c r="K6" s="75">
        <f>K7+K8-K9</f>
        <v>969051</v>
      </c>
      <c r="M6" s="92"/>
    </row>
    <row r="7" spans="1:13" ht="12.75">
      <c r="A7" s="32"/>
      <c r="B7" s="32"/>
      <c r="C7" s="32" t="s">
        <v>4</v>
      </c>
      <c r="D7" s="31"/>
      <c r="E7" s="32"/>
      <c r="F7" s="32"/>
      <c r="G7" s="32"/>
      <c r="H7" s="32"/>
      <c r="I7" s="32"/>
      <c r="J7" s="47">
        <v>998222</v>
      </c>
      <c r="K7" s="47">
        <v>998222</v>
      </c>
      <c r="M7" s="92"/>
    </row>
    <row r="8" spans="1:11" ht="12.75">
      <c r="A8" s="32"/>
      <c r="B8" s="32"/>
      <c r="C8" s="32" t="s">
        <v>5</v>
      </c>
      <c r="D8" s="31"/>
      <c r="E8" s="32"/>
      <c r="F8" s="32"/>
      <c r="G8" s="32"/>
      <c r="H8" s="32"/>
      <c r="I8" s="32"/>
      <c r="J8" s="47">
        <v>13727</v>
      </c>
      <c r="K8" s="47">
        <v>13727</v>
      </c>
    </row>
    <row r="9" spans="1:11" ht="12.75">
      <c r="A9" s="32"/>
      <c r="B9" s="32"/>
      <c r="C9" s="32" t="s">
        <v>6</v>
      </c>
      <c r="D9" s="31"/>
      <c r="E9" s="32"/>
      <c r="F9" s="32"/>
      <c r="G9" s="32"/>
      <c r="H9" s="32"/>
      <c r="I9" s="32"/>
      <c r="J9" s="47">
        <v>42898</v>
      </c>
      <c r="K9" s="47">
        <v>42898</v>
      </c>
    </row>
    <row r="10" spans="1:4" ht="12.75">
      <c r="A10" s="76"/>
      <c r="D10" s="6"/>
    </row>
    <row r="11" spans="1:4" ht="18.75">
      <c r="A11" s="48" t="s">
        <v>34</v>
      </c>
      <c r="B11" s="89" t="s">
        <v>132</v>
      </c>
      <c r="D11" s="6"/>
    </row>
    <row r="12" spans="1:5" ht="12.75">
      <c r="A12" s="65"/>
      <c r="B12" s="86" t="s">
        <v>7</v>
      </c>
      <c r="D12" s="145" t="s">
        <v>8</v>
      </c>
      <c r="E12" s="145"/>
    </row>
    <row r="13" spans="1:11" ht="12.75">
      <c r="A13" s="87"/>
      <c r="B13" s="50" t="s">
        <v>107</v>
      </c>
      <c r="D13" s="6" t="s">
        <v>108</v>
      </c>
      <c r="J13" s="51">
        <v>800000</v>
      </c>
      <c r="K13" s="51">
        <v>709219</v>
      </c>
    </row>
    <row r="14" spans="1:11" ht="12.75">
      <c r="A14" s="87"/>
      <c r="B14" s="50" t="s">
        <v>109</v>
      </c>
      <c r="D14" s="6" t="s">
        <v>110</v>
      </c>
      <c r="J14" s="51">
        <v>50000</v>
      </c>
      <c r="K14" s="51">
        <v>54068</v>
      </c>
    </row>
    <row r="15" spans="1:11" ht="12.75">
      <c r="A15" s="65"/>
      <c r="B15" s="64">
        <v>2960</v>
      </c>
      <c r="D15" s="66" t="s">
        <v>111</v>
      </c>
      <c r="J15" s="67">
        <v>13444</v>
      </c>
      <c r="K15" s="51">
        <v>13443</v>
      </c>
    </row>
    <row r="16" spans="1:11" ht="16.5">
      <c r="A16" s="24"/>
      <c r="B16" s="79" t="s">
        <v>13</v>
      </c>
      <c r="C16" s="24"/>
      <c r="D16" s="80"/>
      <c r="J16" s="75">
        <f>SUM(J13:J15)</f>
        <v>863444</v>
      </c>
      <c r="K16" s="75">
        <f>SUM(K13:K15)</f>
        <v>776730</v>
      </c>
    </row>
    <row r="17" spans="1:4" ht="12.75">
      <c r="A17" s="81"/>
      <c r="D17" s="6"/>
    </row>
    <row r="18" spans="1:4" ht="18.75">
      <c r="A18" s="48" t="s">
        <v>36</v>
      </c>
      <c r="B18" s="89" t="s">
        <v>131</v>
      </c>
      <c r="D18" s="6"/>
    </row>
    <row r="19" spans="4:9" ht="12.75">
      <c r="D19" s="6"/>
      <c r="I19" s="82" t="s">
        <v>112</v>
      </c>
    </row>
    <row r="20" spans="1:10" ht="12.75">
      <c r="A20" s="65"/>
      <c r="B20" s="64" t="s">
        <v>7</v>
      </c>
      <c r="D20" s="146" t="s">
        <v>8</v>
      </c>
      <c r="E20" s="146"/>
      <c r="J20" s="83"/>
    </row>
    <row r="21" spans="1:11" ht="15" customHeight="1">
      <c r="A21" s="65"/>
      <c r="B21" s="65">
        <v>4210</v>
      </c>
      <c r="D21" s="66" t="s">
        <v>18</v>
      </c>
      <c r="J21" s="67">
        <f>28000+30000</f>
        <v>58000</v>
      </c>
      <c r="K21" s="67">
        <v>33859</v>
      </c>
    </row>
    <row r="22" spans="1:11" ht="12.75">
      <c r="A22" s="65"/>
      <c r="B22" s="65">
        <v>4270</v>
      </c>
      <c r="D22" s="66" t="s">
        <v>19</v>
      </c>
      <c r="J22" s="67">
        <v>10000</v>
      </c>
      <c r="K22" s="67">
        <v>2122</v>
      </c>
    </row>
    <row r="23" spans="1:11" ht="12.75">
      <c r="A23" s="65"/>
      <c r="B23" s="65">
        <v>4300</v>
      </c>
      <c r="D23" s="66" t="s">
        <v>20</v>
      </c>
      <c r="J23" s="67">
        <f>1092551-30000</f>
        <v>1062551</v>
      </c>
      <c r="K23" s="67">
        <v>134658</v>
      </c>
    </row>
    <row r="24" spans="1:11" ht="12.75">
      <c r="A24" s="65"/>
      <c r="B24" s="65">
        <v>4610</v>
      </c>
      <c r="D24" s="66" t="s">
        <v>113</v>
      </c>
      <c r="J24" s="67">
        <v>1500</v>
      </c>
      <c r="K24" s="67">
        <v>60</v>
      </c>
    </row>
    <row r="25" spans="1:11" ht="12.75">
      <c r="A25" s="65"/>
      <c r="B25" s="65">
        <v>6110</v>
      </c>
      <c r="D25" s="66" t="s">
        <v>21</v>
      </c>
      <c r="J25" s="67">
        <v>13444</v>
      </c>
      <c r="K25" s="67">
        <v>13443</v>
      </c>
    </row>
    <row r="26" spans="1:11" ht="12.75">
      <c r="A26" s="65"/>
      <c r="B26" s="65">
        <v>6120</v>
      </c>
      <c r="D26" s="66" t="s">
        <v>114</v>
      </c>
      <c r="J26" s="67">
        <v>180000</v>
      </c>
      <c r="K26" s="67">
        <v>167807</v>
      </c>
    </row>
    <row r="27" spans="1:11" ht="12.75">
      <c r="A27" s="65"/>
      <c r="B27" s="65">
        <v>2960</v>
      </c>
      <c r="D27" s="66" t="s">
        <v>111</v>
      </c>
      <c r="J27" s="67">
        <v>170000</v>
      </c>
      <c r="K27" s="67">
        <v>154172</v>
      </c>
    </row>
    <row r="28" spans="1:11" ht="15.75">
      <c r="A28" s="24"/>
      <c r="B28" s="77"/>
      <c r="D28" s="147" t="s">
        <v>133</v>
      </c>
      <c r="E28" s="147"/>
      <c r="F28" s="147"/>
      <c r="G28" s="147"/>
      <c r="H28" s="147"/>
      <c r="I28" s="147"/>
      <c r="J28" s="78"/>
      <c r="K28" s="67">
        <v>127</v>
      </c>
    </row>
    <row r="29" spans="1:11" s="8" customFormat="1" ht="16.5">
      <c r="A29" s="24"/>
      <c r="B29" s="88" t="s">
        <v>13</v>
      </c>
      <c r="C29" s="24"/>
      <c r="D29" s="88"/>
      <c r="J29" s="75">
        <f>SUM(J21:J28)</f>
        <v>1495495</v>
      </c>
      <c r="K29" s="75">
        <f>SUM(K21:K28)</f>
        <v>506248</v>
      </c>
    </row>
    <row r="30" spans="1:4" ht="15.75">
      <c r="A30" s="1"/>
      <c r="D30" s="6"/>
    </row>
    <row r="31" spans="1:11" ht="18.75">
      <c r="A31" s="74" t="s">
        <v>23</v>
      </c>
      <c r="B31" s="10" t="s">
        <v>24</v>
      </c>
      <c r="D31" s="6"/>
      <c r="J31" s="25">
        <f>J32+J33-J34</f>
        <v>337000</v>
      </c>
      <c r="K31" s="25">
        <f>K32+K33-K34</f>
        <v>1239533</v>
      </c>
    </row>
    <row r="32" spans="1:11" ht="12.75">
      <c r="A32" s="32"/>
      <c r="B32" s="32" t="s">
        <v>4</v>
      </c>
      <c r="C32" s="32"/>
      <c r="D32" s="31"/>
      <c r="E32" s="32"/>
      <c r="F32" s="32"/>
      <c r="G32" s="32"/>
      <c r="H32" s="32"/>
      <c r="I32" s="32"/>
      <c r="J32" s="47">
        <v>357000</v>
      </c>
      <c r="K32" s="47">
        <v>1281201</v>
      </c>
    </row>
    <row r="33" spans="1:11" ht="12.75">
      <c r="A33" s="32"/>
      <c r="B33" s="32" t="s">
        <v>5</v>
      </c>
      <c r="C33" s="32"/>
      <c r="D33" s="31"/>
      <c r="E33" s="32"/>
      <c r="F33" s="32"/>
      <c r="G33" s="32"/>
      <c r="H33" s="32"/>
      <c r="I33" s="32"/>
      <c r="J33" s="47">
        <v>20000</v>
      </c>
      <c r="K33" s="47">
        <v>7398</v>
      </c>
    </row>
    <row r="34" spans="1:11" ht="12.75">
      <c r="A34" s="32"/>
      <c r="B34" s="32" t="s">
        <v>6</v>
      </c>
      <c r="C34" s="32"/>
      <c r="D34" s="31"/>
      <c r="E34" s="32"/>
      <c r="F34" s="32"/>
      <c r="G34" s="32"/>
      <c r="H34" s="32"/>
      <c r="I34" s="32"/>
      <c r="J34" s="47">
        <v>40000</v>
      </c>
      <c r="K34" s="47">
        <v>49066</v>
      </c>
    </row>
    <row r="35" spans="1:4" ht="12.75">
      <c r="A35" s="76"/>
      <c r="D35" s="6"/>
    </row>
    <row r="36" spans="1:4" ht="15.75">
      <c r="A36" s="10" t="s">
        <v>115</v>
      </c>
      <c r="D36" s="6"/>
    </row>
    <row r="37" spans="1:4" ht="15.75">
      <c r="A37" s="8"/>
      <c r="D37" s="6"/>
    </row>
    <row r="38" spans="1:11" ht="12.75">
      <c r="A38" s="65">
        <v>1</v>
      </c>
      <c r="B38" s="84" t="s">
        <v>116</v>
      </c>
      <c r="D38" s="6"/>
      <c r="J38" s="67">
        <v>120000</v>
      </c>
      <c r="K38" s="67">
        <v>1440</v>
      </c>
    </row>
    <row r="39" spans="1:11" ht="12.75">
      <c r="A39" s="65">
        <v>2</v>
      </c>
      <c r="B39" s="143" t="s">
        <v>117</v>
      </c>
      <c r="C39" s="143"/>
      <c r="D39" s="143"/>
      <c r="E39" s="143"/>
      <c r="F39" s="143"/>
      <c r="G39" s="143"/>
      <c r="H39" s="143"/>
      <c r="I39" s="143"/>
      <c r="J39" s="85">
        <v>220000</v>
      </c>
      <c r="K39" s="67">
        <v>167694</v>
      </c>
    </row>
    <row r="40" spans="1:11" ht="12.75">
      <c r="A40" s="65">
        <v>3</v>
      </c>
      <c r="B40" s="143" t="s">
        <v>118</v>
      </c>
      <c r="C40" s="143"/>
      <c r="D40" s="143"/>
      <c r="E40" s="143"/>
      <c r="F40" s="143"/>
      <c r="G40" s="143"/>
      <c r="H40" s="143"/>
      <c r="I40" s="143"/>
      <c r="J40" s="67">
        <v>100000</v>
      </c>
      <c r="K40" s="67">
        <v>79413</v>
      </c>
    </row>
    <row r="41" spans="1:11" ht="12.75">
      <c r="A41" s="65">
        <v>4</v>
      </c>
      <c r="B41" s="142" t="s">
        <v>119</v>
      </c>
      <c r="C41" s="142"/>
      <c r="D41" s="142"/>
      <c r="E41" s="142"/>
      <c r="F41" s="142"/>
      <c r="G41" s="142"/>
      <c r="H41" s="142"/>
      <c r="I41" s="142"/>
      <c r="J41" s="85">
        <f>38000+30000</f>
        <v>68000</v>
      </c>
      <c r="K41" s="67">
        <v>35981</v>
      </c>
    </row>
    <row r="42" spans="1:11" ht="12.75">
      <c r="A42" s="65">
        <v>5</v>
      </c>
      <c r="B42" s="142" t="s">
        <v>120</v>
      </c>
      <c r="C42" s="142"/>
      <c r="D42" s="142"/>
      <c r="E42" s="142"/>
      <c r="F42" s="142"/>
      <c r="G42" s="142"/>
      <c r="H42" s="142"/>
      <c r="I42" s="142"/>
      <c r="J42" s="85">
        <f>734551-30000</f>
        <v>704551</v>
      </c>
      <c r="K42" s="67">
        <v>52200</v>
      </c>
    </row>
    <row r="43" spans="1:11" ht="12.75">
      <c r="A43" s="65">
        <v>6</v>
      </c>
      <c r="B43" s="142" t="s">
        <v>121</v>
      </c>
      <c r="C43" s="142"/>
      <c r="D43" s="142"/>
      <c r="E43" s="142"/>
      <c r="F43" s="142"/>
      <c r="G43" s="142"/>
      <c r="H43" s="142"/>
      <c r="I43" s="142"/>
      <c r="J43" s="85">
        <v>90000</v>
      </c>
      <c r="K43" s="67">
        <v>0</v>
      </c>
    </row>
    <row r="44" spans="1:11" ht="12.75">
      <c r="A44" s="65">
        <v>7</v>
      </c>
      <c r="B44" s="84" t="s">
        <v>122</v>
      </c>
      <c r="D44" s="6"/>
      <c r="J44" s="67">
        <v>170000</v>
      </c>
      <c r="K44" s="67">
        <v>154172</v>
      </c>
    </row>
    <row r="45" spans="1:11" ht="12.75">
      <c r="A45" s="65">
        <v>8</v>
      </c>
      <c r="B45" s="84" t="s">
        <v>123</v>
      </c>
      <c r="D45" s="6"/>
      <c r="J45" s="67">
        <v>9500</v>
      </c>
      <c r="K45" s="67">
        <v>1778</v>
      </c>
    </row>
    <row r="46" spans="1:12" ht="12.75">
      <c r="A46" s="65">
        <v>9</v>
      </c>
      <c r="B46" s="84" t="s">
        <v>124</v>
      </c>
      <c r="C46" s="84"/>
      <c r="D46" s="84"/>
      <c r="E46" s="84"/>
      <c r="F46" s="84"/>
      <c r="G46" s="84"/>
      <c r="H46" s="84"/>
      <c r="I46" s="84"/>
      <c r="J46" s="67">
        <v>13444</v>
      </c>
      <c r="K46" s="67">
        <v>13443</v>
      </c>
      <c r="L46" s="92"/>
    </row>
    <row r="47" spans="1:11" ht="12.75">
      <c r="A47" s="65">
        <v>10</v>
      </c>
      <c r="B47" s="84" t="s">
        <v>134</v>
      </c>
      <c r="K47" s="67">
        <v>127</v>
      </c>
    </row>
  </sheetData>
  <mergeCells count="10">
    <mergeCell ref="B43:I43"/>
    <mergeCell ref="A1:K1"/>
    <mergeCell ref="B39:I39"/>
    <mergeCell ref="B40:I40"/>
    <mergeCell ref="B41:I41"/>
    <mergeCell ref="B42:I42"/>
    <mergeCell ref="B6:H6"/>
    <mergeCell ref="D12:E12"/>
    <mergeCell ref="D20:E20"/>
    <mergeCell ref="D28:I2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kbjsa</cp:lastModifiedBy>
  <cp:lastPrinted>2006-03-07T08:26:01Z</cp:lastPrinted>
  <dcterms:created xsi:type="dcterms:W3CDTF">1997-02-26T13:46:56Z</dcterms:created>
  <dcterms:modified xsi:type="dcterms:W3CDTF">2006-03-07T09:17:03Z</dcterms:modified>
  <cp:category/>
  <cp:version/>
  <cp:contentType/>
  <cp:contentStatus/>
</cp:coreProperties>
</file>