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wydatki pólrocze" sheetId="1" r:id="rId1"/>
    <sheet name="zadania rzeczowe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  <sheet name="Arkusz29" sheetId="29" r:id="rId29"/>
    <sheet name="Arkusz30" sheetId="30" r:id="rId30"/>
    <sheet name="Arkusz31" sheetId="31" r:id="rId31"/>
    <sheet name="Arkusz32" sheetId="32" r:id="rId32"/>
    <sheet name="Arkusz33" sheetId="33" r:id="rId33"/>
    <sheet name="Arkusz34" sheetId="34" r:id="rId34"/>
    <sheet name="Arkusz35" sheetId="35" r:id="rId35"/>
    <sheet name="Arkusz36" sheetId="36" r:id="rId36"/>
    <sheet name="Arkusz37" sheetId="37" r:id="rId37"/>
    <sheet name="Arkusz38" sheetId="38" r:id="rId38"/>
    <sheet name="Arkusz39" sheetId="39" r:id="rId39"/>
    <sheet name="Arkusz40" sheetId="40" r:id="rId40"/>
  </sheets>
  <definedNames>
    <definedName name="_xlnm.Print_Titles" localSheetId="0">'wydatki pólrocze'!$3:$3</definedName>
    <definedName name="_xlnm.Print_Titles" localSheetId="1">'zadania rzeczowe'!$2:$4</definedName>
  </definedNames>
  <calcPr fullCalcOnLoad="1"/>
</workbook>
</file>

<file path=xl/sharedStrings.xml><?xml version="1.0" encoding="utf-8"?>
<sst xmlns="http://schemas.openxmlformats.org/spreadsheetml/2006/main" count="209" uniqueCount="134">
  <si>
    <t>Placówka</t>
  </si>
  <si>
    <t>liczba uczniów</t>
  </si>
  <si>
    <t>miesięczny koszt ucznia</t>
  </si>
  <si>
    <t>Zespół Szkół Ogólnokszt. Nr 6</t>
  </si>
  <si>
    <t>Zespół Szkół Specjalnych Nr 17</t>
  </si>
  <si>
    <t>Ośrodek Szkolno-Wych Nr 1</t>
  </si>
  <si>
    <t>Szkoły Podstawowe Specjalne                     80102</t>
  </si>
  <si>
    <t>Gimnazja Specjalne                         80111</t>
  </si>
  <si>
    <t>I LO</t>
  </si>
  <si>
    <t>II LO</t>
  </si>
  <si>
    <t>III LO</t>
  </si>
  <si>
    <t>IV LO</t>
  </si>
  <si>
    <t>V LO</t>
  </si>
  <si>
    <t>VI LO</t>
  </si>
  <si>
    <t>VII LO</t>
  </si>
  <si>
    <t>VIII LO</t>
  </si>
  <si>
    <t>IX LO</t>
  </si>
  <si>
    <t>X LO</t>
  </si>
  <si>
    <t>XII LO</t>
  </si>
  <si>
    <t>XIII LO</t>
  </si>
  <si>
    <t>XIV</t>
  </si>
  <si>
    <t>Kolegium Miejskie</t>
  </si>
  <si>
    <t>Licea Ogólnokształcące                  80120</t>
  </si>
  <si>
    <t>Licea Ogólnokształcące Specjalne      80121</t>
  </si>
  <si>
    <t>Zespół Szkół Administracyjno-Ekonomicznych</t>
  </si>
  <si>
    <t>Zespół Szkół Hotelarsko-Gastronomicznych</t>
  </si>
  <si>
    <t>Zespół Szkół Mechanicznych</t>
  </si>
  <si>
    <t>Zespół Szkół Usługowych</t>
  </si>
  <si>
    <t>Zespół Szkół Chłodniczych i Elektronicznych</t>
  </si>
  <si>
    <t>Zespół Szkół Budownictwa Okrętowego</t>
  </si>
  <si>
    <t>Zespół Szkół Zawodowych Nr 1</t>
  </si>
  <si>
    <t>Licea profilowane                            80123</t>
  </si>
  <si>
    <t>Zespół Szkół Budowlanych</t>
  </si>
  <si>
    <t>Zespół Szkół Zawodowych Nr 2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</si>
  <si>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</si>
  <si>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</si>
  <si>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</si>
  <si>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</si>
  <si>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</si>
  <si>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</si>
  <si>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Budownictwa Okrętowego  80140</t>
  </si>
  <si>
    <t>Gdyński Ośrodek Dokształcania Nauczycieli           80141</t>
  </si>
  <si>
    <t>XIV LO</t>
  </si>
  <si>
    <t>Zesp.Sz.Budowlanych</t>
  </si>
  <si>
    <t>§ 4010</t>
  </si>
  <si>
    <t>§ 4040</t>
  </si>
  <si>
    <t>§ 4110</t>
  </si>
  <si>
    <t>§ 4120</t>
  </si>
  <si>
    <t>§ 4270</t>
  </si>
  <si>
    <t>§ 4260</t>
  </si>
  <si>
    <t>§ 4440</t>
  </si>
  <si>
    <t>§6060</t>
  </si>
  <si>
    <t>§ 6050</t>
  </si>
  <si>
    <t>plan</t>
  </si>
  <si>
    <t>wykonanie</t>
  </si>
  <si>
    <t>Ośrodek Szkolno-Wych Nr 2</t>
  </si>
  <si>
    <t>Spec.Ośrodek Szk-Wych Nr 1</t>
  </si>
  <si>
    <t>Spec.Ośrodek Szk-Wych Nr 2</t>
  </si>
  <si>
    <t>Ośrodki Szkolno-Wychowawcze    85403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</si>
  <si>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</si>
  <si>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</si>
  <si>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</si>
  <si>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</si>
  <si>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</si>
  <si>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</si>
  <si>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Szkolne Schronisko Młodzieżowe    85417</t>
  </si>
  <si>
    <t>obsługa</t>
  </si>
  <si>
    <t>Zesp.Sz.Ad.Ekonomicznych</t>
  </si>
  <si>
    <t>Liczba etatów kalkulacyjnych</t>
  </si>
  <si>
    <t>zatrudnienie</t>
  </si>
  <si>
    <t>Realizacja programu</t>
  </si>
  <si>
    <t>realizacja programu</t>
  </si>
  <si>
    <t>Razem</t>
  </si>
  <si>
    <t>pedagod.</t>
  </si>
  <si>
    <t>adm.</t>
  </si>
  <si>
    <t>razem</t>
  </si>
  <si>
    <t>podstawy programowe</t>
  </si>
  <si>
    <t>stażysci</t>
  </si>
  <si>
    <t>kontrakt</t>
  </si>
  <si>
    <t>mian.</t>
  </si>
  <si>
    <t>dyplom.</t>
  </si>
  <si>
    <t>klasy IB</t>
  </si>
  <si>
    <t>ilość osób</t>
  </si>
  <si>
    <t>pozostałe biblioteka pedagodzy</t>
  </si>
  <si>
    <t>Zespól Szkół Ogólnokształcącyc Nr 6</t>
  </si>
  <si>
    <t>Zespół Szkół Specjalnych nr 17</t>
  </si>
  <si>
    <t>Gimnazja Specjalne             80111</t>
  </si>
  <si>
    <t>I   LO</t>
  </si>
  <si>
    <t>II  LO</t>
  </si>
  <si>
    <t>V  LO</t>
  </si>
  <si>
    <t>IX  LO</t>
  </si>
  <si>
    <t>X   LO</t>
  </si>
  <si>
    <t>XII  LO</t>
  </si>
  <si>
    <t>Licea ogólnokształcące   80120</t>
  </si>
  <si>
    <t>Licea ogólnokształcące  specjalne      80121</t>
  </si>
  <si>
    <t>Zespół Szkól  Adm.Ekonomicznych</t>
  </si>
  <si>
    <t>Zespól Szkół Usługowych</t>
  </si>
  <si>
    <t>Licea Profilowane               80123</t>
  </si>
  <si>
    <t>Zespół Szkół Hotelarsko-Gastronom.</t>
  </si>
  <si>
    <t>Zespół Szkół Budown.Okręt.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</si>
  <si>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</si>
  <si>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</si>
  <si>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</si>
  <si>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</si>
  <si>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</si>
  <si>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</si>
  <si>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</si>
  <si>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</si>
  <si>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Młodzieżowy Dom Kultury   85407</t>
  </si>
  <si>
    <t>Młodzieżowy Dom Kultury   92601</t>
  </si>
  <si>
    <t>Internaty i bursy szkolne 85410</t>
  </si>
  <si>
    <t>Szkolne Schronisko Młodzieżowe 85417</t>
  </si>
  <si>
    <t>% wykonania płac</t>
  </si>
  <si>
    <t>% wykonania płac z pochodnymi</t>
  </si>
  <si>
    <t>% wykonania energii</t>
  </si>
  <si>
    <t>Szkoły Podstaw.Specjalne          80102</t>
  </si>
  <si>
    <t>Poradnie Psychologiczno-Pedagogiczne 85406</t>
  </si>
  <si>
    <t>Specjalne Ośrodki Szkolno Wychowawcze   85403</t>
  </si>
  <si>
    <t>Wydatki realizowane przez Wydział Inwestycji</t>
  </si>
  <si>
    <t>Dotacje dla placówek niepublicznych</t>
  </si>
  <si>
    <t>Wydatki realizowane przez Wydział Edukacji</t>
  </si>
  <si>
    <t>Wydatki realizowane przez Wydział Budynków</t>
  </si>
  <si>
    <t>liczba oddziałów</t>
  </si>
  <si>
    <t>etaty pedagogiczne</t>
  </si>
  <si>
    <t>Ogółem,     w tym:</t>
  </si>
  <si>
    <t>Razem,  w tym:</t>
  </si>
  <si>
    <t>naucz. indywid.</t>
  </si>
  <si>
    <t>klasy  dwujęzycz.</t>
  </si>
  <si>
    <t>program poza min.</t>
  </si>
  <si>
    <t>Pozostałe wydatki</t>
  </si>
  <si>
    <t>Plan</t>
  </si>
  <si>
    <t>Wykonanie</t>
  </si>
  <si>
    <t>SPRAWOZDANIE Z WYKONANIA ZADAŃ RZECZOWYCH SZKÓŁ PONADPODSTAWOWYCH I PLACÓWEK WYCHOWAWCZYCH za I półrocze 2006 roku</t>
  </si>
  <si>
    <t>SPRAWOZDANIE Z WYKONANIA PLANÓW FINANSOWYCH SZKÓŁ PONADPODSTAWOWYCH I PLACÓWEK WYCHOWAWCZYCH za I półrocze 2006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</si>
</sst>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24">
    <font>
      <sz val="10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8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3" fontId="21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/>
    </xf>
    <xf numFmtId="4" fontId="22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2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"/>
  <sheetViews>
    <sheetView workbookViewId="0" topLeftCell="A1">
      <pane xSplit="3" ySplit="4" topLeftCell="S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" sqref="C5"/>
    </sheetView>
  </sheetViews>
  <sheetFormatPr defaultColWidth="9.140625" defaultRowHeight="12.75"/>
  <cols>
    <col min="1" max="1" width="35.00390625" style="22" customWidth="1"/>
    <col min="2" max="2" width="6.7109375" style="22" customWidth="1"/>
    <col min="3" max="3" width="8.421875" style="22" customWidth="1"/>
    <col min="4" max="4" width="9.421875" style="22" customWidth="1"/>
    <col min="5" max="5" width="9.00390625" style="22" customWidth="1"/>
    <col min="6" max="6" width="10.140625" style="22" hidden="1" customWidth="1"/>
    <col min="7" max="7" width="7.8515625" style="22" customWidth="1"/>
    <col min="8" max="8" width="9.28125" style="22" hidden="1" customWidth="1"/>
    <col min="9" max="9" width="7.8515625" style="22" customWidth="1"/>
    <col min="10" max="10" width="9.28125" style="22" hidden="1" customWidth="1"/>
    <col min="11" max="11" width="7.8515625" style="22" customWidth="1"/>
    <col min="12" max="12" width="9.28125" style="22" hidden="1" customWidth="1"/>
    <col min="13" max="13" width="6.8515625" style="22" customWidth="1"/>
    <col min="14" max="14" width="9.28125" style="22" hidden="1" customWidth="1"/>
    <col min="15" max="15" width="6.28125" style="22" customWidth="1"/>
    <col min="16" max="16" width="9.28125" style="22" hidden="1" customWidth="1"/>
    <col min="17" max="17" width="6.140625" style="22" customWidth="1"/>
    <col min="18" max="18" width="9.28125" style="22" hidden="1" customWidth="1"/>
    <col min="19" max="19" width="6.8515625" style="22" customWidth="1"/>
    <col min="20" max="20" width="0" style="22" hidden="1" customWidth="1"/>
    <col min="21" max="21" width="5.7109375" style="22" customWidth="1"/>
    <col min="22" max="22" width="9.28125" style="22" hidden="1" customWidth="1"/>
    <col min="23" max="23" width="6.421875" style="22" customWidth="1"/>
    <col min="24" max="24" width="10.57421875" style="22" hidden="1" customWidth="1"/>
    <col min="25" max="25" width="10.8515625" style="22" hidden="1" customWidth="1"/>
    <col min="26" max="26" width="9.57421875" style="22" hidden="1" customWidth="1"/>
    <col min="27" max="51" width="0" style="22" hidden="1" customWidth="1"/>
    <col min="52" max="52" width="8.00390625" style="22" customWidth="1"/>
    <col min="53" max="16384" width="9.140625" style="22" customWidth="1"/>
  </cols>
  <sheetData>
    <row r="1" spans="1:52" ht="12.75">
      <c r="A1" s="93" t="s">
        <v>133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</row>
    <row r="2" ht="5.25" customHeight="1"/>
    <row r="3" spans="1:52" ht="32.25" customHeight="1">
      <c r="A3" s="49" t="s">
        <v>0</v>
      </c>
      <c r="B3" s="1" t="s">
        <v>1</v>
      </c>
      <c r="C3" s="2" t="s">
        <v>2</v>
      </c>
      <c r="D3" s="2" t="s">
        <v>130</v>
      </c>
      <c r="E3" s="2" t="s">
        <v>131</v>
      </c>
      <c r="F3" s="71" t="s">
        <v>44</v>
      </c>
      <c r="G3" s="72"/>
      <c r="H3" s="71" t="s">
        <v>45</v>
      </c>
      <c r="I3" s="72"/>
      <c r="J3" s="71" t="s">
        <v>46</v>
      </c>
      <c r="K3" s="72"/>
      <c r="L3" s="71" t="s">
        <v>47</v>
      </c>
      <c r="M3" s="72"/>
      <c r="N3" s="71" t="s">
        <v>49</v>
      </c>
      <c r="O3" s="72"/>
      <c r="P3" s="71" t="s">
        <v>48</v>
      </c>
      <c r="Q3" s="72"/>
      <c r="R3" s="71" t="s">
        <v>50</v>
      </c>
      <c r="S3" s="72"/>
      <c r="T3" s="71" t="s">
        <v>51</v>
      </c>
      <c r="U3" s="72"/>
      <c r="V3" s="71" t="s">
        <v>52</v>
      </c>
      <c r="W3" s="72"/>
      <c r="X3" s="23" t="s">
        <v>112</v>
      </c>
      <c r="Y3" s="23" t="s">
        <v>113</v>
      </c>
      <c r="Z3" s="23" t="s">
        <v>114</v>
      </c>
      <c r="AZ3" s="70" t="s">
        <v>129</v>
      </c>
    </row>
    <row r="4" spans="1:52" ht="12.75" hidden="1">
      <c r="A4" s="3"/>
      <c r="B4" s="24"/>
      <c r="C4" s="25"/>
      <c r="D4" s="26" t="s">
        <v>53</v>
      </c>
      <c r="E4" s="26" t="s">
        <v>54</v>
      </c>
      <c r="F4" s="26" t="s">
        <v>53</v>
      </c>
      <c r="G4" s="26" t="s">
        <v>54</v>
      </c>
      <c r="H4" s="26" t="s">
        <v>53</v>
      </c>
      <c r="I4" s="26" t="s">
        <v>54</v>
      </c>
      <c r="J4" s="26" t="s">
        <v>53</v>
      </c>
      <c r="K4" s="26" t="s">
        <v>54</v>
      </c>
      <c r="L4" s="26" t="s">
        <v>53</v>
      </c>
      <c r="M4" s="26" t="s">
        <v>54</v>
      </c>
      <c r="N4" s="26" t="s">
        <v>53</v>
      </c>
      <c r="O4" s="26" t="s">
        <v>54</v>
      </c>
      <c r="P4" s="26" t="s">
        <v>53</v>
      </c>
      <c r="Q4" s="26" t="s">
        <v>54</v>
      </c>
      <c r="R4" s="26" t="s">
        <v>53</v>
      </c>
      <c r="S4" s="26" t="s">
        <v>54</v>
      </c>
      <c r="T4" s="26" t="s">
        <v>53</v>
      </c>
      <c r="U4" s="26" t="s">
        <v>54</v>
      </c>
      <c r="V4" s="26" t="s">
        <v>53</v>
      </c>
      <c r="W4" s="26" t="s">
        <v>54</v>
      </c>
      <c r="AZ4" s="26" t="s">
        <v>54</v>
      </c>
    </row>
    <row r="5" spans="1:52" ht="12.75">
      <c r="A5" s="27" t="s">
        <v>3</v>
      </c>
      <c r="B5" s="27">
        <v>24</v>
      </c>
      <c r="C5" s="28">
        <f aca="true" t="shared" si="0" ref="C5:C12">D5/12/B5</f>
        <v>1941.201388888889</v>
      </c>
      <c r="D5" s="29">
        <v>559066</v>
      </c>
      <c r="E5" s="29">
        <v>304238</v>
      </c>
      <c r="F5" s="29">
        <v>408830</v>
      </c>
      <c r="G5" s="29">
        <v>209458</v>
      </c>
      <c r="H5" s="29">
        <v>32110</v>
      </c>
      <c r="I5" s="29">
        <v>30754</v>
      </c>
      <c r="J5" s="29">
        <v>70614</v>
      </c>
      <c r="K5" s="29">
        <v>29578</v>
      </c>
      <c r="L5" s="29">
        <v>9664</v>
      </c>
      <c r="M5" s="29">
        <v>6511</v>
      </c>
      <c r="N5" s="29">
        <v>3756</v>
      </c>
      <c r="O5" s="29">
        <v>3756</v>
      </c>
      <c r="P5" s="29">
        <v>0</v>
      </c>
      <c r="Q5" s="29">
        <v>0</v>
      </c>
      <c r="R5" s="29">
        <v>20802</v>
      </c>
      <c r="S5" s="29">
        <v>16822</v>
      </c>
      <c r="T5" s="29">
        <v>0</v>
      </c>
      <c r="U5" s="29">
        <v>0</v>
      </c>
      <c r="V5" s="29">
        <v>0</v>
      </c>
      <c r="W5" s="29">
        <v>0</v>
      </c>
      <c r="X5" s="30">
        <f aca="true" t="shared" si="1" ref="X5:X70">G5/F5*100</f>
        <v>51.233520045006486</v>
      </c>
      <c r="Z5" s="31">
        <f>O5/N5*100</f>
        <v>100</v>
      </c>
      <c r="AZ5" s="29">
        <f>E5-G5-I5-K5-M5-O5-Q5-S5-U5-W5</f>
        <v>7359</v>
      </c>
    </row>
    <row r="6" spans="1:52" ht="12.75">
      <c r="A6" s="32" t="s">
        <v>4</v>
      </c>
      <c r="B6" s="27">
        <v>131</v>
      </c>
      <c r="C6" s="28">
        <f t="shared" si="0"/>
        <v>1168.9223918575065</v>
      </c>
      <c r="D6" s="29">
        <v>1837546</v>
      </c>
      <c r="E6" s="29">
        <v>1091649</v>
      </c>
      <c r="F6" s="29">
        <v>1208275</v>
      </c>
      <c r="G6" s="29">
        <v>688673</v>
      </c>
      <c r="H6" s="29">
        <v>108524</v>
      </c>
      <c r="I6" s="29">
        <v>108524</v>
      </c>
      <c r="J6" s="29">
        <v>230786</v>
      </c>
      <c r="K6" s="29">
        <v>140506</v>
      </c>
      <c r="L6" s="29">
        <v>31586</v>
      </c>
      <c r="M6" s="29">
        <v>18170</v>
      </c>
      <c r="N6" s="29">
        <v>140000</v>
      </c>
      <c r="O6" s="29">
        <v>80871</v>
      </c>
      <c r="P6" s="29">
        <v>45000</v>
      </c>
      <c r="Q6" s="29">
        <v>0</v>
      </c>
      <c r="R6" s="29">
        <v>62643</v>
      </c>
      <c r="S6" s="29">
        <v>48597</v>
      </c>
      <c r="T6" s="29">
        <v>0</v>
      </c>
      <c r="U6" s="29">
        <v>0</v>
      </c>
      <c r="V6" s="29">
        <v>0</v>
      </c>
      <c r="W6" s="29">
        <v>0</v>
      </c>
      <c r="X6" s="30">
        <f t="shared" si="1"/>
        <v>56.99637913554447</v>
      </c>
      <c r="Z6" s="31">
        <f aca="true" t="shared" si="2" ref="Z6:Z37">O6/N6*100</f>
        <v>57.765</v>
      </c>
      <c r="AZ6" s="29">
        <f>E6-G6-I6-K6-M6-O6-Q6-S6-U6-W6</f>
        <v>6308</v>
      </c>
    </row>
    <row r="7" spans="1:52" ht="12.75">
      <c r="A7" s="32" t="s">
        <v>5</v>
      </c>
      <c r="B7" s="27">
        <v>92</v>
      </c>
      <c r="C7" s="28">
        <f t="shared" si="0"/>
        <v>1803.7545289855072</v>
      </c>
      <c r="D7" s="29">
        <v>1991345</v>
      </c>
      <c r="E7" s="29">
        <v>1124233</v>
      </c>
      <c r="F7" s="29">
        <v>1440010</v>
      </c>
      <c r="G7" s="29">
        <v>751224</v>
      </c>
      <c r="H7" s="29">
        <v>109818</v>
      </c>
      <c r="I7" s="29">
        <v>107230</v>
      </c>
      <c r="J7" s="29">
        <v>275644</v>
      </c>
      <c r="K7" s="29">
        <v>145045</v>
      </c>
      <c r="L7" s="29">
        <v>37725</v>
      </c>
      <c r="M7" s="29">
        <v>20397</v>
      </c>
      <c r="N7" s="29">
        <v>17915</v>
      </c>
      <c r="O7" s="29">
        <v>11296</v>
      </c>
      <c r="P7" s="29">
        <v>2000</v>
      </c>
      <c r="Q7" s="29">
        <v>0</v>
      </c>
      <c r="R7" s="29">
        <v>72100</v>
      </c>
      <c r="S7" s="29">
        <v>54588</v>
      </c>
      <c r="T7" s="29">
        <v>0</v>
      </c>
      <c r="U7" s="29">
        <v>0</v>
      </c>
      <c r="V7" s="29">
        <v>0</v>
      </c>
      <c r="W7" s="29">
        <v>0</v>
      </c>
      <c r="X7" s="30">
        <f t="shared" si="1"/>
        <v>52.16797105575656</v>
      </c>
      <c r="Z7" s="31">
        <f t="shared" si="2"/>
        <v>63.05330728439855</v>
      </c>
      <c r="AZ7" s="29">
        <f>E7-G7-I7-K7-M7-O7-Q7-S7-U7-W7</f>
        <v>34453</v>
      </c>
    </row>
    <row r="8" spans="1:52" ht="16.5" customHeight="1">
      <c r="A8" s="33" t="s">
        <v>6</v>
      </c>
      <c r="B8" s="34">
        <f>SUM(B5:B7)</f>
        <v>247</v>
      </c>
      <c r="C8" s="35">
        <f t="shared" si="0"/>
        <v>1480.4173414304992</v>
      </c>
      <c r="D8" s="36">
        <f>SUM(D5:D7)</f>
        <v>4387957</v>
      </c>
      <c r="E8" s="36">
        <f aca="true" t="shared" si="3" ref="E8:W8">SUM(E5:E7)</f>
        <v>2520120</v>
      </c>
      <c r="F8" s="36">
        <f t="shared" si="3"/>
        <v>3057115</v>
      </c>
      <c r="G8" s="36">
        <f t="shared" si="3"/>
        <v>1649355</v>
      </c>
      <c r="H8" s="36">
        <f t="shared" si="3"/>
        <v>250452</v>
      </c>
      <c r="I8" s="36">
        <f t="shared" si="3"/>
        <v>246508</v>
      </c>
      <c r="J8" s="36">
        <f t="shared" si="3"/>
        <v>577044</v>
      </c>
      <c r="K8" s="36">
        <f t="shared" si="3"/>
        <v>315129</v>
      </c>
      <c r="L8" s="36">
        <f t="shared" si="3"/>
        <v>78975</v>
      </c>
      <c r="M8" s="36">
        <f t="shared" si="3"/>
        <v>45078</v>
      </c>
      <c r="N8" s="36">
        <f t="shared" si="3"/>
        <v>161671</v>
      </c>
      <c r="O8" s="36">
        <f t="shared" si="3"/>
        <v>95923</v>
      </c>
      <c r="P8" s="36">
        <f t="shared" si="3"/>
        <v>47000</v>
      </c>
      <c r="Q8" s="36">
        <f t="shared" si="3"/>
        <v>0</v>
      </c>
      <c r="R8" s="36">
        <f t="shared" si="3"/>
        <v>155545</v>
      </c>
      <c r="S8" s="36">
        <f t="shared" si="3"/>
        <v>120007</v>
      </c>
      <c r="T8" s="36">
        <f t="shared" si="3"/>
        <v>0</v>
      </c>
      <c r="U8" s="36">
        <f t="shared" si="3"/>
        <v>0</v>
      </c>
      <c r="V8" s="36">
        <f t="shared" si="3"/>
        <v>0</v>
      </c>
      <c r="W8" s="36">
        <f t="shared" si="3"/>
        <v>0</v>
      </c>
      <c r="X8" s="37">
        <f t="shared" si="1"/>
        <v>53.95135609880557</v>
      </c>
      <c r="Z8" s="31">
        <f t="shared" si="2"/>
        <v>59.33222408471526</v>
      </c>
      <c r="AZ8" s="36">
        <f>SUM(AZ5:AZ7)</f>
        <v>48120</v>
      </c>
    </row>
    <row r="9" spans="1:52" ht="12.75">
      <c r="A9" s="27" t="s">
        <v>3</v>
      </c>
      <c r="B9" s="27">
        <v>13</v>
      </c>
      <c r="C9" s="28">
        <f t="shared" si="0"/>
        <v>2122.596153846154</v>
      </c>
      <c r="D9" s="29">
        <v>331125</v>
      </c>
      <c r="E9" s="29">
        <v>170151</v>
      </c>
      <c r="F9" s="29">
        <v>240411</v>
      </c>
      <c r="G9" s="29">
        <v>116076</v>
      </c>
      <c r="H9" s="29">
        <v>19731</v>
      </c>
      <c r="I9" s="29">
        <v>16817</v>
      </c>
      <c r="J9" s="29">
        <v>44954</v>
      </c>
      <c r="K9" s="29">
        <v>16550</v>
      </c>
      <c r="L9" s="29">
        <v>6153</v>
      </c>
      <c r="M9" s="29">
        <v>2789</v>
      </c>
      <c r="N9" s="29">
        <v>1827</v>
      </c>
      <c r="O9" s="29">
        <v>1827</v>
      </c>
      <c r="P9" s="29">
        <v>0</v>
      </c>
      <c r="Q9" s="29">
        <v>0</v>
      </c>
      <c r="R9" s="29">
        <v>10154</v>
      </c>
      <c r="S9" s="29">
        <v>8220</v>
      </c>
      <c r="T9" s="29">
        <v>0</v>
      </c>
      <c r="U9" s="29">
        <v>0</v>
      </c>
      <c r="V9" s="29">
        <v>0</v>
      </c>
      <c r="W9" s="29">
        <v>0</v>
      </c>
      <c r="X9" s="30">
        <f t="shared" si="1"/>
        <v>48.282316532937344</v>
      </c>
      <c r="Z9" s="31">
        <f t="shared" si="2"/>
        <v>100</v>
      </c>
      <c r="AZ9" s="29">
        <f>E9-G9-I9-K9-M9-O9-Q9-S9-U9-W9</f>
        <v>7872</v>
      </c>
    </row>
    <row r="10" spans="1:52" ht="12.75">
      <c r="A10" s="32" t="s">
        <v>4</v>
      </c>
      <c r="B10" s="27">
        <v>100</v>
      </c>
      <c r="C10" s="28">
        <f t="shared" si="0"/>
        <v>1322.5008333333335</v>
      </c>
      <c r="D10" s="29">
        <v>1587001</v>
      </c>
      <c r="E10" s="29">
        <v>842140</v>
      </c>
      <c r="F10" s="29">
        <v>1183848</v>
      </c>
      <c r="G10" s="29">
        <v>580677</v>
      </c>
      <c r="H10" s="29">
        <v>83574</v>
      </c>
      <c r="I10" s="29">
        <v>83574</v>
      </c>
      <c r="J10" s="29">
        <v>218202</v>
      </c>
      <c r="K10" s="29">
        <v>106063</v>
      </c>
      <c r="L10" s="29">
        <v>29863</v>
      </c>
      <c r="M10" s="29">
        <v>15320</v>
      </c>
      <c r="N10" s="29">
        <v>0</v>
      </c>
      <c r="O10" s="29">
        <v>0</v>
      </c>
      <c r="P10" s="29">
        <v>0</v>
      </c>
      <c r="Q10" s="29">
        <v>0</v>
      </c>
      <c r="R10" s="29">
        <v>61853</v>
      </c>
      <c r="S10" s="29">
        <v>46875</v>
      </c>
      <c r="T10" s="29">
        <v>0</v>
      </c>
      <c r="U10" s="29">
        <v>0</v>
      </c>
      <c r="V10" s="29">
        <v>0</v>
      </c>
      <c r="W10" s="29">
        <v>0</v>
      </c>
      <c r="X10" s="30">
        <f t="shared" si="1"/>
        <v>49.0499624951852</v>
      </c>
      <c r="Z10" s="31" t="e">
        <f t="shared" si="2"/>
        <v>#DIV/0!</v>
      </c>
      <c r="AZ10" s="29">
        <f>E10-G10-I10-K10-M10-O10-Q10-S10-U10-W10</f>
        <v>9631</v>
      </c>
    </row>
    <row r="11" spans="1:52" ht="12.75">
      <c r="A11" s="32" t="s">
        <v>5</v>
      </c>
      <c r="B11" s="27">
        <v>25</v>
      </c>
      <c r="C11" s="28">
        <f t="shared" si="0"/>
        <v>1220.4766666666667</v>
      </c>
      <c r="D11" s="29">
        <v>366143</v>
      </c>
      <c r="E11" s="29">
        <v>211200</v>
      </c>
      <c r="F11" s="29">
        <v>266880</v>
      </c>
      <c r="G11" s="29">
        <v>143159</v>
      </c>
      <c r="H11" s="29">
        <v>25664</v>
      </c>
      <c r="I11" s="29">
        <v>24446</v>
      </c>
      <c r="J11" s="29">
        <v>51328</v>
      </c>
      <c r="K11" s="29">
        <v>29044</v>
      </c>
      <c r="L11" s="29">
        <v>7025</v>
      </c>
      <c r="M11" s="29">
        <v>4017</v>
      </c>
      <c r="N11" s="29">
        <v>534</v>
      </c>
      <c r="O11" s="29">
        <v>245</v>
      </c>
      <c r="P11" s="29">
        <v>450</v>
      </c>
      <c r="Q11" s="29">
        <v>0</v>
      </c>
      <c r="R11" s="29">
        <v>12222</v>
      </c>
      <c r="S11" s="29">
        <v>9241</v>
      </c>
      <c r="T11" s="29">
        <v>0</v>
      </c>
      <c r="U11" s="29">
        <v>0</v>
      </c>
      <c r="V11" s="29">
        <v>0</v>
      </c>
      <c r="W11" s="29">
        <v>0</v>
      </c>
      <c r="X11" s="30">
        <f t="shared" si="1"/>
        <v>53.64171163069544</v>
      </c>
      <c r="Z11" s="31">
        <f t="shared" si="2"/>
        <v>45.88014981273408</v>
      </c>
      <c r="AZ11" s="29">
        <f>E11-G11-I11-K11-M11-O11-Q11-S11-U11-W11</f>
        <v>1048</v>
      </c>
    </row>
    <row r="12" spans="1:52" ht="12.75">
      <c r="A12" s="33" t="s">
        <v>7</v>
      </c>
      <c r="B12" s="34">
        <f>SUM(B9:B11)</f>
        <v>138</v>
      </c>
      <c r="C12" s="35">
        <f t="shared" si="0"/>
        <v>1379.3894927536232</v>
      </c>
      <c r="D12" s="36">
        <f>SUM(D9:D11)</f>
        <v>2284269</v>
      </c>
      <c r="E12" s="36">
        <f aca="true" t="shared" si="4" ref="E12:W12">SUM(E9:E11)</f>
        <v>1223491</v>
      </c>
      <c r="F12" s="36">
        <f t="shared" si="4"/>
        <v>1691139</v>
      </c>
      <c r="G12" s="36">
        <f t="shared" si="4"/>
        <v>839912</v>
      </c>
      <c r="H12" s="36">
        <f t="shared" si="4"/>
        <v>128969</v>
      </c>
      <c r="I12" s="36">
        <f t="shared" si="4"/>
        <v>124837</v>
      </c>
      <c r="J12" s="36">
        <f t="shared" si="4"/>
        <v>314484</v>
      </c>
      <c r="K12" s="36">
        <f t="shared" si="4"/>
        <v>151657</v>
      </c>
      <c r="L12" s="36">
        <f t="shared" si="4"/>
        <v>43041</v>
      </c>
      <c r="M12" s="36">
        <f t="shared" si="4"/>
        <v>22126</v>
      </c>
      <c r="N12" s="36">
        <f t="shared" si="4"/>
        <v>2361</v>
      </c>
      <c r="O12" s="36">
        <f t="shared" si="4"/>
        <v>2072</v>
      </c>
      <c r="P12" s="36">
        <f t="shared" si="4"/>
        <v>450</v>
      </c>
      <c r="Q12" s="36">
        <f t="shared" si="4"/>
        <v>0</v>
      </c>
      <c r="R12" s="36">
        <f t="shared" si="4"/>
        <v>84229</v>
      </c>
      <c r="S12" s="36">
        <f t="shared" si="4"/>
        <v>64336</v>
      </c>
      <c r="T12" s="36">
        <f t="shared" si="4"/>
        <v>0</v>
      </c>
      <c r="U12" s="36">
        <f t="shared" si="4"/>
        <v>0</v>
      </c>
      <c r="V12" s="36">
        <f t="shared" si="4"/>
        <v>0</v>
      </c>
      <c r="W12" s="36">
        <f t="shared" si="4"/>
        <v>0</v>
      </c>
      <c r="X12" s="37">
        <f t="shared" si="1"/>
        <v>49.66546215302231</v>
      </c>
      <c r="Z12" s="31">
        <f t="shared" si="2"/>
        <v>87.75942397289285</v>
      </c>
      <c r="AZ12" s="36">
        <f>SUM(AZ9:AZ11)</f>
        <v>18551</v>
      </c>
    </row>
    <row r="13" spans="1:52" ht="12.75">
      <c r="A13" s="32" t="s">
        <v>8</v>
      </c>
      <c r="B13" s="27">
        <v>545</v>
      </c>
      <c r="C13" s="28">
        <f aca="true" t="shared" si="5" ref="C13:C31">D13/12/B13</f>
        <v>374.4937308868502</v>
      </c>
      <c r="D13" s="29">
        <v>2449189</v>
      </c>
      <c r="E13" s="29">
        <v>1240418</v>
      </c>
      <c r="F13" s="29">
        <v>1562173</v>
      </c>
      <c r="G13" s="29">
        <v>734059</v>
      </c>
      <c r="H13" s="29">
        <v>115494</v>
      </c>
      <c r="I13" s="29">
        <v>115494</v>
      </c>
      <c r="J13" s="29">
        <v>292945</v>
      </c>
      <c r="K13" s="29">
        <v>148701</v>
      </c>
      <c r="L13" s="29">
        <v>40092</v>
      </c>
      <c r="M13" s="29">
        <v>20432</v>
      </c>
      <c r="N13" s="29">
        <v>26187</v>
      </c>
      <c r="O13" s="29">
        <v>10241</v>
      </c>
      <c r="P13" s="29">
        <v>12600</v>
      </c>
      <c r="Q13" s="29">
        <v>8575</v>
      </c>
      <c r="R13" s="29">
        <v>97987</v>
      </c>
      <c r="S13" s="29">
        <v>74218</v>
      </c>
      <c r="T13" s="29">
        <v>0</v>
      </c>
      <c r="U13" s="29">
        <v>0</v>
      </c>
      <c r="V13" s="29">
        <v>0</v>
      </c>
      <c r="W13" s="29">
        <v>0</v>
      </c>
      <c r="X13" s="30">
        <f t="shared" si="1"/>
        <v>46.98960998557778</v>
      </c>
      <c r="Z13" s="31">
        <f t="shared" si="2"/>
        <v>39.10719059075113</v>
      </c>
      <c r="AZ13" s="29">
        <f aca="true" t="shared" si="6" ref="AZ13:AZ39">E13-G13-I13-K13-M13-O13-Q13-S13-U13-W13</f>
        <v>128698</v>
      </c>
    </row>
    <row r="14" spans="1:52" ht="12.75">
      <c r="A14" s="32" t="s">
        <v>9</v>
      </c>
      <c r="B14" s="27">
        <v>570</v>
      </c>
      <c r="C14" s="28">
        <f t="shared" si="5"/>
        <v>421.22923976608183</v>
      </c>
      <c r="D14" s="29">
        <v>2881208</v>
      </c>
      <c r="E14" s="29">
        <v>1508505</v>
      </c>
      <c r="F14" s="29">
        <v>2004992</v>
      </c>
      <c r="G14" s="29">
        <v>946894</v>
      </c>
      <c r="H14" s="29">
        <v>148541</v>
      </c>
      <c r="I14" s="29">
        <v>148456</v>
      </c>
      <c r="J14" s="29">
        <v>366354</v>
      </c>
      <c r="K14" s="29">
        <v>191063</v>
      </c>
      <c r="L14" s="29">
        <v>50140</v>
      </c>
      <c r="M14" s="29">
        <v>26190</v>
      </c>
      <c r="N14" s="29">
        <v>140000</v>
      </c>
      <c r="O14" s="29">
        <v>83219</v>
      </c>
      <c r="P14" s="29">
        <v>1500</v>
      </c>
      <c r="Q14" s="29">
        <v>1315</v>
      </c>
      <c r="R14" s="29">
        <v>112013</v>
      </c>
      <c r="S14" s="29">
        <v>85200</v>
      </c>
      <c r="T14" s="29">
        <v>0</v>
      </c>
      <c r="U14" s="29">
        <v>0</v>
      </c>
      <c r="V14" s="29">
        <v>0</v>
      </c>
      <c r="W14" s="29">
        <v>0</v>
      </c>
      <c r="X14" s="38">
        <f t="shared" si="1"/>
        <v>47.22682185265577</v>
      </c>
      <c r="Z14" s="38">
        <f t="shared" si="2"/>
        <v>59.442142857142855</v>
      </c>
      <c r="AZ14" s="29">
        <f t="shared" si="6"/>
        <v>26168</v>
      </c>
    </row>
    <row r="15" spans="1:52" ht="12.75">
      <c r="A15" s="39" t="s">
        <v>10</v>
      </c>
      <c r="B15" s="27">
        <v>665</v>
      </c>
      <c r="C15" s="28">
        <f t="shared" si="5"/>
        <v>539.2874686716792</v>
      </c>
      <c r="D15" s="29">
        <v>4303514</v>
      </c>
      <c r="E15" s="29">
        <v>2153746</v>
      </c>
      <c r="F15" s="29">
        <v>2791977</v>
      </c>
      <c r="G15" s="29">
        <v>1273594</v>
      </c>
      <c r="H15" s="29">
        <v>215027</v>
      </c>
      <c r="I15" s="29">
        <v>211513</v>
      </c>
      <c r="J15" s="29">
        <v>536555</v>
      </c>
      <c r="K15" s="29">
        <v>265152</v>
      </c>
      <c r="L15" s="29">
        <v>73432</v>
      </c>
      <c r="M15" s="29">
        <v>32457</v>
      </c>
      <c r="N15" s="29">
        <v>203150</v>
      </c>
      <c r="O15" s="29">
        <v>119197</v>
      </c>
      <c r="P15" s="29">
        <v>24000</v>
      </c>
      <c r="Q15" s="29">
        <v>0</v>
      </c>
      <c r="R15" s="29">
        <v>151281</v>
      </c>
      <c r="S15" s="29">
        <v>114736</v>
      </c>
      <c r="T15" s="29">
        <v>0</v>
      </c>
      <c r="U15" s="29">
        <v>0</v>
      </c>
      <c r="V15" s="29">
        <v>0</v>
      </c>
      <c r="W15" s="29">
        <v>0</v>
      </c>
      <c r="X15" s="38">
        <f t="shared" si="1"/>
        <v>45.61620672376599</v>
      </c>
      <c r="Z15" s="31">
        <f t="shared" si="2"/>
        <v>58.67437853802608</v>
      </c>
      <c r="AZ15" s="29">
        <f t="shared" si="6"/>
        <v>137097</v>
      </c>
    </row>
    <row r="16" spans="1:52" ht="12.75">
      <c r="A16" s="32" t="s">
        <v>11</v>
      </c>
      <c r="B16" s="27">
        <v>560</v>
      </c>
      <c r="C16" s="28">
        <f t="shared" si="5"/>
        <v>381.24315476190475</v>
      </c>
      <c r="D16" s="29">
        <v>2561954</v>
      </c>
      <c r="E16" s="29">
        <v>1331238</v>
      </c>
      <c r="F16" s="29">
        <v>1726807</v>
      </c>
      <c r="G16" s="29">
        <v>810444</v>
      </c>
      <c r="H16" s="29">
        <v>127935</v>
      </c>
      <c r="I16" s="29">
        <v>127935</v>
      </c>
      <c r="J16" s="29">
        <v>322470</v>
      </c>
      <c r="K16" s="29">
        <v>162269</v>
      </c>
      <c r="L16" s="29">
        <v>44133</v>
      </c>
      <c r="M16" s="29">
        <v>22272</v>
      </c>
      <c r="N16" s="29">
        <v>177334</v>
      </c>
      <c r="O16" s="29">
        <v>104390</v>
      </c>
      <c r="P16" s="29">
        <v>0</v>
      </c>
      <c r="Q16" s="29">
        <v>0</v>
      </c>
      <c r="R16" s="29">
        <v>95819</v>
      </c>
      <c r="S16" s="29">
        <v>72576</v>
      </c>
      <c r="T16" s="29">
        <v>0</v>
      </c>
      <c r="U16" s="29">
        <v>0</v>
      </c>
      <c r="V16" s="29">
        <v>0</v>
      </c>
      <c r="W16" s="29">
        <v>0</v>
      </c>
      <c r="X16" s="38">
        <f t="shared" si="1"/>
        <v>46.933096750244815</v>
      </c>
      <c r="Z16" s="31">
        <f t="shared" si="2"/>
        <v>58.866320051428374</v>
      </c>
      <c r="AZ16" s="29">
        <f t="shared" si="6"/>
        <v>31352</v>
      </c>
    </row>
    <row r="17" spans="1:52" ht="12.75">
      <c r="A17" s="32" t="s">
        <v>12</v>
      </c>
      <c r="B17" s="27">
        <v>487</v>
      </c>
      <c r="C17" s="28">
        <f t="shared" si="5"/>
        <v>406.9584188911704</v>
      </c>
      <c r="D17" s="29">
        <v>2378265</v>
      </c>
      <c r="E17" s="29">
        <f>1208595+4174</f>
        <v>1212769</v>
      </c>
      <c r="F17" s="29">
        <v>1690086</v>
      </c>
      <c r="G17" s="29">
        <v>770626</v>
      </c>
      <c r="H17" s="29">
        <v>115940</v>
      </c>
      <c r="I17" s="29">
        <v>115940</v>
      </c>
      <c r="J17" s="29">
        <v>311956</v>
      </c>
      <c r="K17" s="29">
        <v>155625</v>
      </c>
      <c r="L17" s="29">
        <v>42694</v>
      </c>
      <c r="M17" s="29">
        <v>21517</v>
      </c>
      <c r="N17" s="29">
        <v>53288</v>
      </c>
      <c r="O17" s="29">
        <v>43237</v>
      </c>
      <c r="P17" s="29">
        <v>2000</v>
      </c>
      <c r="Q17" s="29">
        <v>1480</v>
      </c>
      <c r="R17" s="29">
        <v>98630</v>
      </c>
      <c r="S17" s="29">
        <v>74721</v>
      </c>
      <c r="T17" s="29">
        <v>0</v>
      </c>
      <c r="U17" s="29">
        <v>0</v>
      </c>
      <c r="V17" s="29">
        <v>0</v>
      </c>
      <c r="W17" s="29">
        <v>0</v>
      </c>
      <c r="X17" s="38">
        <f t="shared" si="1"/>
        <v>45.596851284490846</v>
      </c>
      <c r="Z17" s="31">
        <f t="shared" si="2"/>
        <v>81.13834259120252</v>
      </c>
      <c r="AZ17" s="29">
        <f t="shared" si="6"/>
        <v>29623</v>
      </c>
    </row>
    <row r="18" spans="1:52" ht="12.75">
      <c r="A18" s="32" t="s">
        <v>13</v>
      </c>
      <c r="B18" s="27">
        <v>578</v>
      </c>
      <c r="C18" s="28">
        <f t="shared" si="5"/>
        <v>392.54757785467126</v>
      </c>
      <c r="D18" s="29">
        <v>2722710</v>
      </c>
      <c r="E18" s="29">
        <v>1431371</v>
      </c>
      <c r="F18" s="29">
        <v>1844196</v>
      </c>
      <c r="G18" s="29">
        <v>890196</v>
      </c>
      <c r="H18" s="29">
        <v>139103</v>
      </c>
      <c r="I18" s="29">
        <v>139102</v>
      </c>
      <c r="J18" s="29">
        <v>344083</v>
      </c>
      <c r="K18" s="29">
        <v>178940</v>
      </c>
      <c r="L18" s="29">
        <v>47092</v>
      </c>
      <c r="M18" s="29">
        <v>24820</v>
      </c>
      <c r="N18" s="29">
        <v>97980</v>
      </c>
      <c r="O18" s="29">
        <v>66205</v>
      </c>
      <c r="P18" s="29">
        <v>2000</v>
      </c>
      <c r="Q18" s="29">
        <v>0</v>
      </c>
      <c r="R18" s="29">
        <v>102069</v>
      </c>
      <c r="S18" s="29">
        <v>77321</v>
      </c>
      <c r="T18" s="29">
        <v>0</v>
      </c>
      <c r="U18" s="29">
        <v>0</v>
      </c>
      <c r="V18" s="29">
        <v>60000</v>
      </c>
      <c r="W18" s="29">
        <v>9760</v>
      </c>
      <c r="X18" s="30">
        <f t="shared" si="1"/>
        <v>48.27014048398326</v>
      </c>
      <c r="Z18" s="31">
        <f t="shared" si="2"/>
        <v>67.5699122269851</v>
      </c>
      <c r="AZ18" s="29">
        <f t="shared" si="6"/>
        <v>45027</v>
      </c>
    </row>
    <row r="19" spans="1:52" ht="12.75">
      <c r="A19" s="32" t="s">
        <v>14</v>
      </c>
      <c r="B19" s="27">
        <v>188</v>
      </c>
      <c r="C19" s="28">
        <f t="shared" si="5"/>
        <v>416.1945921985815</v>
      </c>
      <c r="D19" s="29">
        <v>938935</v>
      </c>
      <c r="E19" s="29">
        <v>524739</v>
      </c>
      <c r="F19" s="29">
        <v>640662</v>
      </c>
      <c r="G19" s="29">
        <v>333578</v>
      </c>
      <c r="H19" s="29">
        <v>52710</v>
      </c>
      <c r="I19" s="29">
        <v>48742</v>
      </c>
      <c r="J19" s="29">
        <v>118738</v>
      </c>
      <c r="K19" s="29">
        <v>68017</v>
      </c>
      <c r="L19" s="29">
        <v>16250</v>
      </c>
      <c r="M19" s="29">
        <v>9593</v>
      </c>
      <c r="N19" s="29">
        <v>45622</v>
      </c>
      <c r="O19" s="29">
        <v>25559</v>
      </c>
      <c r="P19" s="29">
        <v>2000</v>
      </c>
      <c r="Q19" s="29">
        <v>0</v>
      </c>
      <c r="R19" s="29">
        <v>39431</v>
      </c>
      <c r="S19" s="29">
        <v>30000</v>
      </c>
      <c r="T19" s="29">
        <v>0</v>
      </c>
      <c r="U19" s="29">
        <v>0</v>
      </c>
      <c r="V19" s="29">
        <v>0</v>
      </c>
      <c r="W19" s="29">
        <v>0</v>
      </c>
      <c r="X19" s="30">
        <f t="shared" si="1"/>
        <v>52.06770496767407</v>
      </c>
      <c r="Z19" s="31">
        <f t="shared" si="2"/>
        <v>56.02340975844987</v>
      </c>
      <c r="AZ19" s="29">
        <f t="shared" si="6"/>
        <v>9250</v>
      </c>
    </row>
    <row r="20" spans="1:52" ht="12.75">
      <c r="A20" s="32" t="s">
        <v>15</v>
      </c>
      <c r="B20" s="27">
        <v>326</v>
      </c>
      <c r="C20" s="28">
        <f t="shared" si="5"/>
        <v>504.28757668711654</v>
      </c>
      <c r="D20" s="29">
        <v>1972773</v>
      </c>
      <c r="E20" s="29">
        <v>994386</v>
      </c>
      <c r="F20" s="29">
        <v>1357323</v>
      </c>
      <c r="G20" s="29">
        <v>654370</v>
      </c>
      <c r="H20" s="29">
        <v>101213</v>
      </c>
      <c r="I20" s="29">
        <v>98159</v>
      </c>
      <c r="J20" s="29">
        <v>252101</v>
      </c>
      <c r="K20" s="29">
        <v>89604</v>
      </c>
      <c r="L20" s="29">
        <v>34503</v>
      </c>
      <c r="M20" s="29">
        <v>16953</v>
      </c>
      <c r="N20" s="29">
        <v>91356</v>
      </c>
      <c r="O20" s="29">
        <v>61846</v>
      </c>
      <c r="P20" s="29">
        <v>27000</v>
      </c>
      <c r="Q20" s="29">
        <v>0</v>
      </c>
      <c r="R20" s="29">
        <v>84412</v>
      </c>
      <c r="S20" s="29">
        <v>62515</v>
      </c>
      <c r="T20" s="29">
        <v>0</v>
      </c>
      <c r="U20" s="29">
        <v>0</v>
      </c>
      <c r="V20" s="29">
        <v>0</v>
      </c>
      <c r="W20" s="29">
        <v>0</v>
      </c>
      <c r="X20" s="30">
        <f t="shared" si="1"/>
        <v>48.210337554141496</v>
      </c>
      <c r="Z20" s="31">
        <f t="shared" si="2"/>
        <v>67.69779762686633</v>
      </c>
      <c r="AZ20" s="29">
        <f t="shared" si="6"/>
        <v>10939</v>
      </c>
    </row>
    <row r="21" spans="1:52" ht="12.75">
      <c r="A21" s="32" t="s">
        <v>16</v>
      </c>
      <c r="B21" s="27">
        <v>528</v>
      </c>
      <c r="C21" s="28">
        <f t="shared" si="5"/>
        <v>350.88825757575756</v>
      </c>
      <c r="D21" s="29">
        <v>2223228</v>
      </c>
      <c r="E21" s="29">
        <v>1205621</v>
      </c>
      <c r="F21" s="29">
        <v>1529274</v>
      </c>
      <c r="G21" s="29">
        <v>754660</v>
      </c>
      <c r="H21" s="29">
        <v>113646</v>
      </c>
      <c r="I21" s="29">
        <v>113090</v>
      </c>
      <c r="J21" s="29">
        <v>286051</v>
      </c>
      <c r="K21" s="29">
        <v>150670</v>
      </c>
      <c r="L21" s="29">
        <v>39149</v>
      </c>
      <c r="M21" s="29">
        <v>20819</v>
      </c>
      <c r="N21" s="29">
        <v>67000</v>
      </c>
      <c r="O21" s="29">
        <v>38934</v>
      </c>
      <c r="P21" s="29">
        <v>0</v>
      </c>
      <c r="Q21" s="29">
        <v>0</v>
      </c>
      <c r="R21" s="29">
        <v>90063</v>
      </c>
      <c r="S21" s="29">
        <v>68244</v>
      </c>
      <c r="T21" s="29">
        <v>0</v>
      </c>
      <c r="U21" s="29">
        <v>0</v>
      </c>
      <c r="V21" s="29">
        <v>0</v>
      </c>
      <c r="W21" s="29">
        <v>0</v>
      </c>
      <c r="X21" s="30">
        <f t="shared" si="1"/>
        <v>49.347598926026336</v>
      </c>
      <c r="Z21" s="31">
        <f t="shared" si="2"/>
        <v>58.11044776119403</v>
      </c>
      <c r="AZ21" s="29">
        <f t="shared" si="6"/>
        <v>59204</v>
      </c>
    </row>
    <row r="22" spans="1:52" ht="12.75">
      <c r="A22" s="32" t="s">
        <v>17</v>
      </c>
      <c r="B22" s="27">
        <v>434</v>
      </c>
      <c r="C22" s="28">
        <f t="shared" si="5"/>
        <v>349.32987711213514</v>
      </c>
      <c r="D22" s="29">
        <v>1819310</v>
      </c>
      <c r="E22" s="29">
        <v>977263</v>
      </c>
      <c r="F22" s="29">
        <v>1182309</v>
      </c>
      <c r="G22" s="29">
        <v>591469</v>
      </c>
      <c r="H22" s="29">
        <v>91450</v>
      </c>
      <c r="I22" s="29">
        <v>90707</v>
      </c>
      <c r="J22" s="29">
        <v>223148</v>
      </c>
      <c r="K22" s="29">
        <v>112966</v>
      </c>
      <c r="L22" s="29">
        <v>30540</v>
      </c>
      <c r="M22" s="29">
        <v>14083</v>
      </c>
      <c r="N22" s="29">
        <v>104545</v>
      </c>
      <c r="O22" s="29">
        <v>69194</v>
      </c>
      <c r="P22" s="29">
        <v>60000</v>
      </c>
      <c r="Q22" s="29">
        <v>7288</v>
      </c>
      <c r="R22" s="29">
        <v>76123</v>
      </c>
      <c r="S22" s="29">
        <v>57700</v>
      </c>
      <c r="T22" s="29">
        <v>0</v>
      </c>
      <c r="U22" s="29">
        <v>0</v>
      </c>
      <c r="V22" s="29">
        <v>0</v>
      </c>
      <c r="W22" s="29">
        <v>0</v>
      </c>
      <c r="X22" s="30">
        <f t="shared" si="1"/>
        <v>50.02660049107298</v>
      </c>
      <c r="Z22" s="31">
        <f t="shared" si="2"/>
        <v>66.18585298196949</v>
      </c>
      <c r="AZ22" s="29">
        <f t="shared" si="6"/>
        <v>33856</v>
      </c>
    </row>
    <row r="23" spans="1:52" ht="12.75">
      <c r="A23" s="32" t="s">
        <v>18</v>
      </c>
      <c r="B23" s="27">
        <v>286</v>
      </c>
      <c r="C23" s="28">
        <f t="shared" si="5"/>
        <v>361.44609557109555</v>
      </c>
      <c r="D23" s="29">
        <v>1240483</v>
      </c>
      <c r="E23" s="29">
        <v>661778</v>
      </c>
      <c r="F23" s="29">
        <v>892692</v>
      </c>
      <c r="G23" s="29">
        <v>437348</v>
      </c>
      <c r="H23" s="29">
        <v>71707</v>
      </c>
      <c r="I23" s="29">
        <v>66876</v>
      </c>
      <c r="J23" s="29">
        <v>164333</v>
      </c>
      <c r="K23" s="29">
        <v>89250</v>
      </c>
      <c r="L23" s="29">
        <v>22491</v>
      </c>
      <c r="M23" s="29">
        <v>11903</v>
      </c>
      <c r="N23" s="29">
        <v>13863</v>
      </c>
      <c r="O23" s="29">
        <v>8586</v>
      </c>
      <c r="P23" s="29">
        <v>350</v>
      </c>
      <c r="Q23" s="29">
        <v>0</v>
      </c>
      <c r="R23" s="29">
        <v>48920</v>
      </c>
      <c r="S23" s="29">
        <v>37034</v>
      </c>
      <c r="T23" s="29">
        <v>0</v>
      </c>
      <c r="U23" s="29">
        <v>0</v>
      </c>
      <c r="V23" s="29">
        <v>0</v>
      </c>
      <c r="W23" s="29">
        <v>0</v>
      </c>
      <c r="X23" s="30">
        <f t="shared" si="1"/>
        <v>48.99203756726844</v>
      </c>
      <c r="Z23" s="31">
        <f t="shared" si="2"/>
        <v>61.934646180480414</v>
      </c>
      <c r="AZ23" s="29">
        <f t="shared" si="6"/>
        <v>10781</v>
      </c>
    </row>
    <row r="24" spans="1:52" ht="12.75">
      <c r="A24" s="32" t="s">
        <v>19</v>
      </c>
      <c r="B24" s="27">
        <v>303</v>
      </c>
      <c r="C24" s="28">
        <f t="shared" si="5"/>
        <v>499.23267326732673</v>
      </c>
      <c r="D24" s="29">
        <v>1815210</v>
      </c>
      <c r="E24" s="29">
        <v>947165</v>
      </c>
      <c r="F24" s="29">
        <v>1106720</v>
      </c>
      <c r="G24" s="29">
        <v>542099</v>
      </c>
      <c r="H24" s="29">
        <v>90429</v>
      </c>
      <c r="I24" s="29">
        <v>90428</v>
      </c>
      <c r="J24" s="29">
        <v>208922</v>
      </c>
      <c r="K24" s="29">
        <v>110420</v>
      </c>
      <c r="L24" s="29">
        <v>28593</v>
      </c>
      <c r="M24" s="29">
        <v>15186</v>
      </c>
      <c r="N24" s="29">
        <v>183500</v>
      </c>
      <c r="O24" s="29">
        <v>119680</v>
      </c>
      <c r="P24" s="29">
        <v>107620</v>
      </c>
      <c r="Q24" s="29">
        <v>0</v>
      </c>
      <c r="R24" s="29">
        <v>65827</v>
      </c>
      <c r="S24" s="29">
        <v>49895</v>
      </c>
      <c r="T24" s="29">
        <v>0</v>
      </c>
      <c r="U24" s="29">
        <v>0</v>
      </c>
      <c r="V24" s="29">
        <v>0</v>
      </c>
      <c r="W24" s="29">
        <v>0</v>
      </c>
      <c r="X24" s="30">
        <f t="shared" si="1"/>
        <v>48.982488795720684</v>
      </c>
      <c r="Z24" s="31">
        <f t="shared" si="2"/>
        <v>65.22070844686648</v>
      </c>
      <c r="AZ24" s="29">
        <f t="shared" si="6"/>
        <v>19457</v>
      </c>
    </row>
    <row r="25" spans="1:52" ht="12.75">
      <c r="A25" s="32" t="s">
        <v>20</v>
      </c>
      <c r="B25" s="27">
        <v>565</v>
      </c>
      <c r="C25" s="28">
        <f t="shared" si="5"/>
        <v>349.18259587020646</v>
      </c>
      <c r="D25" s="29">
        <v>2367458</v>
      </c>
      <c r="E25" s="29">
        <v>1275937</v>
      </c>
      <c r="F25" s="29">
        <v>1618425</v>
      </c>
      <c r="G25" s="29">
        <v>809608</v>
      </c>
      <c r="H25" s="29">
        <v>130484</v>
      </c>
      <c r="I25" s="29">
        <v>123478</v>
      </c>
      <c r="J25" s="29">
        <v>301296</v>
      </c>
      <c r="K25" s="29">
        <v>150608</v>
      </c>
      <c r="L25" s="29">
        <v>41236</v>
      </c>
      <c r="M25" s="29">
        <v>20544</v>
      </c>
      <c r="N25" s="29">
        <v>123323</v>
      </c>
      <c r="O25" s="29">
        <v>62877</v>
      </c>
      <c r="P25" s="29">
        <v>0</v>
      </c>
      <c r="Q25" s="29">
        <v>0</v>
      </c>
      <c r="R25" s="29">
        <v>97689</v>
      </c>
      <c r="S25" s="29">
        <v>73976</v>
      </c>
      <c r="T25" s="29">
        <v>0</v>
      </c>
      <c r="U25" s="29">
        <v>0</v>
      </c>
      <c r="V25" s="29">
        <v>0</v>
      </c>
      <c r="W25" s="29">
        <v>0</v>
      </c>
      <c r="X25" s="30">
        <f t="shared" si="1"/>
        <v>50.024437338770724</v>
      </c>
      <c r="Z25" s="31">
        <f t="shared" si="2"/>
        <v>50.9856231197749</v>
      </c>
      <c r="AZ25" s="29">
        <f t="shared" si="6"/>
        <v>34846</v>
      </c>
    </row>
    <row r="26" spans="1:52" ht="12.75">
      <c r="A26" s="32" t="s">
        <v>21</v>
      </c>
      <c r="B26" s="27">
        <v>337</v>
      </c>
      <c r="C26" s="28">
        <f t="shared" si="5"/>
        <v>184.67012858555887</v>
      </c>
      <c r="D26" s="29">
        <v>746806</v>
      </c>
      <c r="E26" s="29">
        <v>376517</v>
      </c>
      <c r="F26" s="29">
        <v>511931</v>
      </c>
      <c r="G26" s="29">
        <v>229511</v>
      </c>
      <c r="H26" s="29">
        <v>42160</v>
      </c>
      <c r="I26" s="29">
        <v>38878</v>
      </c>
      <c r="J26" s="29">
        <v>97983</v>
      </c>
      <c r="K26" s="29">
        <v>44446</v>
      </c>
      <c r="L26" s="29">
        <v>13410</v>
      </c>
      <c r="M26" s="29">
        <v>6176</v>
      </c>
      <c r="N26" s="29">
        <v>18229</v>
      </c>
      <c r="O26" s="29">
        <v>18228</v>
      </c>
      <c r="P26" s="29">
        <v>11100</v>
      </c>
      <c r="Q26" s="29">
        <v>0</v>
      </c>
      <c r="R26" s="29">
        <v>30858</v>
      </c>
      <c r="S26" s="29">
        <v>21117</v>
      </c>
      <c r="T26" s="29">
        <v>0</v>
      </c>
      <c r="U26" s="29">
        <v>0</v>
      </c>
      <c r="V26" s="29">
        <v>0</v>
      </c>
      <c r="W26" s="29">
        <v>0</v>
      </c>
      <c r="X26" s="30">
        <f t="shared" si="1"/>
        <v>44.83240905512657</v>
      </c>
      <c r="Z26" s="31">
        <f t="shared" si="2"/>
        <v>99.99451423555873</v>
      </c>
      <c r="AZ26" s="29">
        <f t="shared" si="6"/>
        <v>18161</v>
      </c>
    </row>
    <row r="27" spans="1:52" ht="12.75">
      <c r="A27" s="32" t="s">
        <v>119</v>
      </c>
      <c r="B27" s="27"/>
      <c r="C27" s="28"/>
      <c r="D27" s="29">
        <f>1572184+784820</f>
        <v>2357004</v>
      </c>
      <c r="E27" s="29">
        <f>976152+410795</f>
        <v>1386947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Z27" s="31"/>
      <c r="AZ27" s="29"/>
    </row>
    <row r="28" spans="1:52" ht="12.75">
      <c r="A28" s="32" t="s">
        <v>120</v>
      </c>
      <c r="B28" s="27"/>
      <c r="C28" s="28"/>
      <c r="D28" s="29">
        <f>115585+2000+24775</f>
        <v>142360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Z28" s="31"/>
      <c r="AZ28" s="29"/>
    </row>
    <row r="29" spans="1:52" ht="12.75">
      <c r="A29" s="32" t="s">
        <v>118</v>
      </c>
      <c r="B29" s="27"/>
      <c r="C29" s="28"/>
      <c r="D29" s="29">
        <v>80000</v>
      </c>
      <c r="E29" s="29">
        <v>4050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>
        <v>4050</v>
      </c>
      <c r="X29" s="30"/>
      <c r="Z29" s="31"/>
      <c r="AZ29" s="29"/>
    </row>
    <row r="30" spans="1:52" ht="12.75">
      <c r="A30" s="33" t="s">
        <v>22</v>
      </c>
      <c r="B30" s="34">
        <f>SUM(B13:B26)</f>
        <v>6372</v>
      </c>
      <c r="C30" s="35">
        <f t="shared" si="5"/>
        <v>431.5809662063193</v>
      </c>
      <c r="D30" s="36">
        <f>SUM(D13:D29)</f>
        <v>33000407</v>
      </c>
      <c r="E30" s="36">
        <f aca="true" t="shared" si="7" ref="E30:W30">SUM(E13:E29)</f>
        <v>17232450</v>
      </c>
      <c r="F30" s="36">
        <f t="shared" si="7"/>
        <v>20459567</v>
      </c>
      <c r="G30" s="36">
        <f t="shared" si="7"/>
        <v>9778456</v>
      </c>
      <c r="H30" s="36">
        <f t="shared" si="7"/>
        <v>1555839</v>
      </c>
      <c r="I30" s="36">
        <f t="shared" si="7"/>
        <v>1528798</v>
      </c>
      <c r="J30" s="36">
        <f t="shared" si="7"/>
        <v>3826935</v>
      </c>
      <c r="K30" s="36">
        <f t="shared" si="7"/>
        <v>1917731</v>
      </c>
      <c r="L30" s="36">
        <f t="shared" si="7"/>
        <v>523755</v>
      </c>
      <c r="M30" s="36">
        <f t="shared" si="7"/>
        <v>262945</v>
      </c>
      <c r="N30" s="36">
        <f t="shared" si="7"/>
        <v>1345377</v>
      </c>
      <c r="O30" s="36">
        <f t="shared" si="7"/>
        <v>831393</v>
      </c>
      <c r="P30" s="36">
        <f t="shared" si="7"/>
        <v>250170</v>
      </c>
      <c r="Q30" s="36">
        <f t="shared" si="7"/>
        <v>18658</v>
      </c>
      <c r="R30" s="36">
        <f t="shared" si="7"/>
        <v>1191122</v>
      </c>
      <c r="S30" s="36">
        <f t="shared" si="7"/>
        <v>899253</v>
      </c>
      <c r="T30" s="36">
        <f t="shared" si="7"/>
        <v>0</v>
      </c>
      <c r="U30" s="36">
        <f t="shared" si="7"/>
        <v>0</v>
      </c>
      <c r="V30" s="36">
        <f t="shared" si="7"/>
        <v>60000</v>
      </c>
      <c r="W30" s="36">
        <f t="shared" si="7"/>
        <v>13810</v>
      </c>
      <c r="X30" s="37">
        <f t="shared" si="1"/>
        <v>47.79405155544103</v>
      </c>
      <c r="Z30" s="31">
        <f t="shared" si="2"/>
        <v>61.796284610187335</v>
      </c>
      <c r="AZ30" s="36">
        <f>SUM(AZ13:AZ29)</f>
        <v>594459</v>
      </c>
    </row>
    <row r="31" spans="1:52" ht="12.75">
      <c r="A31" s="27" t="s">
        <v>3</v>
      </c>
      <c r="B31" s="40">
        <v>9</v>
      </c>
      <c r="C31" s="28">
        <f t="shared" si="5"/>
        <v>2045.8796296296298</v>
      </c>
      <c r="D31" s="29">
        <v>220955</v>
      </c>
      <c r="E31" s="29">
        <v>88207</v>
      </c>
      <c r="F31" s="29">
        <v>167980</v>
      </c>
      <c r="G31" s="29">
        <v>60196</v>
      </c>
      <c r="H31" s="29">
        <v>8637</v>
      </c>
      <c r="I31" s="29">
        <v>6994</v>
      </c>
      <c r="J31" s="29">
        <v>31371</v>
      </c>
      <c r="K31" s="29">
        <v>13426</v>
      </c>
      <c r="L31" s="29">
        <v>4293</v>
      </c>
      <c r="M31" s="29">
        <v>761</v>
      </c>
      <c r="N31" s="29">
        <v>0</v>
      </c>
      <c r="O31" s="29">
        <v>0</v>
      </c>
      <c r="P31" s="29">
        <v>0</v>
      </c>
      <c r="Q31" s="29">
        <v>0</v>
      </c>
      <c r="R31" s="29">
        <v>5037</v>
      </c>
      <c r="S31" s="29">
        <v>4090</v>
      </c>
      <c r="T31" s="29">
        <v>0</v>
      </c>
      <c r="U31" s="29">
        <v>0</v>
      </c>
      <c r="V31" s="29">
        <v>0</v>
      </c>
      <c r="W31" s="29">
        <v>0</v>
      </c>
      <c r="X31" s="30">
        <f t="shared" si="1"/>
        <v>35.83521847839029</v>
      </c>
      <c r="Z31" s="31" t="e">
        <f t="shared" si="2"/>
        <v>#DIV/0!</v>
      </c>
      <c r="AZ31" s="29">
        <f t="shared" si="6"/>
        <v>2740</v>
      </c>
    </row>
    <row r="32" spans="1:52" ht="21">
      <c r="A32" s="33" t="s">
        <v>23</v>
      </c>
      <c r="B32" s="34">
        <f>B31</f>
        <v>9</v>
      </c>
      <c r="C32" s="34">
        <f>C31</f>
        <v>2045.8796296296298</v>
      </c>
      <c r="D32" s="36">
        <f>D31</f>
        <v>220955</v>
      </c>
      <c r="E32" s="36">
        <f aca="true" t="shared" si="8" ref="E32:W32">E31</f>
        <v>88207</v>
      </c>
      <c r="F32" s="36">
        <f t="shared" si="8"/>
        <v>167980</v>
      </c>
      <c r="G32" s="36">
        <f t="shared" si="8"/>
        <v>60196</v>
      </c>
      <c r="H32" s="36">
        <f t="shared" si="8"/>
        <v>8637</v>
      </c>
      <c r="I32" s="36">
        <f t="shared" si="8"/>
        <v>6994</v>
      </c>
      <c r="J32" s="36">
        <f t="shared" si="8"/>
        <v>31371</v>
      </c>
      <c r="K32" s="36">
        <f t="shared" si="8"/>
        <v>13426</v>
      </c>
      <c r="L32" s="36">
        <f t="shared" si="8"/>
        <v>4293</v>
      </c>
      <c r="M32" s="36">
        <f t="shared" si="8"/>
        <v>761</v>
      </c>
      <c r="N32" s="36">
        <f t="shared" si="8"/>
        <v>0</v>
      </c>
      <c r="O32" s="36">
        <f t="shared" si="8"/>
        <v>0</v>
      </c>
      <c r="P32" s="36">
        <f t="shared" si="8"/>
        <v>0</v>
      </c>
      <c r="Q32" s="36">
        <f t="shared" si="8"/>
        <v>0</v>
      </c>
      <c r="R32" s="36">
        <f t="shared" si="8"/>
        <v>5037</v>
      </c>
      <c r="S32" s="36">
        <f t="shared" si="8"/>
        <v>4090</v>
      </c>
      <c r="T32" s="36">
        <f t="shared" si="8"/>
        <v>0</v>
      </c>
      <c r="U32" s="36">
        <f t="shared" si="8"/>
        <v>0</v>
      </c>
      <c r="V32" s="36">
        <f t="shared" si="8"/>
        <v>0</v>
      </c>
      <c r="W32" s="36">
        <f t="shared" si="8"/>
        <v>0</v>
      </c>
      <c r="X32" s="37">
        <f t="shared" si="1"/>
        <v>35.83521847839029</v>
      </c>
      <c r="Z32" s="31" t="e">
        <f t="shared" si="2"/>
        <v>#DIV/0!</v>
      </c>
      <c r="AZ32" s="36">
        <f>AZ31</f>
        <v>2740</v>
      </c>
    </row>
    <row r="33" spans="1:52" ht="12.75">
      <c r="A33" s="32" t="s">
        <v>24</v>
      </c>
      <c r="B33" s="27">
        <v>169</v>
      </c>
      <c r="C33" s="28">
        <f aca="true" t="shared" si="9" ref="C33:C59">D33/12/B33</f>
        <v>435.42011834319527</v>
      </c>
      <c r="D33" s="29">
        <v>883032</v>
      </c>
      <c r="E33" s="29">
        <v>488837</v>
      </c>
      <c r="F33" s="29">
        <v>601663</v>
      </c>
      <c r="G33" s="29">
        <v>311180</v>
      </c>
      <c r="H33" s="29">
        <v>51746</v>
      </c>
      <c r="I33" s="29">
        <v>42320</v>
      </c>
      <c r="J33" s="29">
        <v>116967</v>
      </c>
      <c r="K33" s="29">
        <v>57605</v>
      </c>
      <c r="L33" s="29">
        <v>16009</v>
      </c>
      <c r="M33" s="29">
        <v>7916</v>
      </c>
      <c r="N33" s="29">
        <v>41044</v>
      </c>
      <c r="O33" s="29">
        <v>30505</v>
      </c>
      <c r="P33" s="29">
        <v>1300</v>
      </c>
      <c r="Q33" s="29">
        <v>250</v>
      </c>
      <c r="R33" s="29">
        <v>40596</v>
      </c>
      <c r="S33" s="29">
        <v>30783</v>
      </c>
      <c r="T33" s="29">
        <v>0</v>
      </c>
      <c r="U33" s="29">
        <v>0</v>
      </c>
      <c r="V33" s="29">
        <v>0</v>
      </c>
      <c r="W33" s="29">
        <v>0</v>
      </c>
      <c r="X33" s="30">
        <f t="shared" si="1"/>
        <v>51.719982781058505</v>
      </c>
      <c r="Z33" s="31">
        <f t="shared" si="2"/>
        <v>74.32267810154956</v>
      </c>
      <c r="AZ33" s="29">
        <f t="shared" si="6"/>
        <v>8278</v>
      </c>
    </row>
    <row r="34" spans="1:52" ht="12.75">
      <c r="A34" s="32" t="s">
        <v>25</v>
      </c>
      <c r="B34" s="27">
        <v>79</v>
      </c>
      <c r="C34" s="28">
        <f t="shared" si="9"/>
        <v>286.7679324894515</v>
      </c>
      <c r="D34" s="29">
        <v>271856</v>
      </c>
      <c r="E34" s="29">
        <v>145107</v>
      </c>
      <c r="F34" s="29">
        <v>188404</v>
      </c>
      <c r="G34" s="29">
        <v>93627</v>
      </c>
      <c r="H34" s="29">
        <v>15800</v>
      </c>
      <c r="I34" s="29">
        <v>14600</v>
      </c>
      <c r="J34" s="29">
        <v>36087</v>
      </c>
      <c r="K34" s="29">
        <v>18874</v>
      </c>
      <c r="L34" s="29">
        <v>4939</v>
      </c>
      <c r="M34" s="29">
        <v>2606</v>
      </c>
      <c r="N34" s="29">
        <v>3230</v>
      </c>
      <c r="O34" s="29">
        <v>1783</v>
      </c>
      <c r="P34" s="29">
        <v>0</v>
      </c>
      <c r="Q34" s="29">
        <v>0</v>
      </c>
      <c r="R34" s="29">
        <v>13381</v>
      </c>
      <c r="S34" s="29">
        <v>10134</v>
      </c>
      <c r="T34" s="29">
        <v>0</v>
      </c>
      <c r="U34" s="29">
        <v>0</v>
      </c>
      <c r="V34" s="29">
        <v>0</v>
      </c>
      <c r="W34" s="29">
        <v>0</v>
      </c>
      <c r="X34" s="30">
        <f t="shared" si="1"/>
        <v>49.694804781214835</v>
      </c>
      <c r="Z34" s="31">
        <f t="shared" si="2"/>
        <v>55.201238390092875</v>
      </c>
      <c r="AZ34" s="29">
        <f t="shared" si="6"/>
        <v>3483</v>
      </c>
    </row>
    <row r="35" spans="1:52" ht="12.75">
      <c r="A35" s="32" t="s">
        <v>26</v>
      </c>
      <c r="B35" s="27">
        <v>48</v>
      </c>
      <c r="C35" s="28">
        <f t="shared" si="9"/>
        <v>276.75868055555554</v>
      </c>
      <c r="D35" s="29">
        <v>159413</v>
      </c>
      <c r="E35" s="29">
        <v>94353</v>
      </c>
      <c r="F35" s="29">
        <v>97445</v>
      </c>
      <c r="G35" s="29">
        <v>51291</v>
      </c>
      <c r="H35" s="29">
        <v>13033</v>
      </c>
      <c r="I35" s="29">
        <v>12008</v>
      </c>
      <c r="J35" s="29">
        <v>19163</v>
      </c>
      <c r="K35" s="29">
        <v>11550</v>
      </c>
      <c r="L35" s="29">
        <v>2623</v>
      </c>
      <c r="M35" s="29">
        <v>1493</v>
      </c>
      <c r="N35" s="29">
        <v>14845</v>
      </c>
      <c r="O35" s="29">
        <v>10301</v>
      </c>
      <c r="P35" s="29">
        <v>0</v>
      </c>
      <c r="Q35" s="29">
        <v>0</v>
      </c>
      <c r="R35" s="29">
        <v>7862</v>
      </c>
      <c r="S35" s="29">
        <v>5982</v>
      </c>
      <c r="T35" s="29">
        <v>0</v>
      </c>
      <c r="U35" s="29">
        <v>0</v>
      </c>
      <c r="V35" s="29">
        <v>0</v>
      </c>
      <c r="W35" s="29">
        <v>0</v>
      </c>
      <c r="X35" s="30">
        <f t="shared" si="1"/>
        <v>52.63584586176818</v>
      </c>
      <c r="Z35" s="31">
        <f t="shared" si="2"/>
        <v>69.39036712697877</v>
      </c>
      <c r="AZ35" s="29">
        <f t="shared" si="6"/>
        <v>1728</v>
      </c>
    </row>
    <row r="36" spans="1:52" ht="12.75">
      <c r="A36" s="32" t="s">
        <v>27</v>
      </c>
      <c r="B36" s="27">
        <v>349</v>
      </c>
      <c r="C36" s="28">
        <f t="shared" si="9"/>
        <v>395.19985673352437</v>
      </c>
      <c r="D36" s="29">
        <v>1655097</v>
      </c>
      <c r="E36" s="29">
        <v>909689</v>
      </c>
      <c r="F36" s="29">
        <v>1187071</v>
      </c>
      <c r="G36" s="29">
        <v>594298</v>
      </c>
      <c r="H36" s="29">
        <v>90717</v>
      </c>
      <c r="I36" s="29">
        <v>90716</v>
      </c>
      <c r="J36" s="29">
        <v>214714</v>
      </c>
      <c r="K36" s="29">
        <v>114304</v>
      </c>
      <c r="L36" s="29">
        <v>29386</v>
      </c>
      <c r="M36" s="29">
        <v>16290</v>
      </c>
      <c r="N36" s="29">
        <v>31947</v>
      </c>
      <c r="O36" s="29">
        <v>26017</v>
      </c>
      <c r="P36" s="29">
        <v>0</v>
      </c>
      <c r="Q36" s="29">
        <v>0</v>
      </c>
      <c r="R36" s="29">
        <v>66509</v>
      </c>
      <c r="S36" s="29">
        <v>50400</v>
      </c>
      <c r="T36" s="29">
        <v>0</v>
      </c>
      <c r="U36" s="29">
        <v>0</v>
      </c>
      <c r="V36" s="29">
        <v>0</v>
      </c>
      <c r="W36" s="29">
        <v>0</v>
      </c>
      <c r="X36" s="30">
        <f t="shared" si="1"/>
        <v>50.06423373159651</v>
      </c>
      <c r="Z36" s="31">
        <f t="shared" si="2"/>
        <v>81.43800669859455</v>
      </c>
      <c r="AZ36" s="29">
        <f t="shared" si="6"/>
        <v>17664</v>
      </c>
    </row>
    <row r="37" spans="1:52" ht="12.75">
      <c r="A37" s="32" t="s">
        <v>28</v>
      </c>
      <c r="B37" s="27">
        <v>125</v>
      </c>
      <c r="C37" s="28">
        <f t="shared" si="9"/>
        <v>351.962</v>
      </c>
      <c r="D37" s="29">
        <v>527943</v>
      </c>
      <c r="E37" s="29">
        <v>319573</v>
      </c>
      <c r="F37" s="29">
        <v>370134</v>
      </c>
      <c r="G37" s="29">
        <v>214099</v>
      </c>
      <c r="H37" s="29">
        <v>31801</v>
      </c>
      <c r="I37" s="29">
        <v>31703</v>
      </c>
      <c r="J37" s="29">
        <v>69751</v>
      </c>
      <c r="K37" s="29">
        <v>43000</v>
      </c>
      <c r="L37" s="29">
        <v>9546</v>
      </c>
      <c r="M37" s="29">
        <v>5890</v>
      </c>
      <c r="N37" s="29">
        <v>12800</v>
      </c>
      <c r="O37" s="29">
        <v>5183</v>
      </c>
      <c r="P37" s="29">
        <v>0</v>
      </c>
      <c r="Q37" s="29">
        <v>0</v>
      </c>
      <c r="R37" s="29">
        <v>22811</v>
      </c>
      <c r="S37" s="29">
        <v>17262</v>
      </c>
      <c r="T37" s="29">
        <v>0</v>
      </c>
      <c r="U37" s="29">
        <v>0</v>
      </c>
      <c r="V37" s="29">
        <v>0</v>
      </c>
      <c r="W37" s="29">
        <v>0</v>
      </c>
      <c r="X37" s="30">
        <f t="shared" si="1"/>
        <v>57.84364581475898</v>
      </c>
      <c r="Z37" s="31">
        <f t="shared" si="2"/>
        <v>40.4921875</v>
      </c>
      <c r="AZ37" s="29">
        <f t="shared" si="6"/>
        <v>2436</v>
      </c>
    </row>
    <row r="38" spans="1:52" ht="12.75">
      <c r="A38" s="32" t="s">
        <v>29</v>
      </c>
      <c r="B38" s="27">
        <v>96</v>
      </c>
      <c r="C38" s="28">
        <f t="shared" si="9"/>
        <v>290.59027777777777</v>
      </c>
      <c r="D38" s="29">
        <v>334760</v>
      </c>
      <c r="E38" s="29">
        <v>129859</v>
      </c>
      <c r="F38" s="29">
        <v>229784</v>
      </c>
      <c r="G38" s="29">
        <v>78171</v>
      </c>
      <c r="H38" s="29">
        <v>11456</v>
      </c>
      <c r="I38" s="29">
        <v>11273</v>
      </c>
      <c r="J38" s="29">
        <v>43820</v>
      </c>
      <c r="K38" s="29">
        <v>15265</v>
      </c>
      <c r="L38" s="29">
        <v>5998</v>
      </c>
      <c r="M38" s="29">
        <v>2069</v>
      </c>
      <c r="N38" s="29">
        <v>15936</v>
      </c>
      <c r="O38" s="29">
        <v>6809</v>
      </c>
      <c r="P38" s="29">
        <v>0</v>
      </c>
      <c r="Q38" s="29">
        <v>0</v>
      </c>
      <c r="R38" s="29">
        <v>17541</v>
      </c>
      <c r="S38" s="29">
        <v>13370</v>
      </c>
      <c r="T38" s="29">
        <v>0</v>
      </c>
      <c r="U38" s="29">
        <v>0</v>
      </c>
      <c r="V38" s="29">
        <v>0</v>
      </c>
      <c r="W38" s="29">
        <v>0</v>
      </c>
      <c r="X38" s="30">
        <f t="shared" si="1"/>
        <v>34.019339901820835</v>
      </c>
      <c r="Z38" s="22">
        <f aca="true" t="shared" si="10" ref="Z38:Z70">O38/N38*100</f>
        <v>42.727158634538156</v>
      </c>
      <c r="AZ38" s="29">
        <f t="shared" si="6"/>
        <v>2902</v>
      </c>
    </row>
    <row r="39" spans="1:52" ht="12.75">
      <c r="A39" s="32" t="s">
        <v>30</v>
      </c>
      <c r="B39" s="27">
        <v>85</v>
      </c>
      <c r="C39" s="28">
        <f t="shared" si="9"/>
        <v>211.52745098039213</v>
      </c>
      <c r="D39" s="29">
        <v>215758</v>
      </c>
      <c r="E39" s="29">
        <v>106852</v>
      </c>
      <c r="F39" s="29">
        <v>148621</v>
      </c>
      <c r="G39" s="29">
        <v>63978</v>
      </c>
      <c r="H39" s="29">
        <v>9219</v>
      </c>
      <c r="I39" s="29">
        <v>8685</v>
      </c>
      <c r="J39" s="29">
        <v>26155</v>
      </c>
      <c r="K39" s="29">
        <v>11737</v>
      </c>
      <c r="L39" s="29">
        <v>3579</v>
      </c>
      <c r="M39" s="29">
        <v>1548</v>
      </c>
      <c r="N39" s="29">
        <v>10759</v>
      </c>
      <c r="O39" s="29">
        <v>10368</v>
      </c>
      <c r="P39" s="29">
        <v>0</v>
      </c>
      <c r="Q39" s="29">
        <v>0</v>
      </c>
      <c r="R39" s="29">
        <v>9877</v>
      </c>
      <c r="S39" s="29">
        <v>7515</v>
      </c>
      <c r="T39" s="29">
        <v>0</v>
      </c>
      <c r="U39" s="29">
        <v>0</v>
      </c>
      <c r="V39" s="29">
        <v>0</v>
      </c>
      <c r="W39" s="29">
        <v>0</v>
      </c>
      <c r="X39" s="30">
        <f t="shared" si="1"/>
        <v>43.04775233648004</v>
      </c>
      <c r="Z39" s="22">
        <f t="shared" si="10"/>
        <v>96.3658332558788</v>
      </c>
      <c r="AZ39" s="29">
        <f t="shared" si="6"/>
        <v>3021</v>
      </c>
    </row>
    <row r="40" spans="1:52" ht="12.75">
      <c r="A40" s="32" t="s">
        <v>119</v>
      </c>
      <c r="B40" s="27"/>
      <c r="C40" s="28"/>
      <c r="D40" s="29">
        <v>135453</v>
      </c>
      <c r="E40" s="29">
        <v>77978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AZ40" s="29"/>
    </row>
    <row r="41" spans="1:52" ht="12.75">
      <c r="A41" s="33" t="s">
        <v>31</v>
      </c>
      <c r="B41" s="34">
        <f>SUM(B33:B39)</f>
        <v>951</v>
      </c>
      <c r="C41" s="35">
        <f t="shared" si="9"/>
        <v>366.571328426218</v>
      </c>
      <c r="D41" s="36">
        <f>SUM(D33:D40)</f>
        <v>4183312</v>
      </c>
      <c r="E41" s="36">
        <f aca="true" t="shared" si="11" ref="E41:W41">SUM(E33:E40)</f>
        <v>2272248</v>
      </c>
      <c r="F41" s="36">
        <f t="shared" si="11"/>
        <v>2823122</v>
      </c>
      <c r="G41" s="36">
        <f t="shared" si="11"/>
        <v>1406644</v>
      </c>
      <c r="H41" s="36">
        <f t="shared" si="11"/>
        <v>223772</v>
      </c>
      <c r="I41" s="36">
        <f t="shared" si="11"/>
        <v>211305</v>
      </c>
      <c r="J41" s="36">
        <f t="shared" si="11"/>
        <v>526657</v>
      </c>
      <c r="K41" s="36">
        <f t="shared" si="11"/>
        <v>272335</v>
      </c>
      <c r="L41" s="36">
        <f t="shared" si="11"/>
        <v>72080</v>
      </c>
      <c r="M41" s="36">
        <f t="shared" si="11"/>
        <v>37812</v>
      </c>
      <c r="N41" s="36">
        <f t="shared" si="11"/>
        <v>130561</v>
      </c>
      <c r="O41" s="36">
        <f t="shared" si="11"/>
        <v>90966</v>
      </c>
      <c r="P41" s="36">
        <f t="shared" si="11"/>
        <v>1300</v>
      </c>
      <c r="Q41" s="36">
        <f t="shared" si="11"/>
        <v>250</v>
      </c>
      <c r="R41" s="36">
        <f t="shared" si="11"/>
        <v>178577</v>
      </c>
      <c r="S41" s="36">
        <f t="shared" si="11"/>
        <v>135446</v>
      </c>
      <c r="T41" s="36">
        <f t="shared" si="11"/>
        <v>0</v>
      </c>
      <c r="U41" s="36">
        <f t="shared" si="11"/>
        <v>0</v>
      </c>
      <c r="V41" s="36">
        <f t="shared" si="11"/>
        <v>0</v>
      </c>
      <c r="W41" s="36">
        <f t="shared" si="11"/>
        <v>0</v>
      </c>
      <c r="X41" s="37">
        <f t="shared" si="1"/>
        <v>49.825831118881865</v>
      </c>
      <c r="Z41" s="22">
        <f t="shared" si="10"/>
        <v>69.67317958655342</v>
      </c>
      <c r="AZ41" s="36">
        <f>SUM(AZ33:AZ40)</f>
        <v>39512</v>
      </c>
    </row>
    <row r="42" spans="1:52" ht="12.75">
      <c r="A42" s="32" t="s">
        <v>24</v>
      </c>
      <c r="B42" s="27">
        <v>617</v>
      </c>
      <c r="C42" s="28">
        <f t="shared" si="9"/>
        <v>363.34103187466235</v>
      </c>
      <c r="D42" s="29">
        <v>2690177</v>
      </c>
      <c r="E42" s="41">
        <v>1454056</v>
      </c>
      <c r="F42" s="29">
        <v>1811340</v>
      </c>
      <c r="G42" s="29">
        <v>906773</v>
      </c>
      <c r="H42" s="29">
        <v>134460</v>
      </c>
      <c r="I42" s="29">
        <v>134347</v>
      </c>
      <c r="J42" s="29">
        <v>331630</v>
      </c>
      <c r="K42" s="29">
        <v>167962</v>
      </c>
      <c r="L42" s="29">
        <v>45387</v>
      </c>
      <c r="M42" s="29">
        <v>23194</v>
      </c>
      <c r="N42" s="29">
        <v>123130</v>
      </c>
      <c r="O42" s="29">
        <v>105078</v>
      </c>
      <c r="P42" s="29">
        <v>84000</v>
      </c>
      <c r="Q42" s="29">
        <v>61</v>
      </c>
      <c r="R42" s="29">
        <v>117667</v>
      </c>
      <c r="S42" s="29">
        <v>89147</v>
      </c>
      <c r="T42" s="29">
        <v>0</v>
      </c>
      <c r="U42" s="29">
        <v>0</v>
      </c>
      <c r="V42" s="29">
        <v>0</v>
      </c>
      <c r="W42" s="29">
        <v>0</v>
      </c>
      <c r="X42" s="30">
        <f t="shared" si="1"/>
        <v>50.06089414466638</v>
      </c>
      <c r="Z42" s="22">
        <f t="shared" si="10"/>
        <v>85.3390725249736</v>
      </c>
      <c r="AZ42" s="29">
        <f aca="true" t="shared" si="12" ref="AZ42:AZ52">E42-G42-I42-K42-M42-O42-Q42-S42-U42-W42</f>
        <v>27494</v>
      </c>
    </row>
    <row r="43" spans="1:52" ht="12.75">
      <c r="A43" s="32" t="s">
        <v>32</v>
      </c>
      <c r="B43" s="27">
        <v>464</v>
      </c>
      <c r="C43" s="28">
        <f t="shared" si="9"/>
        <v>279.097341954023</v>
      </c>
      <c r="D43" s="29">
        <v>1554014</v>
      </c>
      <c r="E43" s="41">
        <v>814309</v>
      </c>
      <c r="F43" s="29">
        <v>1072997</v>
      </c>
      <c r="G43" s="29">
        <v>521631</v>
      </c>
      <c r="H43" s="29">
        <v>78404</v>
      </c>
      <c r="I43" s="29">
        <v>77974</v>
      </c>
      <c r="J43" s="29">
        <v>203019</v>
      </c>
      <c r="K43" s="29">
        <v>82275</v>
      </c>
      <c r="L43" s="29">
        <v>27785</v>
      </c>
      <c r="M43" s="29">
        <v>14883</v>
      </c>
      <c r="N43" s="29">
        <v>48334</v>
      </c>
      <c r="O43" s="29">
        <v>29427</v>
      </c>
      <c r="P43" s="29">
        <v>0</v>
      </c>
      <c r="Q43" s="29">
        <v>0</v>
      </c>
      <c r="R43" s="29">
        <v>61645</v>
      </c>
      <c r="S43" s="29">
        <v>46557</v>
      </c>
      <c r="T43" s="29">
        <v>0</v>
      </c>
      <c r="U43" s="29">
        <v>0</v>
      </c>
      <c r="V43" s="29">
        <v>0</v>
      </c>
      <c r="W43" s="29">
        <v>0</v>
      </c>
      <c r="X43" s="30">
        <f t="shared" si="1"/>
        <v>48.61439500762817</v>
      </c>
      <c r="Z43" s="22">
        <f t="shared" si="10"/>
        <v>60.88260851574461</v>
      </c>
      <c r="AZ43" s="29">
        <f t="shared" si="12"/>
        <v>41562</v>
      </c>
    </row>
    <row r="44" spans="1:52" ht="12.75">
      <c r="A44" s="32" t="s">
        <v>28</v>
      </c>
      <c r="B44" s="27">
        <v>620</v>
      </c>
      <c r="C44" s="28">
        <f t="shared" si="9"/>
        <v>445.30309139784947</v>
      </c>
      <c r="D44" s="29">
        <v>3313055</v>
      </c>
      <c r="E44" s="41">
        <f>6297+1660845</f>
        <v>1667142</v>
      </c>
      <c r="F44" s="29">
        <v>2142995</v>
      </c>
      <c r="G44" s="29">
        <v>998793</v>
      </c>
      <c r="H44" s="29">
        <v>154160</v>
      </c>
      <c r="I44" s="29">
        <v>153837</v>
      </c>
      <c r="J44" s="29">
        <v>400706</v>
      </c>
      <c r="K44" s="29">
        <v>182794</v>
      </c>
      <c r="L44" s="29">
        <v>54841</v>
      </c>
      <c r="M44" s="29">
        <v>26930</v>
      </c>
      <c r="N44" s="29">
        <v>264700</v>
      </c>
      <c r="O44" s="29">
        <v>168693</v>
      </c>
      <c r="P44" s="29">
        <v>90000</v>
      </c>
      <c r="Q44" s="29">
        <v>0</v>
      </c>
      <c r="R44" s="29">
        <v>120414</v>
      </c>
      <c r="S44" s="29">
        <v>91238</v>
      </c>
      <c r="T44" s="29">
        <v>0</v>
      </c>
      <c r="U44" s="29">
        <v>0</v>
      </c>
      <c r="V44" s="29">
        <v>0</v>
      </c>
      <c r="W44" s="29">
        <v>0</v>
      </c>
      <c r="X44" s="30">
        <f t="shared" si="1"/>
        <v>46.60734159435743</v>
      </c>
      <c r="Z44" s="22">
        <f t="shared" si="10"/>
        <v>63.72988288628636</v>
      </c>
      <c r="AZ44" s="29">
        <f t="shared" si="12"/>
        <v>44857</v>
      </c>
    </row>
    <row r="45" spans="1:52" ht="12.75">
      <c r="A45" s="32" t="s">
        <v>25</v>
      </c>
      <c r="B45" s="27">
        <v>680</v>
      </c>
      <c r="C45" s="28">
        <f t="shared" si="9"/>
        <v>424.91629901960783</v>
      </c>
      <c r="D45" s="29">
        <v>3467317</v>
      </c>
      <c r="E45" s="41">
        <v>1675765</v>
      </c>
      <c r="F45" s="29">
        <v>2280624</v>
      </c>
      <c r="G45" s="29">
        <v>1045068</v>
      </c>
      <c r="H45" s="29">
        <v>166801</v>
      </c>
      <c r="I45" s="29">
        <v>166800</v>
      </c>
      <c r="J45" s="29">
        <v>425467</v>
      </c>
      <c r="K45" s="29">
        <v>211174</v>
      </c>
      <c r="L45" s="29">
        <v>58230</v>
      </c>
      <c r="M45" s="29">
        <v>28998</v>
      </c>
      <c r="N45" s="29">
        <v>118200</v>
      </c>
      <c r="O45" s="29">
        <v>72148</v>
      </c>
      <c r="P45" s="29">
        <v>200000</v>
      </c>
      <c r="Q45" s="29">
        <v>0</v>
      </c>
      <c r="R45" s="29">
        <v>143685</v>
      </c>
      <c r="S45" s="29">
        <v>108855</v>
      </c>
      <c r="T45" s="29">
        <v>0</v>
      </c>
      <c r="U45" s="29">
        <v>0</v>
      </c>
      <c r="V45" s="29">
        <v>0</v>
      </c>
      <c r="W45" s="29">
        <v>0</v>
      </c>
      <c r="X45" s="30">
        <f t="shared" si="1"/>
        <v>45.82377454591375</v>
      </c>
      <c r="Z45" s="22">
        <f t="shared" si="10"/>
        <v>61.03891708967851</v>
      </c>
      <c r="AZ45" s="29">
        <f t="shared" si="12"/>
        <v>42722</v>
      </c>
    </row>
    <row r="46" spans="1:52" ht="12.75">
      <c r="A46" s="32" t="s">
        <v>26</v>
      </c>
      <c r="B46" s="27">
        <v>435</v>
      </c>
      <c r="C46" s="28">
        <f t="shared" si="9"/>
        <v>419.42796934865896</v>
      </c>
      <c r="D46" s="29">
        <v>2189414</v>
      </c>
      <c r="E46" s="41">
        <v>1205722</v>
      </c>
      <c r="F46" s="29">
        <v>1394392</v>
      </c>
      <c r="G46" s="29">
        <v>699007</v>
      </c>
      <c r="H46" s="29">
        <v>107356</v>
      </c>
      <c r="I46" s="29">
        <v>107356</v>
      </c>
      <c r="J46" s="29">
        <v>262309</v>
      </c>
      <c r="K46" s="29">
        <v>138445</v>
      </c>
      <c r="L46" s="29">
        <v>35900</v>
      </c>
      <c r="M46" s="29">
        <v>19125</v>
      </c>
      <c r="N46" s="29">
        <v>240377</v>
      </c>
      <c r="O46" s="29">
        <v>153597</v>
      </c>
      <c r="P46" s="29">
        <v>2000</v>
      </c>
      <c r="Q46" s="29">
        <v>0</v>
      </c>
      <c r="R46" s="29">
        <v>84132</v>
      </c>
      <c r="S46" s="29">
        <v>63655</v>
      </c>
      <c r="T46" s="29">
        <v>0</v>
      </c>
      <c r="U46" s="29">
        <v>0</v>
      </c>
      <c r="V46" s="29">
        <v>0</v>
      </c>
      <c r="W46" s="29">
        <v>0</v>
      </c>
      <c r="X46" s="30">
        <f t="shared" si="1"/>
        <v>50.12987739459205</v>
      </c>
      <c r="Z46" s="22">
        <f t="shared" si="10"/>
        <v>63.898376300561196</v>
      </c>
      <c r="AZ46" s="29">
        <f t="shared" si="12"/>
        <v>24537</v>
      </c>
    </row>
    <row r="47" spans="1:52" ht="12.75">
      <c r="A47" s="32" t="s">
        <v>27</v>
      </c>
      <c r="B47" s="27">
        <v>280</v>
      </c>
      <c r="C47" s="28">
        <f t="shared" si="9"/>
        <v>659.73125</v>
      </c>
      <c r="D47" s="29">
        <v>2216697</v>
      </c>
      <c r="E47" s="41">
        <v>1079295</v>
      </c>
      <c r="F47" s="29">
        <v>1310674</v>
      </c>
      <c r="G47" s="29">
        <v>615920</v>
      </c>
      <c r="H47" s="29">
        <v>109110</v>
      </c>
      <c r="I47" s="29">
        <v>109109</v>
      </c>
      <c r="J47" s="29">
        <v>225358</v>
      </c>
      <c r="K47" s="29">
        <v>129483</v>
      </c>
      <c r="L47" s="29">
        <v>30842</v>
      </c>
      <c r="M47" s="29">
        <v>17253</v>
      </c>
      <c r="N47" s="29">
        <v>181573</v>
      </c>
      <c r="O47" s="29">
        <v>122005</v>
      </c>
      <c r="P47" s="29">
        <v>250000</v>
      </c>
      <c r="Q47" s="29">
        <v>7320</v>
      </c>
      <c r="R47" s="29">
        <v>74647</v>
      </c>
      <c r="S47" s="29">
        <v>56600</v>
      </c>
      <c r="T47" s="29">
        <v>0</v>
      </c>
      <c r="U47" s="29">
        <v>0</v>
      </c>
      <c r="V47" s="29">
        <v>0</v>
      </c>
      <c r="W47" s="29">
        <v>0</v>
      </c>
      <c r="X47" s="30">
        <f t="shared" si="1"/>
        <v>46.99261601283004</v>
      </c>
      <c r="Z47" s="22">
        <f t="shared" si="10"/>
        <v>67.19336024629212</v>
      </c>
      <c r="AZ47" s="29">
        <f t="shared" si="12"/>
        <v>21605</v>
      </c>
    </row>
    <row r="48" spans="1:52" ht="12.75">
      <c r="A48" s="32" t="s">
        <v>29</v>
      </c>
      <c r="B48" s="27">
        <v>645</v>
      </c>
      <c r="C48" s="28">
        <f t="shared" si="9"/>
        <v>295.5361757105943</v>
      </c>
      <c r="D48" s="29">
        <v>2287450</v>
      </c>
      <c r="E48" s="41">
        <v>1160194</v>
      </c>
      <c r="F48" s="29">
        <v>1452569</v>
      </c>
      <c r="G48" s="29">
        <v>702522</v>
      </c>
      <c r="H48" s="29">
        <v>115659</v>
      </c>
      <c r="I48" s="29">
        <v>115655</v>
      </c>
      <c r="J48" s="29">
        <v>276621</v>
      </c>
      <c r="K48" s="29">
        <v>139943</v>
      </c>
      <c r="L48" s="29">
        <v>37859</v>
      </c>
      <c r="M48" s="29">
        <v>19065</v>
      </c>
      <c r="N48" s="29">
        <v>135700</v>
      </c>
      <c r="O48" s="29">
        <v>63169</v>
      </c>
      <c r="P48" s="29">
        <v>3000</v>
      </c>
      <c r="Q48" s="29">
        <v>343</v>
      </c>
      <c r="R48" s="29">
        <v>94976</v>
      </c>
      <c r="S48" s="29">
        <v>71862</v>
      </c>
      <c r="T48" s="29">
        <v>0</v>
      </c>
      <c r="U48" s="29">
        <v>0</v>
      </c>
      <c r="V48" s="29">
        <v>80000</v>
      </c>
      <c r="W48" s="29">
        <v>2013</v>
      </c>
      <c r="X48" s="30">
        <f t="shared" si="1"/>
        <v>48.36410525076605</v>
      </c>
      <c r="Z48" s="22">
        <f t="shared" si="10"/>
        <v>46.55047899778924</v>
      </c>
      <c r="AZ48" s="29">
        <f t="shared" si="12"/>
        <v>45622</v>
      </c>
    </row>
    <row r="49" spans="1:52" ht="12.75">
      <c r="A49" s="32" t="s">
        <v>30</v>
      </c>
      <c r="B49" s="27">
        <v>295</v>
      </c>
      <c r="C49" s="28">
        <f t="shared" si="9"/>
        <v>366.38305084745764</v>
      </c>
      <c r="D49" s="29">
        <v>1296996</v>
      </c>
      <c r="E49" s="41">
        <v>721696</v>
      </c>
      <c r="F49" s="29">
        <v>850110</v>
      </c>
      <c r="G49" s="29">
        <v>460860</v>
      </c>
      <c r="H49" s="29">
        <v>83387</v>
      </c>
      <c r="I49" s="29">
        <v>78214</v>
      </c>
      <c r="J49" s="29">
        <v>163791</v>
      </c>
      <c r="K49" s="29">
        <v>85505</v>
      </c>
      <c r="L49" s="29">
        <v>22416</v>
      </c>
      <c r="M49" s="29">
        <v>11979</v>
      </c>
      <c r="N49" s="29">
        <v>105168</v>
      </c>
      <c r="O49" s="29">
        <v>35015</v>
      </c>
      <c r="P49" s="29">
        <v>2000</v>
      </c>
      <c r="Q49" s="29">
        <v>731</v>
      </c>
      <c r="R49" s="29">
        <v>49673</v>
      </c>
      <c r="S49" s="29">
        <v>37501</v>
      </c>
      <c r="T49" s="29">
        <v>0</v>
      </c>
      <c r="U49" s="29">
        <v>0</v>
      </c>
      <c r="V49" s="29">
        <v>0</v>
      </c>
      <c r="W49" s="29">
        <v>0</v>
      </c>
      <c r="X49" s="30">
        <f t="shared" si="1"/>
        <v>54.21180788368564</v>
      </c>
      <c r="Z49" s="22">
        <f t="shared" si="10"/>
        <v>33.29434809067397</v>
      </c>
      <c r="AZ49" s="29">
        <f t="shared" si="12"/>
        <v>11891</v>
      </c>
    </row>
    <row r="50" spans="1:52" ht="12.75">
      <c r="A50" s="32" t="s">
        <v>33</v>
      </c>
      <c r="B50" s="27">
        <v>523</v>
      </c>
      <c r="C50" s="28">
        <f t="shared" si="9"/>
        <v>387.9091778202677</v>
      </c>
      <c r="D50" s="29">
        <v>2434518</v>
      </c>
      <c r="E50" s="41">
        <v>1274091</v>
      </c>
      <c r="F50" s="29">
        <v>1647107</v>
      </c>
      <c r="G50" s="29">
        <v>769043</v>
      </c>
      <c r="H50" s="29">
        <v>129600</v>
      </c>
      <c r="I50" s="29">
        <v>129230</v>
      </c>
      <c r="J50" s="29">
        <v>305551</v>
      </c>
      <c r="K50" s="29">
        <v>153085</v>
      </c>
      <c r="L50" s="29">
        <v>41817</v>
      </c>
      <c r="M50" s="29">
        <v>21001</v>
      </c>
      <c r="N50" s="29">
        <v>164200</v>
      </c>
      <c r="O50" s="29">
        <v>100247</v>
      </c>
      <c r="P50" s="29">
        <v>0</v>
      </c>
      <c r="Q50" s="29">
        <v>0</v>
      </c>
      <c r="R50" s="29">
        <v>93733</v>
      </c>
      <c r="S50" s="29">
        <v>74496</v>
      </c>
      <c r="T50" s="29">
        <v>0</v>
      </c>
      <c r="U50" s="29">
        <v>0</v>
      </c>
      <c r="V50" s="29">
        <v>0</v>
      </c>
      <c r="W50" s="29">
        <v>0</v>
      </c>
      <c r="X50" s="30">
        <f t="shared" si="1"/>
        <v>46.69053073054756</v>
      </c>
      <c r="Z50" s="22">
        <f t="shared" si="10"/>
        <v>61.05176613885506</v>
      </c>
      <c r="AZ50" s="29">
        <f t="shared" si="12"/>
        <v>26989</v>
      </c>
    </row>
    <row r="51" spans="1:52" ht="12.75">
      <c r="A51" s="32" t="s">
        <v>21</v>
      </c>
      <c r="B51" s="27">
        <v>223</v>
      </c>
      <c r="C51" s="28">
        <f t="shared" si="9"/>
        <v>230.56240657698055</v>
      </c>
      <c r="D51" s="29">
        <v>616985</v>
      </c>
      <c r="E51" s="41">
        <v>319634</v>
      </c>
      <c r="F51" s="29">
        <v>430738</v>
      </c>
      <c r="G51" s="29">
        <v>208582</v>
      </c>
      <c r="H51" s="29">
        <v>29886</v>
      </c>
      <c r="I51" s="29">
        <v>29886</v>
      </c>
      <c r="J51" s="29">
        <v>82175</v>
      </c>
      <c r="K51" s="29">
        <v>38451</v>
      </c>
      <c r="L51" s="29">
        <v>11247</v>
      </c>
      <c r="M51" s="29">
        <v>5336</v>
      </c>
      <c r="N51" s="29">
        <v>18128</v>
      </c>
      <c r="O51" s="29">
        <v>11350</v>
      </c>
      <c r="P51" s="29">
        <v>0</v>
      </c>
      <c r="Q51" s="29">
        <v>0</v>
      </c>
      <c r="R51" s="29">
        <v>29278</v>
      </c>
      <c r="S51" s="29">
        <v>19514</v>
      </c>
      <c r="T51" s="29">
        <v>0</v>
      </c>
      <c r="U51" s="29">
        <v>0</v>
      </c>
      <c r="V51" s="29">
        <v>0</v>
      </c>
      <c r="W51" s="29">
        <v>0</v>
      </c>
      <c r="X51" s="30">
        <f t="shared" si="1"/>
        <v>48.42433219265539</v>
      </c>
      <c r="Z51" s="22">
        <f t="shared" si="10"/>
        <v>62.61032656663724</v>
      </c>
      <c r="AZ51" s="29">
        <f t="shared" si="12"/>
        <v>6515</v>
      </c>
    </row>
    <row r="52" spans="1:52" ht="12.75">
      <c r="A52" s="42" t="s">
        <v>34</v>
      </c>
      <c r="B52" s="42">
        <v>442</v>
      </c>
      <c r="C52" s="28">
        <f t="shared" si="9"/>
        <v>392.62518853695326</v>
      </c>
      <c r="D52" s="29">
        <v>2082484</v>
      </c>
      <c r="E52" s="41">
        <v>1061529</v>
      </c>
      <c r="F52" s="29">
        <v>1448942</v>
      </c>
      <c r="G52" s="29">
        <v>662295</v>
      </c>
      <c r="H52" s="29">
        <v>105624</v>
      </c>
      <c r="I52" s="29">
        <v>102886</v>
      </c>
      <c r="J52" s="29">
        <v>275644</v>
      </c>
      <c r="K52" s="29">
        <v>136248</v>
      </c>
      <c r="L52" s="29">
        <v>37725</v>
      </c>
      <c r="M52" s="29">
        <v>18411</v>
      </c>
      <c r="N52" s="29">
        <v>75576</v>
      </c>
      <c r="O52" s="29">
        <v>44569</v>
      </c>
      <c r="P52" s="29">
        <v>10950</v>
      </c>
      <c r="Q52" s="29">
        <v>5464</v>
      </c>
      <c r="R52" s="29">
        <v>95543</v>
      </c>
      <c r="S52" s="29">
        <v>72331</v>
      </c>
      <c r="T52" s="29">
        <v>0</v>
      </c>
      <c r="U52" s="29">
        <v>0</v>
      </c>
      <c r="V52" s="29">
        <v>0</v>
      </c>
      <c r="W52" s="29">
        <v>0</v>
      </c>
      <c r="X52" s="30">
        <f t="shared" si="1"/>
        <v>45.70886895403681</v>
      </c>
      <c r="Z52" s="22">
        <f t="shared" si="10"/>
        <v>58.97242510850005</v>
      </c>
      <c r="AZ52" s="29">
        <f t="shared" si="12"/>
        <v>19325</v>
      </c>
    </row>
    <row r="53" spans="1:52" ht="12.75">
      <c r="A53" s="32" t="s">
        <v>119</v>
      </c>
      <c r="B53" s="42"/>
      <c r="C53" s="28"/>
      <c r="D53" s="29">
        <f>1125136</f>
        <v>1125136</v>
      </c>
      <c r="E53" s="29">
        <v>870667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AZ53" s="29"/>
    </row>
    <row r="54" spans="1:52" ht="12.75">
      <c r="A54" s="32" t="s">
        <v>121</v>
      </c>
      <c r="B54" s="42"/>
      <c r="C54" s="28"/>
      <c r="D54" s="29">
        <v>40000</v>
      </c>
      <c r="E54" s="29">
        <v>39981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AZ54" s="29"/>
    </row>
    <row r="55" spans="1:52" ht="12.75">
      <c r="A55" s="33" t="s">
        <v>35</v>
      </c>
      <c r="B55" s="34">
        <f>SUM(B42:B52)</f>
        <v>5224</v>
      </c>
      <c r="C55" s="35">
        <f t="shared" si="9"/>
        <v>403.8132178407351</v>
      </c>
      <c r="D55" s="36">
        <f>SUM(D42:D54)</f>
        <v>25314243</v>
      </c>
      <c r="E55" s="36">
        <f>SUM(E42:E54)</f>
        <v>13344081</v>
      </c>
      <c r="F55" s="36">
        <f aca="true" t="shared" si="13" ref="F55:W55">SUM(F42:F53)</f>
        <v>15842488</v>
      </c>
      <c r="G55" s="36">
        <f>SUM(G42:G54)</f>
        <v>7590494</v>
      </c>
      <c r="H55" s="36">
        <f t="shared" si="13"/>
        <v>1214447</v>
      </c>
      <c r="I55" s="36">
        <f t="shared" si="13"/>
        <v>1205294</v>
      </c>
      <c r="J55" s="36">
        <f t="shared" si="13"/>
        <v>2952271</v>
      </c>
      <c r="K55" s="36">
        <f t="shared" si="13"/>
        <v>1465365</v>
      </c>
      <c r="L55" s="36">
        <f t="shared" si="13"/>
        <v>404049</v>
      </c>
      <c r="M55" s="36">
        <f t="shared" si="13"/>
        <v>206175</v>
      </c>
      <c r="N55" s="36">
        <f t="shared" si="13"/>
        <v>1475086</v>
      </c>
      <c r="O55" s="36">
        <f t="shared" si="13"/>
        <v>905298</v>
      </c>
      <c r="P55" s="36">
        <f t="shared" si="13"/>
        <v>641950</v>
      </c>
      <c r="Q55" s="36">
        <f t="shared" si="13"/>
        <v>13919</v>
      </c>
      <c r="R55" s="36">
        <f t="shared" si="13"/>
        <v>965393</v>
      </c>
      <c r="S55" s="36">
        <f t="shared" si="13"/>
        <v>731756</v>
      </c>
      <c r="T55" s="36">
        <f t="shared" si="13"/>
        <v>0</v>
      </c>
      <c r="U55" s="36">
        <f t="shared" si="13"/>
        <v>0</v>
      </c>
      <c r="V55" s="36">
        <f t="shared" si="13"/>
        <v>80000</v>
      </c>
      <c r="W55" s="36">
        <f t="shared" si="13"/>
        <v>2013</v>
      </c>
      <c r="X55" s="37">
        <f t="shared" si="1"/>
        <v>47.91225974102048</v>
      </c>
      <c r="Z55" s="22">
        <f t="shared" si="10"/>
        <v>61.372557261068174</v>
      </c>
      <c r="AZ55" s="36">
        <f>SUM(AZ42:AZ53)</f>
        <v>313119</v>
      </c>
    </row>
    <row r="56" spans="1:52" ht="12.75">
      <c r="A56" s="33" t="s">
        <v>36</v>
      </c>
      <c r="B56" s="43">
        <v>268</v>
      </c>
      <c r="C56" s="35">
        <f t="shared" si="9"/>
        <v>576.4521144278607</v>
      </c>
      <c r="D56" s="36">
        <v>1853870</v>
      </c>
      <c r="E56" s="36">
        <v>950230</v>
      </c>
      <c r="F56" s="36">
        <v>1271380</v>
      </c>
      <c r="G56" s="36">
        <v>604936</v>
      </c>
      <c r="H56" s="36">
        <v>99027</v>
      </c>
      <c r="I56" s="36">
        <v>96115</v>
      </c>
      <c r="J56" s="36">
        <v>238388</v>
      </c>
      <c r="K56" s="36">
        <v>119748</v>
      </c>
      <c r="L56" s="36">
        <v>32626</v>
      </c>
      <c r="M56" s="36">
        <v>16495</v>
      </c>
      <c r="N56" s="36">
        <v>57331</v>
      </c>
      <c r="O56" s="36">
        <v>33379</v>
      </c>
      <c r="P56" s="36">
        <v>41000</v>
      </c>
      <c r="Q56" s="36">
        <v>0</v>
      </c>
      <c r="R56" s="36">
        <v>73838</v>
      </c>
      <c r="S56" s="36">
        <v>55911</v>
      </c>
      <c r="T56" s="36">
        <v>0</v>
      </c>
      <c r="U56" s="36">
        <v>0</v>
      </c>
      <c r="V56" s="36">
        <v>0</v>
      </c>
      <c r="W56" s="36">
        <v>0</v>
      </c>
      <c r="X56" s="37">
        <f t="shared" si="1"/>
        <v>47.581053658229635</v>
      </c>
      <c r="Z56" s="22">
        <f t="shared" si="10"/>
        <v>58.22155552842266</v>
      </c>
      <c r="AZ56" s="34">
        <f>E56-G56-I56-K56-M56-O56-Q56-S56-U56-W56</f>
        <v>23646</v>
      </c>
    </row>
    <row r="57" spans="1:52" ht="12.75">
      <c r="A57" s="32" t="s">
        <v>4</v>
      </c>
      <c r="B57" s="43">
        <v>25</v>
      </c>
      <c r="C57" s="35">
        <f t="shared" si="9"/>
        <v>1227.53</v>
      </c>
      <c r="D57" s="29">
        <v>368259</v>
      </c>
      <c r="E57" s="29">
        <v>182148</v>
      </c>
      <c r="F57" s="29">
        <v>277562</v>
      </c>
      <c r="G57" s="29">
        <v>125492</v>
      </c>
      <c r="H57" s="29">
        <v>12306</v>
      </c>
      <c r="I57" s="29">
        <v>12306</v>
      </c>
      <c r="J57" s="29">
        <v>51829</v>
      </c>
      <c r="K57" s="29">
        <v>24946</v>
      </c>
      <c r="L57" s="29">
        <v>7093</v>
      </c>
      <c r="M57" s="29">
        <v>3610</v>
      </c>
      <c r="N57" s="29">
        <v>0</v>
      </c>
      <c r="O57" s="29">
        <v>0</v>
      </c>
      <c r="P57" s="29">
        <v>0</v>
      </c>
      <c r="Q57" s="29">
        <v>0</v>
      </c>
      <c r="R57" s="29">
        <v>15151</v>
      </c>
      <c r="S57" s="29">
        <v>11528</v>
      </c>
      <c r="T57" s="29">
        <v>0</v>
      </c>
      <c r="U57" s="29">
        <v>0</v>
      </c>
      <c r="V57" s="29">
        <v>0</v>
      </c>
      <c r="W57" s="29">
        <v>0</v>
      </c>
      <c r="X57" s="30">
        <f t="shared" si="1"/>
        <v>45.21224086870681</v>
      </c>
      <c r="Z57" s="22" t="e">
        <f t="shared" si="10"/>
        <v>#DIV/0!</v>
      </c>
      <c r="AZ57" s="29">
        <f>E57-G57-I57-K57-M57-O57-Q57-S57-U57-W57</f>
        <v>4266</v>
      </c>
    </row>
    <row r="58" spans="1:52" ht="12.75">
      <c r="A58" s="32" t="s">
        <v>37</v>
      </c>
      <c r="B58" s="43">
        <v>20</v>
      </c>
      <c r="C58" s="35">
        <f t="shared" si="9"/>
        <v>1250.0291666666667</v>
      </c>
      <c r="D58" s="29">
        <v>300007</v>
      </c>
      <c r="E58" s="29">
        <v>165077</v>
      </c>
      <c r="F58" s="29">
        <v>225816</v>
      </c>
      <c r="G58" s="29">
        <v>117520</v>
      </c>
      <c r="H58" s="29">
        <v>13450</v>
      </c>
      <c r="I58" s="29">
        <v>12577</v>
      </c>
      <c r="J58" s="29">
        <v>40667</v>
      </c>
      <c r="K58" s="29">
        <v>21526</v>
      </c>
      <c r="L58" s="29">
        <v>5566</v>
      </c>
      <c r="M58" s="29">
        <v>2921</v>
      </c>
      <c r="N58" s="29">
        <v>508</v>
      </c>
      <c r="O58" s="29">
        <v>246</v>
      </c>
      <c r="P58" s="29">
        <v>200</v>
      </c>
      <c r="Q58" s="29">
        <v>0</v>
      </c>
      <c r="R58" s="29">
        <v>10180</v>
      </c>
      <c r="S58" s="29">
        <v>7717</v>
      </c>
      <c r="T58" s="29">
        <v>0</v>
      </c>
      <c r="U58" s="29">
        <v>0</v>
      </c>
      <c r="V58" s="29">
        <v>0</v>
      </c>
      <c r="W58" s="29">
        <v>0</v>
      </c>
      <c r="X58" s="30">
        <f t="shared" si="1"/>
        <v>52.04237077974988</v>
      </c>
      <c r="Z58" s="22">
        <f t="shared" si="10"/>
        <v>48.4251968503937</v>
      </c>
      <c r="AZ58" s="29">
        <f>E58-G58-I58-K58-M58-O58-Q58-S58-U58-W58</f>
        <v>2570</v>
      </c>
    </row>
    <row r="59" spans="1:52" ht="12.75">
      <c r="A59" s="32" t="s">
        <v>38</v>
      </c>
      <c r="B59" s="43">
        <v>59</v>
      </c>
      <c r="C59" s="35">
        <f t="shared" si="9"/>
        <v>1513.494350282486</v>
      </c>
      <c r="D59" s="29">
        <v>1071554</v>
      </c>
      <c r="E59" s="29">
        <v>569753</v>
      </c>
      <c r="F59" s="29">
        <v>735190</v>
      </c>
      <c r="G59" s="29">
        <v>350426</v>
      </c>
      <c r="H59" s="29">
        <v>67014</v>
      </c>
      <c r="I59" s="29">
        <v>67013</v>
      </c>
      <c r="J59" s="29">
        <v>137145</v>
      </c>
      <c r="K59" s="29">
        <v>72610</v>
      </c>
      <c r="L59" s="29">
        <v>18770</v>
      </c>
      <c r="M59" s="29">
        <v>9971</v>
      </c>
      <c r="N59" s="29">
        <v>71000</v>
      </c>
      <c r="O59" s="29">
        <v>37504</v>
      </c>
      <c r="P59" s="29">
        <v>0</v>
      </c>
      <c r="Q59" s="29">
        <v>0</v>
      </c>
      <c r="R59" s="29">
        <v>34731</v>
      </c>
      <c r="S59" s="29">
        <v>26214</v>
      </c>
      <c r="T59" s="29">
        <v>0</v>
      </c>
      <c r="U59" s="29">
        <v>0</v>
      </c>
      <c r="V59" s="29">
        <v>0</v>
      </c>
      <c r="W59" s="29">
        <v>0</v>
      </c>
      <c r="X59" s="30">
        <f t="shared" si="1"/>
        <v>47.66468531944123</v>
      </c>
      <c r="Z59" s="22">
        <f t="shared" si="10"/>
        <v>52.822535211267606</v>
      </c>
      <c r="AZ59" s="29">
        <f>E59-G59-I59-K59-M59-O59-Q59-S59-U59-W59</f>
        <v>6015</v>
      </c>
    </row>
    <row r="60" spans="1:52" ht="12.75">
      <c r="A60" s="32" t="s">
        <v>121</v>
      </c>
      <c r="B60" s="43"/>
      <c r="C60" s="35"/>
      <c r="D60" s="29">
        <v>250000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AZ60" s="29"/>
    </row>
    <row r="61" spans="1:52" ht="12.75">
      <c r="A61" s="32" t="s">
        <v>118</v>
      </c>
      <c r="B61" s="43"/>
      <c r="C61" s="35"/>
      <c r="D61" s="29">
        <v>2000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AZ61" s="29"/>
    </row>
    <row r="62" spans="1:52" ht="12.75">
      <c r="A62" s="33" t="s">
        <v>39</v>
      </c>
      <c r="B62" s="43">
        <f>SUM(B57:B59)</f>
        <v>104</v>
      </c>
      <c r="C62" s="43">
        <f>SUM(C57:C59)</f>
        <v>3991.053516949153</v>
      </c>
      <c r="D62" s="36">
        <f>SUM(D57:D61)</f>
        <v>1991820</v>
      </c>
      <c r="E62" s="36">
        <f aca="true" t="shared" si="14" ref="E62:J62">SUM(E57:E61)</f>
        <v>916978</v>
      </c>
      <c r="F62" s="36">
        <f t="shared" si="14"/>
        <v>1238568</v>
      </c>
      <c r="G62" s="36">
        <f t="shared" si="14"/>
        <v>593438</v>
      </c>
      <c r="H62" s="36">
        <f t="shared" si="14"/>
        <v>92770</v>
      </c>
      <c r="I62" s="36">
        <f t="shared" si="14"/>
        <v>91896</v>
      </c>
      <c r="J62" s="36">
        <f t="shared" si="14"/>
        <v>229641</v>
      </c>
      <c r="K62" s="36">
        <f aca="true" t="shared" si="15" ref="K62:W62">SUM(K57:K61)</f>
        <v>119082</v>
      </c>
      <c r="L62" s="36">
        <f t="shared" si="15"/>
        <v>31429</v>
      </c>
      <c r="M62" s="36">
        <f t="shared" si="15"/>
        <v>16502</v>
      </c>
      <c r="N62" s="36">
        <f t="shared" si="15"/>
        <v>71508</v>
      </c>
      <c r="O62" s="36">
        <f t="shared" si="15"/>
        <v>37750</v>
      </c>
      <c r="P62" s="36">
        <f t="shared" si="15"/>
        <v>200</v>
      </c>
      <c r="Q62" s="36">
        <f t="shared" si="15"/>
        <v>0</v>
      </c>
      <c r="R62" s="36">
        <f t="shared" si="15"/>
        <v>60062</v>
      </c>
      <c r="S62" s="36">
        <f t="shared" si="15"/>
        <v>45459</v>
      </c>
      <c r="T62" s="36">
        <f t="shared" si="15"/>
        <v>0</v>
      </c>
      <c r="U62" s="36">
        <f t="shared" si="15"/>
        <v>0</v>
      </c>
      <c r="V62" s="36">
        <f t="shared" si="15"/>
        <v>0</v>
      </c>
      <c r="W62" s="36">
        <f t="shared" si="15"/>
        <v>0</v>
      </c>
      <c r="X62" s="37">
        <f t="shared" si="1"/>
        <v>47.91323528461901</v>
      </c>
      <c r="Z62" s="22">
        <f t="shared" si="10"/>
        <v>52.79129607876042</v>
      </c>
      <c r="AZ62" s="36">
        <f>SUM(AZ57:AZ61)</f>
        <v>12851</v>
      </c>
    </row>
    <row r="63" spans="1:52" ht="21">
      <c r="A63" s="33" t="s">
        <v>40</v>
      </c>
      <c r="B63" s="43">
        <v>26</v>
      </c>
      <c r="C63" s="35">
        <f>D63/12/B63</f>
        <v>381.3557692307692</v>
      </c>
      <c r="D63" s="36">
        <v>118983</v>
      </c>
      <c r="E63" s="36">
        <v>56786</v>
      </c>
      <c r="F63" s="36">
        <v>62414</v>
      </c>
      <c r="G63" s="36">
        <v>24372</v>
      </c>
      <c r="H63" s="36">
        <v>6600</v>
      </c>
      <c r="I63" s="36">
        <v>6405</v>
      </c>
      <c r="J63" s="36">
        <v>12345</v>
      </c>
      <c r="K63" s="36">
        <v>6293</v>
      </c>
      <c r="L63" s="36">
        <v>1690</v>
      </c>
      <c r="M63" s="36">
        <v>869</v>
      </c>
      <c r="N63" s="36">
        <v>28000</v>
      </c>
      <c r="O63" s="36">
        <v>13862</v>
      </c>
      <c r="P63" s="36">
        <v>0</v>
      </c>
      <c r="Q63" s="36">
        <v>0</v>
      </c>
      <c r="R63" s="36">
        <v>5625</v>
      </c>
      <c r="S63" s="36">
        <v>4300</v>
      </c>
      <c r="T63" s="36">
        <v>0</v>
      </c>
      <c r="U63" s="36">
        <v>0</v>
      </c>
      <c r="V63" s="36">
        <v>0</v>
      </c>
      <c r="W63" s="36">
        <v>0</v>
      </c>
      <c r="X63" s="37">
        <f t="shared" si="1"/>
        <v>39.04893132950941</v>
      </c>
      <c r="Z63" s="22">
        <f t="shared" si="10"/>
        <v>49.50714285714285</v>
      </c>
      <c r="AZ63" s="34">
        <f>E63-G63-I63-K63-M63-O63-Q63-S63-U63-W63</f>
        <v>685</v>
      </c>
    </row>
    <row r="64" spans="1:52" ht="21">
      <c r="A64" s="33" t="s">
        <v>41</v>
      </c>
      <c r="B64" s="43">
        <v>0</v>
      </c>
      <c r="C64" s="35">
        <v>0</v>
      </c>
      <c r="D64" s="36">
        <v>550481</v>
      </c>
      <c r="E64" s="36">
        <v>267457</v>
      </c>
      <c r="F64" s="36">
        <v>321725</v>
      </c>
      <c r="G64" s="36">
        <v>143218</v>
      </c>
      <c r="H64" s="36">
        <v>23582</v>
      </c>
      <c r="I64" s="36">
        <v>23249</v>
      </c>
      <c r="J64" s="36">
        <v>60910</v>
      </c>
      <c r="K64" s="36">
        <v>29352</v>
      </c>
      <c r="L64" s="36">
        <v>8336</v>
      </c>
      <c r="M64" s="36">
        <v>4032</v>
      </c>
      <c r="N64" s="36">
        <v>3756</v>
      </c>
      <c r="O64" s="36">
        <v>1788</v>
      </c>
      <c r="P64" s="36">
        <v>2000</v>
      </c>
      <c r="Q64" s="36">
        <v>350</v>
      </c>
      <c r="R64" s="36">
        <v>18319</v>
      </c>
      <c r="S64" s="36">
        <v>13892</v>
      </c>
      <c r="T64" s="36">
        <v>0</v>
      </c>
      <c r="U64" s="36">
        <v>0</v>
      </c>
      <c r="V64" s="36">
        <v>0</v>
      </c>
      <c r="W64" s="36">
        <v>0</v>
      </c>
      <c r="X64" s="37">
        <f t="shared" si="1"/>
        <v>44.51565778226747</v>
      </c>
      <c r="Z64" s="22">
        <f t="shared" si="10"/>
        <v>47.6038338658147</v>
      </c>
      <c r="AZ64" s="34">
        <f>E64-G64-I64-K64-M64-O64-Q64-S64-U64-W64</f>
        <v>51576</v>
      </c>
    </row>
    <row r="65" spans="1:52" ht="12.75">
      <c r="A65" s="32" t="s">
        <v>56</v>
      </c>
      <c r="B65" s="44">
        <v>26</v>
      </c>
      <c r="C65" s="45">
        <v>2690</v>
      </c>
      <c r="D65" s="29">
        <v>839429</v>
      </c>
      <c r="E65" s="29">
        <v>401755</v>
      </c>
      <c r="F65" s="29">
        <v>443125</v>
      </c>
      <c r="G65" s="29">
        <v>216050</v>
      </c>
      <c r="H65" s="29">
        <v>32469</v>
      </c>
      <c r="I65" s="29">
        <v>31013</v>
      </c>
      <c r="J65" s="29">
        <v>84195</v>
      </c>
      <c r="K65" s="29">
        <v>43849</v>
      </c>
      <c r="L65" s="29">
        <v>11523</v>
      </c>
      <c r="M65" s="29">
        <v>6010</v>
      </c>
      <c r="N65" s="29">
        <v>58441</v>
      </c>
      <c r="O65" s="29">
        <v>37325</v>
      </c>
      <c r="P65" s="29">
        <v>92918</v>
      </c>
      <c r="Q65" s="29">
        <v>6544</v>
      </c>
      <c r="R65" s="29">
        <v>25677</v>
      </c>
      <c r="S65" s="29">
        <v>19354</v>
      </c>
      <c r="T65" s="29">
        <v>23030</v>
      </c>
      <c r="U65" s="29">
        <v>4026</v>
      </c>
      <c r="V65" s="29">
        <v>0</v>
      </c>
      <c r="W65" s="29">
        <v>0</v>
      </c>
      <c r="X65" s="30">
        <f t="shared" si="1"/>
        <v>48.75599435825106</v>
      </c>
      <c r="Z65" s="22">
        <f t="shared" si="10"/>
        <v>63.86783251484404</v>
      </c>
      <c r="AZ65" s="29">
        <f>E65-G65-I65-K65-M65-O65-Q65-S65-U65-W65</f>
        <v>37584</v>
      </c>
    </row>
    <row r="66" spans="1:52" ht="12.75">
      <c r="A66" s="32" t="s">
        <v>57</v>
      </c>
      <c r="B66" s="44">
        <v>20</v>
      </c>
      <c r="C66" s="45">
        <v>2889</v>
      </c>
      <c r="D66" s="29">
        <v>693426</v>
      </c>
      <c r="E66" s="29">
        <v>381777</v>
      </c>
      <c r="F66" s="29">
        <v>394358</v>
      </c>
      <c r="G66" s="29">
        <v>199059</v>
      </c>
      <c r="H66" s="29">
        <v>38732</v>
      </c>
      <c r="I66" s="29">
        <v>36521</v>
      </c>
      <c r="J66" s="29">
        <v>76535</v>
      </c>
      <c r="K66" s="29">
        <v>39347</v>
      </c>
      <c r="L66" s="29">
        <v>10475</v>
      </c>
      <c r="M66" s="29">
        <v>5500</v>
      </c>
      <c r="N66" s="29">
        <v>95000</v>
      </c>
      <c r="O66" s="29">
        <v>48992</v>
      </c>
      <c r="P66" s="29">
        <v>7000</v>
      </c>
      <c r="Q66" s="29">
        <v>378</v>
      </c>
      <c r="R66" s="29">
        <v>20006</v>
      </c>
      <c r="S66" s="29">
        <v>15093</v>
      </c>
      <c r="T66" s="29">
        <v>0</v>
      </c>
      <c r="U66" s="29">
        <v>0</v>
      </c>
      <c r="V66" s="29">
        <v>0</v>
      </c>
      <c r="W66" s="29">
        <v>0</v>
      </c>
      <c r="X66" s="30">
        <f t="shared" si="1"/>
        <v>50.476724194767186</v>
      </c>
      <c r="Z66" s="22">
        <f t="shared" si="10"/>
        <v>51.57052631578948</v>
      </c>
      <c r="AZ66" s="29">
        <f>E66-G66-I66-K66-M66-O66-Q66-S66-U66-W66</f>
        <v>36887</v>
      </c>
    </row>
    <row r="67" spans="1:52" ht="12.75">
      <c r="A67" s="32" t="s">
        <v>120</v>
      </c>
      <c r="B67" s="44"/>
      <c r="C67" s="45"/>
      <c r="D67" s="29">
        <v>1529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AZ67" s="29"/>
    </row>
    <row r="68" spans="1:52" ht="12.75">
      <c r="A68" s="33" t="s">
        <v>58</v>
      </c>
      <c r="B68" s="44">
        <v>46</v>
      </c>
      <c r="C68" s="45">
        <v>2777</v>
      </c>
      <c r="D68" s="36">
        <f>SUM(D65:D67)</f>
        <v>1534384</v>
      </c>
      <c r="E68" s="36">
        <f>SUM(E65:E67)</f>
        <v>783532</v>
      </c>
      <c r="F68" s="36">
        <f aca="true" t="shared" si="16" ref="F68:W68">SUM(F65:F67)</f>
        <v>837483</v>
      </c>
      <c r="G68" s="36">
        <f t="shared" si="16"/>
        <v>415109</v>
      </c>
      <c r="H68" s="36">
        <f t="shared" si="16"/>
        <v>71201</v>
      </c>
      <c r="I68" s="36">
        <f t="shared" si="16"/>
        <v>67534</v>
      </c>
      <c r="J68" s="36">
        <f t="shared" si="16"/>
        <v>160730</v>
      </c>
      <c r="K68" s="36">
        <f t="shared" si="16"/>
        <v>83196</v>
      </c>
      <c r="L68" s="36">
        <f t="shared" si="16"/>
        <v>21998</v>
      </c>
      <c r="M68" s="36">
        <f t="shared" si="16"/>
        <v>11510</v>
      </c>
      <c r="N68" s="36">
        <f t="shared" si="16"/>
        <v>153441</v>
      </c>
      <c r="O68" s="36">
        <f t="shared" si="16"/>
        <v>86317</v>
      </c>
      <c r="P68" s="36">
        <f t="shared" si="16"/>
        <v>99918</v>
      </c>
      <c r="Q68" s="36">
        <f t="shared" si="16"/>
        <v>6922</v>
      </c>
      <c r="R68" s="36">
        <f t="shared" si="16"/>
        <v>45683</v>
      </c>
      <c r="S68" s="36">
        <f t="shared" si="16"/>
        <v>34447</v>
      </c>
      <c r="T68" s="36">
        <f t="shared" si="16"/>
        <v>23030</v>
      </c>
      <c r="U68" s="36">
        <f t="shared" si="16"/>
        <v>4026</v>
      </c>
      <c r="V68" s="36">
        <f t="shared" si="16"/>
        <v>0</v>
      </c>
      <c r="W68" s="36">
        <f t="shared" si="16"/>
        <v>0</v>
      </c>
      <c r="X68" s="37">
        <f t="shared" si="1"/>
        <v>49.56625985243879</v>
      </c>
      <c r="Z68" s="22">
        <f t="shared" si="10"/>
        <v>56.25419542364818</v>
      </c>
      <c r="AZ68" s="36">
        <f>SUM(AZ65:AZ67)</f>
        <v>74471</v>
      </c>
    </row>
    <row r="69" spans="1:52" ht="12.75">
      <c r="A69" s="32" t="s">
        <v>59</v>
      </c>
      <c r="B69" s="44">
        <v>4930</v>
      </c>
      <c r="C69" s="45">
        <v>17</v>
      </c>
      <c r="D69" s="29">
        <v>1022044</v>
      </c>
      <c r="E69" s="29">
        <v>551498</v>
      </c>
      <c r="F69" s="29">
        <v>723840</v>
      </c>
      <c r="G69" s="29">
        <v>358072</v>
      </c>
      <c r="H69" s="29">
        <v>55997</v>
      </c>
      <c r="I69" s="29">
        <v>54703</v>
      </c>
      <c r="J69" s="29">
        <v>137639</v>
      </c>
      <c r="K69" s="29">
        <v>66512</v>
      </c>
      <c r="L69" s="29">
        <v>18838</v>
      </c>
      <c r="M69" s="29">
        <v>9568</v>
      </c>
      <c r="N69" s="29">
        <v>8000</v>
      </c>
      <c r="O69" s="29">
        <v>3484</v>
      </c>
      <c r="P69" s="29">
        <v>1000</v>
      </c>
      <c r="Q69" s="29">
        <v>201</v>
      </c>
      <c r="R69" s="29">
        <v>42756</v>
      </c>
      <c r="S69" s="29">
        <v>32432</v>
      </c>
      <c r="T69" s="29">
        <v>0</v>
      </c>
      <c r="U69" s="29">
        <v>0</v>
      </c>
      <c r="V69" s="29">
        <v>0</v>
      </c>
      <c r="W69" s="29">
        <v>0</v>
      </c>
      <c r="X69" s="30">
        <f t="shared" si="1"/>
        <v>49.4683908045977</v>
      </c>
      <c r="Z69" s="22">
        <f t="shared" si="10"/>
        <v>43.55</v>
      </c>
      <c r="AZ69" s="29">
        <f>E69-G69-I69-K69-M69-O69-Q69-S69-U69-W69</f>
        <v>26526</v>
      </c>
    </row>
    <row r="70" spans="1:52" s="48" customFormat="1" ht="12.75">
      <c r="A70" s="32" t="s">
        <v>60</v>
      </c>
      <c r="B70" s="46">
        <v>6177</v>
      </c>
      <c r="C70" s="47">
        <v>14</v>
      </c>
      <c r="D70" s="29">
        <v>1020382</v>
      </c>
      <c r="E70" s="29">
        <v>528552</v>
      </c>
      <c r="F70" s="29">
        <v>679057</v>
      </c>
      <c r="G70" s="29">
        <v>328721</v>
      </c>
      <c r="H70" s="29">
        <v>52414</v>
      </c>
      <c r="I70" s="29">
        <v>51328</v>
      </c>
      <c r="J70" s="29">
        <v>130630</v>
      </c>
      <c r="K70" s="29">
        <v>66349</v>
      </c>
      <c r="L70" s="29">
        <v>17879</v>
      </c>
      <c r="M70" s="29">
        <v>9144</v>
      </c>
      <c r="N70" s="29">
        <v>27599</v>
      </c>
      <c r="O70" s="29">
        <v>18214</v>
      </c>
      <c r="P70" s="29">
        <v>27000</v>
      </c>
      <c r="Q70" s="29">
        <v>195</v>
      </c>
      <c r="R70" s="29">
        <v>39225</v>
      </c>
      <c r="S70" s="29">
        <v>31700</v>
      </c>
      <c r="T70" s="29">
        <v>0</v>
      </c>
      <c r="U70" s="29">
        <v>0</v>
      </c>
      <c r="V70" s="29">
        <v>0</v>
      </c>
      <c r="W70" s="29">
        <v>0</v>
      </c>
      <c r="X70" s="30">
        <f t="shared" si="1"/>
        <v>48.40845466580861</v>
      </c>
      <c r="Z70" s="22">
        <f t="shared" si="10"/>
        <v>65.99514475162144</v>
      </c>
      <c r="AZ70" s="29">
        <f>E70-G70-I70-K70-M70-O70-Q70-S70-U70-W70</f>
        <v>22901</v>
      </c>
    </row>
    <row r="71" spans="1:52" ht="12.75">
      <c r="A71" s="32" t="s">
        <v>61</v>
      </c>
      <c r="B71" s="44">
        <v>4434</v>
      </c>
      <c r="C71" s="45">
        <v>16</v>
      </c>
      <c r="D71" s="29">
        <v>872168</v>
      </c>
      <c r="E71" s="29">
        <v>444995</v>
      </c>
      <c r="F71" s="29">
        <v>598699</v>
      </c>
      <c r="G71" s="29">
        <v>279593</v>
      </c>
      <c r="H71" s="29">
        <v>45923</v>
      </c>
      <c r="I71" s="29">
        <v>43284</v>
      </c>
      <c r="J71" s="29">
        <v>110617</v>
      </c>
      <c r="K71" s="29">
        <v>57389</v>
      </c>
      <c r="L71" s="29">
        <v>15140</v>
      </c>
      <c r="M71" s="29">
        <v>7635</v>
      </c>
      <c r="N71" s="29">
        <v>13184</v>
      </c>
      <c r="O71" s="29">
        <v>6339</v>
      </c>
      <c r="P71" s="29">
        <v>1800</v>
      </c>
      <c r="Q71" s="29">
        <v>0</v>
      </c>
      <c r="R71" s="29">
        <v>34396</v>
      </c>
      <c r="S71" s="29">
        <v>26085</v>
      </c>
      <c r="T71" s="29"/>
      <c r="U71" s="29">
        <v>0</v>
      </c>
      <c r="V71" s="29">
        <v>0</v>
      </c>
      <c r="W71" s="29">
        <v>0</v>
      </c>
      <c r="X71" s="30">
        <f aca="true" t="shared" si="17" ref="X71:X77">G71/F71*100</f>
        <v>46.700094705352775</v>
      </c>
      <c r="Z71" s="22">
        <f aca="true" t="shared" si="18" ref="Z71:Z77">O71/N71*100</f>
        <v>48.0810072815534</v>
      </c>
      <c r="AZ71" s="29">
        <f>E71-G71-I71-K71-M71-O71-Q71-S71-U71-W71</f>
        <v>24670</v>
      </c>
    </row>
    <row r="72" spans="1:52" ht="15" customHeight="1">
      <c r="A72" s="33" t="s">
        <v>62</v>
      </c>
      <c r="B72" s="44">
        <v>15541</v>
      </c>
      <c r="C72" s="45">
        <v>16</v>
      </c>
      <c r="D72" s="36">
        <f>SUM(D69:D71)</f>
        <v>2914594</v>
      </c>
      <c r="E72" s="36">
        <f aca="true" t="shared" si="19" ref="E72:W72">SUM(E69:E71)</f>
        <v>1525045</v>
      </c>
      <c r="F72" s="36">
        <f t="shared" si="19"/>
        <v>2001596</v>
      </c>
      <c r="G72" s="36">
        <f t="shared" si="19"/>
        <v>966386</v>
      </c>
      <c r="H72" s="36">
        <f t="shared" si="19"/>
        <v>154334</v>
      </c>
      <c r="I72" s="36">
        <f t="shared" si="19"/>
        <v>149315</v>
      </c>
      <c r="J72" s="36">
        <f t="shared" si="19"/>
        <v>378886</v>
      </c>
      <c r="K72" s="36">
        <f t="shared" si="19"/>
        <v>190250</v>
      </c>
      <c r="L72" s="36">
        <f t="shared" si="19"/>
        <v>51857</v>
      </c>
      <c r="M72" s="36">
        <f t="shared" si="19"/>
        <v>26347</v>
      </c>
      <c r="N72" s="36">
        <f t="shared" si="19"/>
        <v>48783</v>
      </c>
      <c r="O72" s="36">
        <f t="shared" si="19"/>
        <v>28037</v>
      </c>
      <c r="P72" s="36">
        <f t="shared" si="19"/>
        <v>29800</v>
      </c>
      <c r="Q72" s="36">
        <f t="shared" si="19"/>
        <v>396</v>
      </c>
      <c r="R72" s="36">
        <f t="shared" si="19"/>
        <v>116377</v>
      </c>
      <c r="S72" s="36">
        <f t="shared" si="19"/>
        <v>90217</v>
      </c>
      <c r="T72" s="36">
        <f t="shared" si="19"/>
        <v>0</v>
      </c>
      <c r="U72" s="36">
        <f t="shared" si="19"/>
        <v>0</v>
      </c>
      <c r="V72" s="36">
        <f t="shared" si="19"/>
        <v>0</v>
      </c>
      <c r="W72" s="36">
        <f t="shared" si="19"/>
        <v>0</v>
      </c>
      <c r="X72" s="37">
        <f t="shared" si="17"/>
        <v>48.2807719439887</v>
      </c>
      <c r="Z72" s="22">
        <f t="shared" si="18"/>
        <v>57.472890146157475</v>
      </c>
      <c r="AZ72" s="36">
        <f>SUM(AZ69:AZ71)</f>
        <v>74097</v>
      </c>
    </row>
    <row r="73" spans="1:52" ht="12.75">
      <c r="A73" s="33" t="s">
        <v>63</v>
      </c>
      <c r="B73" s="44"/>
      <c r="C73" s="45"/>
      <c r="D73" s="36">
        <v>965489</v>
      </c>
      <c r="E73" s="36">
        <v>512725</v>
      </c>
      <c r="F73" s="36">
        <v>625572</v>
      </c>
      <c r="G73" s="36">
        <v>303354</v>
      </c>
      <c r="H73" s="36">
        <v>50067</v>
      </c>
      <c r="I73" s="36">
        <v>48300</v>
      </c>
      <c r="J73" s="36">
        <v>119855</v>
      </c>
      <c r="K73" s="36">
        <v>61187</v>
      </c>
      <c r="L73" s="36">
        <v>16404</v>
      </c>
      <c r="M73" s="36">
        <v>8431</v>
      </c>
      <c r="N73" s="36">
        <v>60782</v>
      </c>
      <c r="O73" s="36">
        <v>35121</v>
      </c>
      <c r="P73" s="36">
        <v>0</v>
      </c>
      <c r="Q73" s="36">
        <v>0</v>
      </c>
      <c r="R73" s="36">
        <v>42481</v>
      </c>
      <c r="S73" s="36">
        <v>32100</v>
      </c>
      <c r="T73" s="36">
        <v>0</v>
      </c>
      <c r="U73" s="36">
        <v>0</v>
      </c>
      <c r="V73" s="36">
        <v>0</v>
      </c>
      <c r="W73" s="36">
        <v>0</v>
      </c>
      <c r="X73" s="37">
        <f t="shared" si="17"/>
        <v>48.49225988375439</v>
      </c>
      <c r="Z73" s="22">
        <f t="shared" si="18"/>
        <v>57.781909117830935</v>
      </c>
      <c r="AZ73" s="34">
        <f>E73-G73-I73-K73-M73-O73-Q73-S73-U73-W73</f>
        <v>24232</v>
      </c>
    </row>
    <row r="74" spans="1:52" ht="12.75">
      <c r="A74" s="32" t="s">
        <v>10</v>
      </c>
      <c r="B74" s="44">
        <v>130</v>
      </c>
      <c r="C74" s="45">
        <v>524</v>
      </c>
      <c r="D74" s="29">
        <v>817546</v>
      </c>
      <c r="E74" s="29">
        <v>439644</v>
      </c>
      <c r="F74" s="29">
        <v>465508</v>
      </c>
      <c r="G74" s="29">
        <v>232287</v>
      </c>
      <c r="H74" s="29">
        <v>35347</v>
      </c>
      <c r="I74" s="29">
        <v>32121</v>
      </c>
      <c r="J74" s="29">
        <v>84516</v>
      </c>
      <c r="K74" s="29">
        <v>42576</v>
      </c>
      <c r="L74" s="29">
        <v>11567</v>
      </c>
      <c r="M74" s="29">
        <v>5512</v>
      </c>
      <c r="N74" s="29">
        <v>162800</v>
      </c>
      <c r="O74" s="29">
        <v>88893</v>
      </c>
      <c r="P74" s="29">
        <v>0</v>
      </c>
      <c r="Q74" s="29">
        <v>0</v>
      </c>
      <c r="R74" s="29">
        <v>24974</v>
      </c>
      <c r="S74" s="29">
        <v>18720</v>
      </c>
      <c r="T74" s="29">
        <v>0</v>
      </c>
      <c r="U74" s="29">
        <v>0</v>
      </c>
      <c r="V74" s="29">
        <v>0</v>
      </c>
      <c r="W74" s="29">
        <v>0</v>
      </c>
      <c r="X74" s="30">
        <f t="shared" si="17"/>
        <v>49.89967948993358</v>
      </c>
      <c r="Z74" s="22">
        <f t="shared" si="18"/>
        <v>54.60257985257986</v>
      </c>
      <c r="AZ74" s="29">
        <f>E74-G74-I74-K74-M74-O74-Q74-S74-U74-W74</f>
        <v>19535</v>
      </c>
    </row>
    <row r="75" spans="1:52" ht="12.75">
      <c r="A75" s="32" t="s">
        <v>32</v>
      </c>
      <c r="B75" s="44">
        <v>90</v>
      </c>
      <c r="C75" s="45">
        <v>637</v>
      </c>
      <c r="D75" s="29">
        <v>688051</v>
      </c>
      <c r="E75" s="29">
        <v>379719</v>
      </c>
      <c r="F75" s="29">
        <v>442002</v>
      </c>
      <c r="G75" s="29">
        <v>221662</v>
      </c>
      <c r="H75" s="29">
        <v>33494</v>
      </c>
      <c r="I75" s="29">
        <v>30902</v>
      </c>
      <c r="J75" s="29">
        <v>82917</v>
      </c>
      <c r="K75" s="29">
        <v>35814</v>
      </c>
      <c r="L75" s="29">
        <v>11348</v>
      </c>
      <c r="M75" s="29">
        <v>4835</v>
      </c>
      <c r="N75" s="29">
        <v>89050</v>
      </c>
      <c r="O75" s="29">
        <v>65723</v>
      </c>
      <c r="P75" s="29">
        <v>0</v>
      </c>
      <c r="Q75" s="29">
        <v>0</v>
      </c>
      <c r="R75" s="29">
        <v>22328</v>
      </c>
      <c r="S75" s="29">
        <v>16637</v>
      </c>
      <c r="T75" s="29">
        <v>0</v>
      </c>
      <c r="U75" s="29">
        <v>0</v>
      </c>
      <c r="V75" s="29">
        <v>0</v>
      </c>
      <c r="W75" s="29">
        <v>0</v>
      </c>
      <c r="X75" s="30">
        <f t="shared" si="17"/>
        <v>50.14954683462971</v>
      </c>
      <c r="Z75" s="22">
        <f t="shared" si="18"/>
        <v>73.80460415496913</v>
      </c>
      <c r="AZ75" s="29">
        <f>E75-G75-I75-K75-M75-O75-Q75-S75-U75-W75</f>
        <v>4146</v>
      </c>
    </row>
    <row r="76" spans="1:52" ht="12.75">
      <c r="A76" s="33" t="s">
        <v>64</v>
      </c>
      <c r="B76" s="44">
        <v>220</v>
      </c>
      <c r="C76" s="45">
        <v>570</v>
      </c>
      <c r="D76" s="36">
        <f>D74+D75</f>
        <v>1505597</v>
      </c>
      <c r="E76" s="36">
        <f aca="true" t="shared" si="20" ref="E76:W76">E74+E75</f>
        <v>819363</v>
      </c>
      <c r="F76" s="36">
        <f t="shared" si="20"/>
        <v>907510</v>
      </c>
      <c r="G76" s="36">
        <f t="shared" si="20"/>
        <v>453949</v>
      </c>
      <c r="H76" s="36">
        <f t="shared" si="20"/>
        <v>68841</v>
      </c>
      <c r="I76" s="36">
        <f t="shared" si="20"/>
        <v>63023</v>
      </c>
      <c r="J76" s="36">
        <f t="shared" si="20"/>
        <v>167433</v>
      </c>
      <c r="K76" s="36">
        <f t="shared" si="20"/>
        <v>78390</v>
      </c>
      <c r="L76" s="36">
        <f t="shared" si="20"/>
        <v>22915</v>
      </c>
      <c r="M76" s="36">
        <f t="shared" si="20"/>
        <v>10347</v>
      </c>
      <c r="N76" s="36">
        <f t="shared" si="20"/>
        <v>251850</v>
      </c>
      <c r="O76" s="36">
        <f t="shared" si="20"/>
        <v>154616</v>
      </c>
      <c r="P76" s="36">
        <f t="shared" si="20"/>
        <v>0</v>
      </c>
      <c r="Q76" s="36">
        <f t="shared" si="20"/>
        <v>0</v>
      </c>
      <c r="R76" s="36">
        <f t="shared" si="20"/>
        <v>47302</v>
      </c>
      <c r="S76" s="36">
        <f t="shared" si="20"/>
        <v>35357</v>
      </c>
      <c r="T76" s="36">
        <f t="shared" si="20"/>
        <v>0</v>
      </c>
      <c r="U76" s="36">
        <f t="shared" si="20"/>
        <v>0</v>
      </c>
      <c r="V76" s="36">
        <f t="shared" si="20"/>
        <v>0</v>
      </c>
      <c r="W76" s="36">
        <f t="shared" si="20"/>
        <v>0</v>
      </c>
      <c r="X76" s="37">
        <f t="shared" si="17"/>
        <v>50.021377174907165</v>
      </c>
      <c r="Z76" s="22">
        <f t="shared" si="18"/>
        <v>61.39209847131228</v>
      </c>
      <c r="AZ76" s="34">
        <f>SUM(AZ74:AZ75)</f>
        <v>23681</v>
      </c>
    </row>
    <row r="77" spans="1:52" ht="12.75">
      <c r="A77" s="33" t="s">
        <v>65</v>
      </c>
      <c r="B77" s="34">
        <v>0</v>
      </c>
      <c r="C77" s="35"/>
      <c r="D77" s="36">
        <v>353665</v>
      </c>
      <c r="E77" s="36">
        <v>172885</v>
      </c>
      <c r="F77" s="36">
        <v>265900</v>
      </c>
      <c r="G77" s="36">
        <v>122319</v>
      </c>
      <c r="H77" s="36">
        <v>20281</v>
      </c>
      <c r="I77" s="36">
        <v>18813</v>
      </c>
      <c r="J77" s="36">
        <v>50180</v>
      </c>
      <c r="K77" s="36">
        <v>21734</v>
      </c>
      <c r="L77" s="36">
        <v>6868</v>
      </c>
      <c r="M77" s="36">
        <v>3008</v>
      </c>
      <c r="N77" s="36">
        <v>0</v>
      </c>
      <c r="O77" s="36">
        <v>0</v>
      </c>
      <c r="P77" s="36">
        <v>0</v>
      </c>
      <c r="Q77" s="36">
        <v>0</v>
      </c>
      <c r="R77" s="36">
        <v>9236</v>
      </c>
      <c r="S77" s="36">
        <v>6804</v>
      </c>
      <c r="T77" s="36">
        <v>0</v>
      </c>
      <c r="U77" s="36">
        <v>0</v>
      </c>
      <c r="V77" s="36">
        <v>0</v>
      </c>
      <c r="W77" s="36">
        <v>0</v>
      </c>
      <c r="X77" s="37">
        <f t="shared" si="17"/>
        <v>46.001880406167736</v>
      </c>
      <c r="Z77" s="22" t="e">
        <f t="shared" si="18"/>
        <v>#DIV/0!</v>
      </c>
      <c r="AZ77" s="34">
        <f>E77-G77-I77-K77-M77-O77-Q77-S77-U77-W77</f>
        <v>207</v>
      </c>
    </row>
    <row r="78" spans="1:52" ht="12.75" hidden="1">
      <c r="A78" s="33"/>
      <c r="B78" s="34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  <c r="AZ78" s="36"/>
    </row>
  </sheetData>
  <mergeCells count="10">
    <mergeCell ref="A1:AZ1"/>
    <mergeCell ref="T3:U3"/>
    <mergeCell ref="V3:W3"/>
    <mergeCell ref="R3:S3"/>
    <mergeCell ref="P3:Q3"/>
    <mergeCell ref="F3:G3"/>
    <mergeCell ref="N3:O3"/>
    <mergeCell ref="L3:M3"/>
    <mergeCell ref="J3:K3"/>
    <mergeCell ref="H3:I3"/>
  </mergeCells>
  <printOptions/>
  <pageMargins left="0.45" right="0.31" top="0.54" bottom="0.46" header="0.17" footer="0.1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pane xSplit="1" ySplit="4" topLeftCell="L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140625" defaultRowHeight="12.75"/>
  <cols>
    <col min="1" max="1" width="27.140625" style="4" customWidth="1"/>
    <col min="2" max="2" width="6.00390625" style="4" customWidth="1"/>
    <col min="3" max="3" width="7.140625" style="4" customWidth="1"/>
    <col min="4" max="4" width="9.00390625" style="4" hidden="1" customWidth="1"/>
    <col min="5" max="5" width="6.7109375" style="4" customWidth="1"/>
    <col min="6" max="6" width="5.7109375" style="4" customWidth="1"/>
    <col min="7" max="7" width="5.8515625" style="4" customWidth="1"/>
    <col min="8" max="8" width="5.421875" style="4" customWidth="1"/>
    <col min="9" max="9" width="5.7109375" style="4" customWidth="1"/>
    <col min="10" max="10" width="4.8515625" style="4" customWidth="1"/>
    <col min="11" max="11" width="6.140625" style="4" customWidth="1"/>
    <col min="12" max="12" width="5.140625" style="4" customWidth="1"/>
    <col min="13" max="13" width="7.140625" style="4" hidden="1" customWidth="1"/>
    <col min="14" max="14" width="6.57421875" style="4" customWidth="1"/>
    <col min="15" max="15" width="8.00390625" style="4" customWidth="1"/>
    <col min="16" max="16" width="5.8515625" style="4" customWidth="1"/>
    <col min="17" max="17" width="7.28125" style="4" customWidth="1"/>
    <col min="18" max="18" width="5.00390625" style="4" customWidth="1"/>
    <col min="19" max="19" width="8.140625" style="4" customWidth="1"/>
    <col min="20" max="20" width="6.421875" style="4" customWidth="1"/>
    <col min="21" max="21" width="6.140625" style="4" customWidth="1"/>
    <col min="22" max="16384" width="9.140625" style="4" customWidth="1"/>
  </cols>
  <sheetData>
    <row r="1" spans="1:21" ht="20.25" customHeight="1">
      <c r="A1" s="94" t="s">
        <v>132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51" customFormat="1" ht="13.5">
      <c r="A2" s="85" t="s">
        <v>0</v>
      </c>
      <c r="B2" s="79" t="s">
        <v>1</v>
      </c>
      <c r="C2" s="79" t="s">
        <v>122</v>
      </c>
      <c r="D2" s="50" t="s">
        <v>68</v>
      </c>
      <c r="E2" s="90" t="s">
        <v>69</v>
      </c>
      <c r="F2" s="91"/>
      <c r="G2" s="91"/>
      <c r="H2" s="91"/>
      <c r="I2" s="91"/>
      <c r="J2" s="91"/>
      <c r="K2" s="92"/>
      <c r="L2" s="76" t="s">
        <v>75</v>
      </c>
      <c r="M2" s="50" t="s">
        <v>70</v>
      </c>
      <c r="N2" s="62" t="s">
        <v>71</v>
      </c>
      <c r="O2" s="60"/>
      <c r="P2" s="60"/>
      <c r="Q2" s="60"/>
      <c r="R2" s="60"/>
      <c r="S2" s="60"/>
      <c r="T2" s="61"/>
      <c r="U2" s="73" t="s">
        <v>72</v>
      </c>
    </row>
    <row r="3" spans="1:21" s="51" customFormat="1" ht="13.5" customHeight="1">
      <c r="A3" s="86"/>
      <c r="B3" s="80"/>
      <c r="C3" s="80"/>
      <c r="D3" s="50" t="s">
        <v>73</v>
      </c>
      <c r="E3" s="82" t="s">
        <v>123</v>
      </c>
      <c r="F3" s="82"/>
      <c r="G3" s="82"/>
      <c r="H3" s="82"/>
      <c r="I3" s="82"/>
      <c r="J3" s="88" t="s">
        <v>74</v>
      </c>
      <c r="K3" s="88" t="s">
        <v>66</v>
      </c>
      <c r="L3" s="77"/>
      <c r="M3" s="50"/>
      <c r="N3" s="82" t="s">
        <v>76</v>
      </c>
      <c r="O3" s="82"/>
      <c r="P3" s="82"/>
      <c r="Q3" s="82"/>
      <c r="R3" s="82"/>
      <c r="S3" s="82"/>
      <c r="T3" s="83" t="s">
        <v>128</v>
      </c>
      <c r="U3" s="74"/>
    </row>
    <row r="4" spans="1:21" s="59" customFormat="1" ht="30" customHeight="1">
      <c r="A4" s="87"/>
      <c r="B4" s="81"/>
      <c r="C4" s="81"/>
      <c r="D4" s="52" t="s">
        <v>53</v>
      </c>
      <c r="E4" s="53" t="s">
        <v>124</v>
      </c>
      <c r="F4" s="54" t="s">
        <v>77</v>
      </c>
      <c r="G4" s="54" t="s">
        <v>78</v>
      </c>
      <c r="H4" s="54" t="s">
        <v>79</v>
      </c>
      <c r="I4" s="54" t="s">
        <v>80</v>
      </c>
      <c r="J4" s="89"/>
      <c r="K4" s="89"/>
      <c r="L4" s="78"/>
      <c r="M4" s="55" t="s">
        <v>53</v>
      </c>
      <c r="N4" s="56" t="s">
        <v>125</v>
      </c>
      <c r="O4" s="57" t="s">
        <v>127</v>
      </c>
      <c r="P4" s="58" t="s">
        <v>81</v>
      </c>
      <c r="Q4" s="58" t="s">
        <v>126</v>
      </c>
      <c r="R4" s="58" t="s">
        <v>82</v>
      </c>
      <c r="S4" s="69" t="s">
        <v>83</v>
      </c>
      <c r="T4" s="84"/>
      <c r="U4" s="75"/>
    </row>
    <row r="5" spans="1:21" ht="13.5">
      <c r="A5" s="63" t="s">
        <v>84</v>
      </c>
      <c r="B5" s="6">
        <v>24</v>
      </c>
      <c r="C5" s="7">
        <v>19</v>
      </c>
      <c r="D5" s="7"/>
      <c r="E5" s="7">
        <f>F5+G5+H5+I5</f>
        <v>13.81</v>
      </c>
      <c r="F5" s="7">
        <v>0.91</v>
      </c>
      <c r="G5" s="7">
        <v>4.33</v>
      </c>
      <c r="H5" s="7">
        <v>2.67</v>
      </c>
      <c r="I5" s="7">
        <v>5.9</v>
      </c>
      <c r="J5" s="7">
        <v>0.5</v>
      </c>
      <c r="K5" s="7">
        <v>1.75</v>
      </c>
      <c r="L5" s="7">
        <f>E5+J5+K5</f>
        <v>16.060000000000002</v>
      </c>
      <c r="M5" s="6"/>
      <c r="N5" s="6">
        <v>213</v>
      </c>
      <c r="O5" s="6">
        <v>0</v>
      </c>
      <c r="P5" s="8">
        <v>0</v>
      </c>
      <c r="Q5" s="8">
        <v>12</v>
      </c>
      <c r="R5" s="8">
        <v>2</v>
      </c>
      <c r="S5" s="8">
        <v>15</v>
      </c>
      <c r="T5" s="8">
        <v>10</v>
      </c>
      <c r="U5" s="8">
        <f>N5+T5</f>
        <v>223</v>
      </c>
    </row>
    <row r="6" spans="1:21" ht="13.5">
      <c r="A6" s="63" t="s">
        <v>85</v>
      </c>
      <c r="B6" s="6">
        <v>131</v>
      </c>
      <c r="C6" s="7">
        <v>15</v>
      </c>
      <c r="D6" s="7"/>
      <c r="E6" s="7">
        <f aca="true" t="shared" si="0" ref="E6:E68">F6+G6+H6+I6</f>
        <v>36.25</v>
      </c>
      <c r="F6" s="7">
        <v>1.88</v>
      </c>
      <c r="G6" s="7">
        <v>7.28</v>
      </c>
      <c r="H6" s="7">
        <v>13.69</v>
      </c>
      <c r="I6" s="7">
        <v>13.4</v>
      </c>
      <c r="J6" s="7">
        <v>2.5</v>
      </c>
      <c r="K6" s="7">
        <v>6.5</v>
      </c>
      <c r="L6" s="7">
        <f aca="true" t="shared" si="1" ref="L6:L67">E6+J6+K6</f>
        <v>45.25</v>
      </c>
      <c r="M6" s="6"/>
      <c r="N6" s="6">
        <v>660</v>
      </c>
      <c r="O6" s="6">
        <v>0</v>
      </c>
      <c r="P6" s="8">
        <v>0</v>
      </c>
      <c r="Q6" s="8">
        <v>32</v>
      </c>
      <c r="R6" s="8">
        <v>5</v>
      </c>
      <c r="S6" s="8">
        <v>99</v>
      </c>
      <c r="T6" s="8">
        <v>4</v>
      </c>
      <c r="U6" s="8">
        <f aca="true" t="shared" si="2" ref="U6:U66">N6+T6</f>
        <v>664</v>
      </c>
    </row>
    <row r="7" spans="1:21" ht="13.5">
      <c r="A7" s="63" t="s">
        <v>5</v>
      </c>
      <c r="B7" s="6">
        <v>92</v>
      </c>
      <c r="C7" s="7">
        <v>15</v>
      </c>
      <c r="D7" s="7"/>
      <c r="E7" s="7">
        <f t="shared" si="0"/>
        <v>39.230000000000004</v>
      </c>
      <c r="F7" s="7">
        <v>0</v>
      </c>
      <c r="G7" s="7">
        <v>3.94</v>
      </c>
      <c r="H7" s="7">
        <v>27.93</v>
      </c>
      <c r="I7" s="7">
        <v>7.36</v>
      </c>
      <c r="J7" s="7">
        <v>2</v>
      </c>
      <c r="K7" s="7">
        <v>9.5</v>
      </c>
      <c r="L7" s="7">
        <f t="shared" si="1"/>
        <v>50.730000000000004</v>
      </c>
      <c r="M7" s="6"/>
      <c r="N7" s="6">
        <v>715</v>
      </c>
      <c r="O7" s="6">
        <v>0</v>
      </c>
      <c r="P7" s="8">
        <v>0</v>
      </c>
      <c r="Q7" s="8">
        <v>72</v>
      </c>
      <c r="R7" s="8">
        <v>7</v>
      </c>
      <c r="S7" s="8">
        <v>15</v>
      </c>
      <c r="T7" s="8">
        <v>9</v>
      </c>
      <c r="U7" s="8">
        <f t="shared" si="2"/>
        <v>724</v>
      </c>
    </row>
    <row r="8" spans="1:21" ht="13.5">
      <c r="A8" s="64" t="s">
        <v>115</v>
      </c>
      <c r="B8" s="9">
        <f aca="true" t="shared" si="3" ref="B8:U8">B5+B6+B7</f>
        <v>247</v>
      </c>
      <c r="C8" s="9">
        <f t="shared" si="3"/>
        <v>49</v>
      </c>
      <c r="D8" s="9">
        <f t="shared" si="3"/>
        <v>0</v>
      </c>
      <c r="E8" s="12">
        <f t="shared" si="3"/>
        <v>89.29</v>
      </c>
      <c r="F8" s="12">
        <f t="shared" si="3"/>
        <v>2.79</v>
      </c>
      <c r="G8" s="12">
        <f t="shared" si="3"/>
        <v>15.549999999999999</v>
      </c>
      <c r="H8" s="12">
        <f t="shared" si="3"/>
        <v>44.29</v>
      </c>
      <c r="I8" s="12">
        <f t="shared" si="3"/>
        <v>26.66</v>
      </c>
      <c r="J8" s="12">
        <f t="shared" si="3"/>
        <v>5</v>
      </c>
      <c r="K8" s="12">
        <f t="shared" si="3"/>
        <v>17.75</v>
      </c>
      <c r="L8" s="12">
        <f t="shared" si="3"/>
        <v>112.04</v>
      </c>
      <c r="M8" s="12">
        <f t="shared" si="3"/>
        <v>0</v>
      </c>
      <c r="N8" s="12">
        <f t="shared" si="3"/>
        <v>1588</v>
      </c>
      <c r="O8" s="12">
        <f t="shared" si="3"/>
        <v>0</v>
      </c>
      <c r="P8" s="12">
        <f t="shared" si="3"/>
        <v>0</v>
      </c>
      <c r="Q8" s="12">
        <f t="shared" si="3"/>
        <v>116</v>
      </c>
      <c r="R8" s="12">
        <f t="shared" si="3"/>
        <v>14</v>
      </c>
      <c r="S8" s="12">
        <f t="shared" si="3"/>
        <v>129</v>
      </c>
      <c r="T8" s="12">
        <f t="shared" si="3"/>
        <v>23</v>
      </c>
      <c r="U8" s="12">
        <f t="shared" si="3"/>
        <v>1611</v>
      </c>
    </row>
    <row r="9" spans="1:21" ht="13.5">
      <c r="A9" s="63" t="s">
        <v>84</v>
      </c>
      <c r="B9" s="10">
        <v>14</v>
      </c>
      <c r="C9" s="10">
        <v>3</v>
      </c>
      <c r="D9" s="10"/>
      <c r="E9" s="7">
        <f t="shared" si="0"/>
        <v>7.7</v>
      </c>
      <c r="F9" s="7">
        <v>0.39</v>
      </c>
      <c r="G9" s="7">
        <v>1.78</v>
      </c>
      <c r="H9" s="7">
        <v>2.83</v>
      </c>
      <c r="I9" s="7">
        <v>2.7</v>
      </c>
      <c r="J9" s="7">
        <v>0.25</v>
      </c>
      <c r="K9" s="7">
        <v>0.5</v>
      </c>
      <c r="L9" s="7">
        <f t="shared" si="1"/>
        <v>8.45</v>
      </c>
      <c r="M9" s="11"/>
      <c r="N9" s="10">
        <v>136</v>
      </c>
      <c r="O9" s="10">
        <v>0</v>
      </c>
      <c r="P9" s="10">
        <v>0</v>
      </c>
      <c r="Q9" s="10">
        <v>2</v>
      </c>
      <c r="R9" s="10">
        <v>1</v>
      </c>
      <c r="S9" s="10">
        <v>15</v>
      </c>
      <c r="T9" s="10">
        <v>5</v>
      </c>
      <c r="U9" s="8">
        <f t="shared" si="2"/>
        <v>141</v>
      </c>
    </row>
    <row r="10" spans="1:21" ht="13.5">
      <c r="A10" s="63" t="s">
        <v>85</v>
      </c>
      <c r="B10" s="6">
        <v>96</v>
      </c>
      <c r="C10" s="7">
        <v>11</v>
      </c>
      <c r="D10" s="7"/>
      <c r="E10" s="7">
        <f t="shared" si="0"/>
        <v>33.97</v>
      </c>
      <c r="F10" s="7">
        <v>2.36</v>
      </c>
      <c r="G10" s="7">
        <v>5.17</v>
      </c>
      <c r="H10" s="7">
        <v>14.36</v>
      </c>
      <c r="I10" s="7">
        <v>12.08</v>
      </c>
      <c r="J10" s="7">
        <v>2.5</v>
      </c>
      <c r="K10" s="7">
        <v>5.75</v>
      </c>
      <c r="L10" s="7">
        <f t="shared" si="1"/>
        <v>42.22</v>
      </c>
      <c r="M10" s="6"/>
      <c r="N10" s="6">
        <v>619</v>
      </c>
      <c r="O10" s="6">
        <v>0</v>
      </c>
      <c r="P10" s="8">
        <v>0</v>
      </c>
      <c r="Q10" s="8">
        <v>70</v>
      </c>
      <c r="R10" s="8">
        <v>7</v>
      </c>
      <c r="S10" s="8">
        <f>18+15+48</f>
        <v>81</v>
      </c>
      <c r="T10" s="8">
        <v>2</v>
      </c>
      <c r="U10" s="8">
        <f t="shared" si="2"/>
        <v>621</v>
      </c>
    </row>
    <row r="11" spans="1:21" ht="13.5">
      <c r="A11" s="63" t="s">
        <v>5</v>
      </c>
      <c r="B11" s="6">
        <v>25</v>
      </c>
      <c r="C11" s="7">
        <v>3</v>
      </c>
      <c r="D11" s="7"/>
      <c r="E11" s="7">
        <f t="shared" si="0"/>
        <v>7.17</v>
      </c>
      <c r="F11" s="7">
        <v>0.22</v>
      </c>
      <c r="G11" s="7">
        <v>1.16</v>
      </c>
      <c r="H11" s="7">
        <v>4.05</v>
      </c>
      <c r="I11" s="7">
        <v>1.74</v>
      </c>
      <c r="J11" s="7">
        <v>1</v>
      </c>
      <c r="K11" s="7">
        <v>1.5</v>
      </c>
      <c r="L11" s="7">
        <f t="shared" si="1"/>
        <v>9.67</v>
      </c>
      <c r="M11" s="6"/>
      <c r="N11" s="6">
        <v>125</v>
      </c>
      <c r="O11" s="6">
        <v>0</v>
      </c>
      <c r="P11" s="8">
        <v>0</v>
      </c>
      <c r="Q11" s="8">
        <v>0</v>
      </c>
      <c r="R11" s="8">
        <v>0</v>
      </c>
      <c r="S11" s="8">
        <v>5</v>
      </c>
      <c r="T11" s="8">
        <v>4</v>
      </c>
      <c r="U11" s="8">
        <f t="shared" si="2"/>
        <v>129</v>
      </c>
    </row>
    <row r="12" spans="1:21" ht="25.5" customHeight="1" hidden="1">
      <c r="A12" s="63" t="s">
        <v>55</v>
      </c>
      <c r="B12" s="6"/>
      <c r="C12" s="7"/>
      <c r="D12" s="7"/>
      <c r="E12" s="7">
        <f t="shared" si="0"/>
        <v>0</v>
      </c>
      <c r="F12" s="7"/>
      <c r="G12" s="7"/>
      <c r="H12" s="7"/>
      <c r="I12" s="7"/>
      <c r="J12" s="7"/>
      <c r="K12" s="7"/>
      <c r="L12" s="7">
        <f t="shared" si="1"/>
        <v>0</v>
      </c>
      <c r="M12" s="6"/>
      <c r="N12" s="6"/>
      <c r="O12" s="6"/>
      <c r="P12" s="8"/>
      <c r="Q12" s="8"/>
      <c r="R12" s="8"/>
      <c r="S12" s="8"/>
      <c r="T12" s="8"/>
      <c r="U12" s="8">
        <f t="shared" si="2"/>
        <v>0</v>
      </c>
    </row>
    <row r="13" spans="1:21" ht="13.5">
      <c r="A13" s="64" t="s">
        <v>86</v>
      </c>
      <c r="B13" s="9">
        <f>B9+B10+B11+B12</f>
        <v>135</v>
      </c>
      <c r="C13" s="9">
        <f>C9+C10+C11+C12</f>
        <v>17</v>
      </c>
      <c r="D13" s="9">
        <f>D9+D10+D11+D12</f>
        <v>0</v>
      </c>
      <c r="E13" s="12">
        <f>E9+E10+E11+E12</f>
        <v>48.84</v>
      </c>
      <c r="F13" s="12">
        <f aca="true" t="shared" si="4" ref="F13:U13">F9+F10+F11+F12</f>
        <v>2.97</v>
      </c>
      <c r="G13" s="12">
        <f t="shared" si="4"/>
        <v>8.11</v>
      </c>
      <c r="H13" s="12">
        <f t="shared" si="4"/>
        <v>21.24</v>
      </c>
      <c r="I13" s="12">
        <f t="shared" si="4"/>
        <v>16.52</v>
      </c>
      <c r="J13" s="12">
        <f t="shared" si="4"/>
        <v>3.75</v>
      </c>
      <c r="K13" s="12">
        <f t="shared" si="4"/>
        <v>7.75</v>
      </c>
      <c r="L13" s="12">
        <f t="shared" si="4"/>
        <v>60.34</v>
      </c>
      <c r="M13" s="12">
        <f t="shared" si="4"/>
        <v>0</v>
      </c>
      <c r="N13" s="12">
        <f t="shared" si="4"/>
        <v>880</v>
      </c>
      <c r="O13" s="12">
        <f t="shared" si="4"/>
        <v>0</v>
      </c>
      <c r="P13" s="12">
        <f t="shared" si="4"/>
        <v>0</v>
      </c>
      <c r="Q13" s="12">
        <f t="shared" si="4"/>
        <v>72</v>
      </c>
      <c r="R13" s="12">
        <f t="shared" si="4"/>
        <v>8</v>
      </c>
      <c r="S13" s="12">
        <f t="shared" si="4"/>
        <v>101</v>
      </c>
      <c r="T13" s="12">
        <f t="shared" si="4"/>
        <v>11</v>
      </c>
      <c r="U13" s="12">
        <f t="shared" si="4"/>
        <v>891</v>
      </c>
    </row>
    <row r="14" spans="1:21" ht="13.5">
      <c r="A14" s="65" t="s">
        <v>87</v>
      </c>
      <c r="B14" s="6">
        <v>541</v>
      </c>
      <c r="C14" s="7">
        <v>16</v>
      </c>
      <c r="D14" s="7"/>
      <c r="E14" s="7">
        <f t="shared" si="0"/>
        <v>47.480000000000004</v>
      </c>
      <c r="F14" s="7">
        <v>1</v>
      </c>
      <c r="G14" s="7">
        <v>11.04</v>
      </c>
      <c r="H14" s="7">
        <v>28.77</v>
      </c>
      <c r="I14" s="7">
        <v>6.67</v>
      </c>
      <c r="J14" s="7">
        <v>4.75</v>
      </c>
      <c r="K14" s="7">
        <v>9.57</v>
      </c>
      <c r="L14" s="7">
        <f t="shared" si="1"/>
        <v>61.800000000000004</v>
      </c>
      <c r="M14" s="6"/>
      <c r="N14" s="6">
        <v>806</v>
      </c>
      <c r="O14" s="6">
        <v>0</v>
      </c>
      <c r="P14" s="8">
        <v>0</v>
      </c>
      <c r="Q14" s="8">
        <v>0</v>
      </c>
      <c r="R14" s="8">
        <v>0</v>
      </c>
      <c r="S14" s="8">
        <v>65</v>
      </c>
      <c r="T14" s="8">
        <v>50</v>
      </c>
      <c r="U14" s="8">
        <f t="shared" si="2"/>
        <v>856</v>
      </c>
    </row>
    <row r="15" spans="1:21" ht="13.5">
      <c r="A15" s="65" t="s">
        <v>88</v>
      </c>
      <c r="B15" s="10">
        <v>570</v>
      </c>
      <c r="C15" s="10">
        <v>19</v>
      </c>
      <c r="D15" s="11"/>
      <c r="E15" s="7">
        <f t="shared" si="0"/>
        <v>51.449999999999996</v>
      </c>
      <c r="F15" s="7">
        <v>2.33</v>
      </c>
      <c r="G15" s="7">
        <v>1.78</v>
      </c>
      <c r="H15" s="7">
        <v>32.05</v>
      </c>
      <c r="I15" s="7">
        <v>15.29</v>
      </c>
      <c r="J15" s="7">
        <v>5.25</v>
      </c>
      <c r="K15" s="7">
        <v>14.25</v>
      </c>
      <c r="L15" s="7">
        <f t="shared" si="1"/>
        <v>70.94999999999999</v>
      </c>
      <c r="M15" s="11"/>
      <c r="N15" s="10">
        <v>890</v>
      </c>
      <c r="O15" s="10">
        <v>41</v>
      </c>
      <c r="P15" s="10"/>
      <c r="Q15" s="10">
        <v>12</v>
      </c>
      <c r="R15" s="10">
        <v>1</v>
      </c>
      <c r="S15" s="10">
        <v>108</v>
      </c>
      <c r="T15" s="10">
        <v>36</v>
      </c>
      <c r="U15" s="8">
        <f t="shared" si="2"/>
        <v>926</v>
      </c>
    </row>
    <row r="16" spans="1:21" ht="13.5">
      <c r="A16" s="65" t="s">
        <v>10</v>
      </c>
      <c r="B16" s="6">
        <v>666</v>
      </c>
      <c r="C16" s="7">
        <v>22</v>
      </c>
      <c r="D16" s="7"/>
      <c r="E16" s="7">
        <f t="shared" si="0"/>
        <v>73.49000000000001</v>
      </c>
      <c r="F16" s="7">
        <v>1.48</v>
      </c>
      <c r="G16" s="7">
        <v>8.16</v>
      </c>
      <c r="H16" s="7">
        <v>25.31</v>
      </c>
      <c r="I16" s="7">
        <v>38.54</v>
      </c>
      <c r="J16" s="7">
        <v>3</v>
      </c>
      <c r="K16" s="7">
        <v>11.75</v>
      </c>
      <c r="L16" s="7">
        <f t="shared" si="1"/>
        <v>88.24000000000001</v>
      </c>
      <c r="M16" s="6"/>
      <c r="N16" s="6">
        <v>1308</v>
      </c>
      <c r="O16" s="6">
        <v>64</v>
      </c>
      <c r="P16" s="8">
        <v>197</v>
      </c>
      <c r="Q16" s="8">
        <v>8</v>
      </c>
      <c r="R16" s="8">
        <v>1</v>
      </c>
      <c r="S16" s="8">
        <v>130</v>
      </c>
      <c r="T16" s="8">
        <v>36</v>
      </c>
      <c r="U16" s="8">
        <f t="shared" si="2"/>
        <v>1344</v>
      </c>
    </row>
    <row r="17" spans="1:21" ht="13.5">
      <c r="A17" s="65" t="s">
        <v>11</v>
      </c>
      <c r="B17" s="6">
        <v>554</v>
      </c>
      <c r="C17" s="7">
        <v>19</v>
      </c>
      <c r="D17" s="7"/>
      <c r="E17" s="7">
        <f t="shared" si="0"/>
        <v>46.510000000000005</v>
      </c>
      <c r="F17" s="7">
        <v>0</v>
      </c>
      <c r="G17" s="7">
        <v>4.87</v>
      </c>
      <c r="H17" s="7">
        <v>19.94</v>
      </c>
      <c r="I17" s="7">
        <v>21.7</v>
      </c>
      <c r="J17" s="7">
        <v>4</v>
      </c>
      <c r="K17" s="7">
        <v>10.5</v>
      </c>
      <c r="L17" s="7">
        <f t="shared" si="1"/>
        <v>61.010000000000005</v>
      </c>
      <c r="M17" s="6"/>
      <c r="N17" s="6">
        <v>849</v>
      </c>
      <c r="O17" s="6">
        <v>0</v>
      </c>
      <c r="P17" s="8">
        <v>0</v>
      </c>
      <c r="Q17" s="8">
        <v>5</v>
      </c>
      <c r="R17" s="8">
        <v>1</v>
      </c>
      <c r="S17" s="8">
        <v>97</v>
      </c>
      <c r="T17" s="8">
        <v>11</v>
      </c>
      <c r="U17" s="8">
        <f t="shared" si="2"/>
        <v>860</v>
      </c>
    </row>
    <row r="18" spans="1:21" ht="13.5">
      <c r="A18" s="65" t="s">
        <v>89</v>
      </c>
      <c r="B18" s="6">
        <v>481</v>
      </c>
      <c r="C18" s="7">
        <v>17</v>
      </c>
      <c r="D18" s="7"/>
      <c r="E18" s="7">
        <f t="shared" si="0"/>
        <v>53.12</v>
      </c>
      <c r="F18" s="7">
        <v>2.31</v>
      </c>
      <c r="G18" s="7">
        <v>15.61</v>
      </c>
      <c r="H18" s="7">
        <v>18.85</v>
      </c>
      <c r="I18" s="7">
        <v>16.35</v>
      </c>
      <c r="J18" s="7">
        <v>4</v>
      </c>
      <c r="K18" s="7">
        <v>9.54</v>
      </c>
      <c r="L18" s="7">
        <f t="shared" si="1"/>
        <v>66.66</v>
      </c>
      <c r="M18" s="6"/>
      <c r="N18" s="6">
        <v>914</v>
      </c>
      <c r="O18" s="6">
        <v>0</v>
      </c>
      <c r="P18" s="8">
        <v>0</v>
      </c>
      <c r="Q18" s="8">
        <v>99</v>
      </c>
      <c r="R18" s="8">
        <v>9</v>
      </c>
      <c r="S18" s="8">
        <v>85</v>
      </c>
      <c r="T18" s="8">
        <v>32</v>
      </c>
      <c r="U18" s="8">
        <f t="shared" si="2"/>
        <v>946</v>
      </c>
    </row>
    <row r="19" spans="1:21" ht="13.5">
      <c r="A19" s="65" t="s">
        <v>13</v>
      </c>
      <c r="B19" s="6">
        <v>576</v>
      </c>
      <c r="C19" s="7">
        <v>18</v>
      </c>
      <c r="D19" s="7"/>
      <c r="E19" s="7">
        <f t="shared" si="0"/>
        <v>50.24</v>
      </c>
      <c r="F19" s="7">
        <v>1</v>
      </c>
      <c r="G19" s="7">
        <v>2.33</v>
      </c>
      <c r="H19" s="7">
        <v>18.05</v>
      </c>
      <c r="I19" s="7">
        <v>28.86</v>
      </c>
      <c r="J19" s="7">
        <v>4</v>
      </c>
      <c r="K19" s="7">
        <v>10.79</v>
      </c>
      <c r="L19" s="7">
        <f t="shared" si="1"/>
        <v>65.03</v>
      </c>
      <c r="M19" s="6"/>
      <c r="N19" s="6">
        <v>902</v>
      </c>
      <c r="O19" s="6">
        <v>0</v>
      </c>
      <c r="P19" s="8">
        <v>0</v>
      </c>
      <c r="Q19" s="8">
        <v>16</v>
      </c>
      <c r="R19" s="8">
        <v>2</v>
      </c>
      <c r="S19" s="8">
        <v>90</v>
      </c>
      <c r="T19" s="8">
        <v>36</v>
      </c>
      <c r="U19" s="8">
        <f t="shared" si="2"/>
        <v>938</v>
      </c>
    </row>
    <row r="20" spans="1:21" ht="13.5">
      <c r="A20" s="65" t="s">
        <v>14</v>
      </c>
      <c r="B20" s="6">
        <v>180</v>
      </c>
      <c r="C20" s="7">
        <v>6</v>
      </c>
      <c r="D20" s="7"/>
      <c r="E20" s="7">
        <f t="shared" si="0"/>
        <v>19.97</v>
      </c>
      <c r="F20" s="7">
        <v>2.45</v>
      </c>
      <c r="G20" s="7">
        <v>2.34</v>
      </c>
      <c r="H20" s="7">
        <v>12.68</v>
      </c>
      <c r="I20" s="7">
        <v>2.5</v>
      </c>
      <c r="J20" s="7">
        <v>1.5</v>
      </c>
      <c r="K20" s="7">
        <v>4.5</v>
      </c>
      <c r="L20" s="7">
        <f t="shared" si="1"/>
        <v>25.97</v>
      </c>
      <c r="M20" s="6"/>
      <c r="N20" s="6">
        <v>305</v>
      </c>
      <c r="O20" s="6">
        <v>0</v>
      </c>
      <c r="P20" s="8">
        <v>0</v>
      </c>
      <c r="Q20" s="8">
        <v>0</v>
      </c>
      <c r="R20" s="8">
        <v>0</v>
      </c>
      <c r="S20" s="8">
        <v>26</v>
      </c>
      <c r="T20" s="8">
        <v>52</v>
      </c>
      <c r="U20" s="8">
        <f t="shared" si="2"/>
        <v>357</v>
      </c>
    </row>
    <row r="21" spans="1:21" ht="13.5">
      <c r="A21" s="65" t="s">
        <v>15</v>
      </c>
      <c r="B21" s="6">
        <v>325</v>
      </c>
      <c r="C21" s="7">
        <v>14</v>
      </c>
      <c r="D21" s="7"/>
      <c r="E21" s="7">
        <f t="shared" si="0"/>
        <v>44.97</v>
      </c>
      <c r="F21" s="7">
        <v>0.56</v>
      </c>
      <c r="G21" s="7">
        <v>9.72</v>
      </c>
      <c r="H21" s="7">
        <v>29.36</v>
      </c>
      <c r="I21" s="7">
        <v>5.33</v>
      </c>
      <c r="J21" s="7">
        <v>2.5</v>
      </c>
      <c r="K21" s="7">
        <v>5.5</v>
      </c>
      <c r="L21" s="7">
        <f t="shared" si="1"/>
        <v>52.97</v>
      </c>
      <c r="M21" s="6"/>
      <c r="N21" s="6">
        <v>773</v>
      </c>
      <c r="O21" s="6">
        <v>0</v>
      </c>
      <c r="P21" s="8">
        <v>0</v>
      </c>
      <c r="Q21" s="8">
        <v>99</v>
      </c>
      <c r="R21" s="8">
        <v>11</v>
      </c>
      <c r="S21" s="8">
        <v>90</v>
      </c>
      <c r="T21" s="8">
        <v>28</v>
      </c>
      <c r="U21" s="8">
        <f t="shared" si="2"/>
        <v>801</v>
      </c>
    </row>
    <row r="22" spans="1:21" ht="13.5">
      <c r="A22" s="65" t="s">
        <v>90</v>
      </c>
      <c r="B22" s="6">
        <v>526</v>
      </c>
      <c r="C22" s="7">
        <v>16</v>
      </c>
      <c r="D22" s="7"/>
      <c r="E22" s="7">
        <f t="shared" si="0"/>
        <v>47.02</v>
      </c>
      <c r="F22" s="7">
        <v>0.56</v>
      </c>
      <c r="G22" s="7">
        <v>8</v>
      </c>
      <c r="H22" s="7">
        <v>24.08</v>
      </c>
      <c r="I22" s="7">
        <v>14.38</v>
      </c>
      <c r="J22" s="7">
        <v>3.75</v>
      </c>
      <c r="K22" s="7">
        <v>8.25</v>
      </c>
      <c r="L22" s="7">
        <f t="shared" si="1"/>
        <v>59.02</v>
      </c>
      <c r="M22" s="6"/>
      <c r="N22" s="6">
        <v>743</v>
      </c>
      <c r="O22" s="6">
        <v>0</v>
      </c>
      <c r="P22" s="8">
        <v>0</v>
      </c>
      <c r="Q22" s="8">
        <v>69</v>
      </c>
      <c r="R22" s="8"/>
      <c r="S22" s="8">
        <v>100</v>
      </c>
      <c r="T22" s="8">
        <v>44</v>
      </c>
      <c r="U22" s="8">
        <f t="shared" si="2"/>
        <v>787</v>
      </c>
    </row>
    <row r="23" spans="1:21" ht="13.5">
      <c r="A23" s="65" t="s">
        <v>91</v>
      </c>
      <c r="B23" s="6">
        <v>424</v>
      </c>
      <c r="C23" s="7">
        <v>14</v>
      </c>
      <c r="D23" s="7"/>
      <c r="E23" s="7">
        <f t="shared" si="0"/>
        <v>34.300000000000004</v>
      </c>
      <c r="F23" s="7">
        <v>1.3</v>
      </c>
      <c r="G23" s="7">
        <v>6.8</v>
      </c>
      <c r="H23" s="7">
        <v>17.6</v>
      </c>
      <c r="I23" s="7">
        <v>8.6</v>
      </c>
      <c r="J23" s="7">
        <v>3.5</v>
      </c>
      <c r="K23" s="7">
        <v>7.5</v>
      </c>
      <c r="L23" s="7">
        <f t="shared" si="1"/>
        <v>45.300000000000004</v>
      </c>
      <c r="M23" s="6"/>
      <c r="N23" s="6">
        <v>612</v>
      </c>
      <c r="O23" s="6">
        <v>0</v>
      </c>
      <c r="P23" s="8">
        <v>0</v>
      </c>
      <c r="Q23" s="8">
        <v>12</v>
      </c>
      <c r="R23" s="8">
        <v>1</v>
      </c>
      <c r="S23" s="8">
        <v>60</v>
      </c>
      <c r="T23" s="8">
        <v>28</v>
      </c>
      <c r="U23" s="8">
        <f t="shared" si="2"/>
        <v>640</v>
      </c>
    </row>
    <row r="24" spans="1:21" ht="13.5">
      <c r="A24" s="65" t="s">
        <v>92</v>
      </c>
      <c r="B24" s="6">
        <v>270</v>
      </c>
      <c r="C24" s="7">
        <v>9</v>
      </c>
      <c r="D24" s="7"/>
      <c r="E24" s="7">
        <f t="shared" si="0"/>
        <v>21.22</v>
      </c>
      <c r="F24" s="7">
        <v>0</v>
      </c>
      <c r="G24" s="7">
        <v>1.66</v>
      </c>
      <c r="H24" s="7">
        <v>6.31</v>
      </c>
      <c r="I24" s="7">
        <v>13.25</v>
      </c>
      <c r="J24" s="7">
        <v>3</v>
      </c>
      <c r="K24" s="7">
        <v>5</v>
      </c>
      <c r="L24" s="7">
        <f t="shared" si="1"/>
        <v>29.22</v>
      </c>
      <c r="M24" s="6"/>
      <c r="N24" s="6">
        <v>346</v>
      </c>
      <c r="O24" s="6">
        <v>0</v>
      </c>
      <c r="P24" s="8">
        <v>0</v>
      </c>
      <c r="Q24" s="8">
        <v>16</v>
      </c>
      <c r="R24" s="8">
        <v>4</v>
      </c>
      <c r="S24" s="8">
        <v>94</v>
      </c>
      <c r="T24" s="8">
        <v>9</v>
      </c>
      <c r="U24" s="8">
        <f t="shared" si="2"/>
        <v>355</v>
      </c>
    </row>
    <row r="25" spans="1:21" ht="13.5">
      <c r="A25" s="65" t="s">
        <v>19</v>
      </c>
      <c r="B25" s="6">
        <v>302</v>
      </c>
      <c r="C25" s="7">
        <v>12</v>
      </c>
      <c r="D25" s="7"/>
      <c r="E25" s="7">
        <f t="shared" si="0"/>
        <v>36.86</v>
      </c>
      <c r="F25" s="7">
        <v>0</v>
      </c>
      <c r="G25" s="7">
        <v>2.28</v>
      </c>
      <c r="H25" s="7">
        <v>27.86</v>
      </c>
      <c r="I25" s="7">
        <v>6.72</v>
      </c>
      <c r="J25" s="7">
        <v>2.75</v>
      </c>
      <c r="K25" s="7">
        <v>5.35</v>
      </c>
      <c r="L25" s="7">
        <f t="shared" si="1"/>
        <v>44.96</v>
      </c>
      <c r="M25" s="6"/>
      <c r="N25" s="6">
        <v>652</v>
      </c>
      <c r="O25" s="6">
        <v>0</v>
      </c>
      <c r="P25" s="8">
        <v>0</v>
      </c>
      <c r="Q25" s="8">
        <v>96</v>
      </c>
      <c r="R25" s="8">
        <v>8</v>
      </c>
      <c r="S25" s="8">
        <v>50</v>
      </c>
      <c r="T25" s="8">
        <v>0</v>
      </c>
      <c r="U25" s="8">
        <f t="shared" si="2"/>
        <v>652</v>
      </c>
    </row>
    <row r="26" spans="1:21" ht="13.5">
      <c r="A26" s="65" t="s">
        <v>42</v>
      </c>
      <c r="B26" s="6">
        <v>539</v>
      </c>
      <c r="C26" s="7">
        <v>21</v>
      </c>
      <c r="D26" s="7"/>
      <c r="E26" s="7">
        <f t="shared" si="0"/>
        <v>47.370000000000005</v>
      </c>
      <c r="F26" s="7">
        <v>1</v>
      </c>
      <c r="G26" s="7">
        <v>8.35</v>
      </c>
      <c r="H26" s="7">
        <v>21.4</v>
      </c>
      <c r="I26" s="7">
        <v>16.62</v>
      </c>
      <c r="J26" s="7">
        <v>4.75</v>
      </c>
      <c r="K26" s="7">
        <v>10.25</v>
      </c>
      <c r="L26" s="7">
        <f t="shared" si="1"/>
        <v>62.370000000000005</v>
      </c>
      <c r="M26" s="6"/>
      <c r="N26" s="6">
        <v>807</v>
      </c>
      <c r="O26" s="6">
        <v>115</v>
      </c>
      <c r="P26" s="8">
        <v>0</v>
      </c>
      <c r="Q26" s="8">
        <v>24</v>
      </c>
      <c r="R26" s="8">
        <v>2</v>
      </c>
      <c r="S26" s="8">
        <v>58</v>
      </c>
      <c r="T26" s="8">
        <v>37</v>
      </c>
      <c r="U26" s="8">
        <f t="shared" si="2"/>
        <v>844</v>
      </c>
    </row>
    <row r="27" spans="1:21" ht="13.5">
      <c r="A27" s="65" t="s">
        <v>21</v>
      </c>
      <c r="B27" s="6">
        <v>280</v>
      </c>
      <c r="C27" s="7">
        <v>11</v>
      </c>
      <c r="D27" s="7"/>
      <c r="E27" s="7">
        <f t="shared" si="0"/>
        <v>12.8</v>
      </c>
      <c r="F27" s="7">
        <v>0</v>
      </c>
      <c r="G27" s="7">
        <v>1</v>
      </c>
      <c r="H27" s="7">
        <v>8.8</v>
      </c>
      <c r="I27" s="7">
        <v>3</v>
      </c>
      <c r="J27" s="7">
        <v>2.5</v>
      </c>
      <c r="K27" s="7">
        <v>3.5</v>
      </c>
      <c r="L27" s="7">
        <f t="shared" si="1"/>
        <v>18.8</v>
      </c>
      <c r="M27" s="6"/>
      <c r="N27" s="6">
        <v>292</v>
      </c>
      <c r="O27" s="6">
        <v>0</v>
      </c>
      <c r="P27" s="8">
        <v>0</v>
      </c>
      <c r="Q27" s="8">
        <v>0</v>
      </c>
      <c r="R27" s="8">
        <v>0</v>
      </c>
      <c r="S27" s="8">
        <v>15</v>
      </c>
      <c r="T27" s="8">
        <v>0</v>
      </c>
      <c r="U27" s="8">
        <f t="shared" si="2"/>
        <v>292</v>
      </c>
    </row>
    <row r="28" spans="1:21" ht="13.5">
      <c r="A28" s="64" t="s">
        <v>93</v>
      </c>
      <c r="B28" s="12">
        <f aca="true" t="shared" si="5" ref="B28:U28">SUM(B14:B27)</f>
        <v>6234</v>
      </c>
      <c r="C28" s="12">
        <f t="shared" si="5"/>
        <v>214</v>
      </c>
      <c r="D28" s="12">
        <f t="shared" si="5"/>
        <v>0</v>
      </c>
      <c r="E28" s="12">
        <f t="shared" si="5"/>
        <v>586.8</v>
      </c>
      <c r="F28" s="12">
        <f t="shared" si="5"/>
        <v>13.990000000000002</v>
      </c>
      <c r="G28" s="12">
        <f t="shared" si="5"/>
        <v>83.93999999999998</v>
      </c>
      <c r="H28" s="12">
        <f t="shared" si="5"/>
        <v>291.05999999999995</v>
      </c>
      <c r="I28" s="12">
        <f t="shared" si="5"/>
        <v>197.81000000000003</v>
      </c>
      <c r="J28" s="12">
        <f t="shared" si="5"/>
        <v>49.25</v>
      </c>
      <c r="K28" s="12">
        <f t="shared" si="5"/>
        <v>116.25</v>
      </c>
      <c r="L28" s="12">
        <f t="shared" si="5"/>
        <v>752.3</v>
      </c>
      <c r="M28" s="12">
        <f t="shared" si="5"/>
        <v>0</v>
      </c>
      <c r="N28" s="12">
        <f t="shared" si="5"/>
        <v>10199</v>
      </c>
      <c r="O28" s="12">
        <f t="shared" si="5"/>
        <v>220</v>
      </c>
      <c r="P28" s="12">
        <f t="shared" si="5"/>
        <v>197</v>
      </c>
      <c r="Q28" s="12">
        <f t="shared" si="5"/>
        <v>456</v>
      </c>
      <c r="R28" s="12">
        <f t="shared" si="5"/>
        <v>40</v>
      </c>
      <c r="S28" s="12">
        <f t="shared" si="5"/>
        <v>1068</v>
      </c>
      <c r="T28" s="12">
        <f t="shared" si="5"/>
        <v>399</v>
      </c>
      <c r="U28" s="12">
        <f t="shared" si="5"/>
        <v>10598</v>
      </c>
    </row>
    <row r="29" spans="1:21" ht="13.5">
      <c r="A29" s="63" t="s">
        <v>84</v>
      </c>
      <c r="B29" s="6">
        <v>8</v>
      </c>
      <c r="C29" s="7">
        <v>2</v>
      </c>
      <c r="D29" s="7"/>
      <c r="E29" s="7">
        <f t="shared" si="0"/>
        <v>4.300000000000001</v>
      </c>
      <c r="F29" s="7">
        <v>0.08</v>
      </c>
      <c r="G29" s="7">
        <v>0.56</v>
      </c>
      <c r="H29" s="7">
        <v>0.96</v>
      </c>
      <c r="I29" s="7">
        <v>2.7</v>
      </c>
      <c r="J29" s="7">
        <v>0</v>
      </c>
      <c r="K29" s="7">
        <v>0</v>
      </c>
      <c r="L29" s="7">
        <f t="shared" si="1"/>
        <v>4.300000000000001</v>
      </c>
      <c r="M29" s="6"/>
      <c r="N29" s="6">
        <v>72</v>
      </c>
      <c r="O29" s="6">
        <v>0</v>
      </c>
      <c r="P29" s="8">
        <v>0</v>
      </c>
      <c r="Q29" s="8">
        <v>0</v>
      </c>
      <c r="R29" s="8">
        <v>0</v>
      </c>
      <c r="S29" s="8">
        <v>0</v>
      </c>
      <c r="T29" s="8">
        <v>4</v>
      </c>
      <c r="U29" s="8">
        <f t="shared" si="2"/>
        <v>76</v>
      </c>
    </row>
    <row r="30" spans="1:21" ht="17.25" customHeight="1">
      <c r="A30" s="66" t="s">
        <v>94</v>
      </c>
      <c r="B30" s="14">
        <f aca="true" t="shared" si="6" ref="B30:U30">B29</f>
        <v>8</v>
      </c>
      <c r="C30" s="14">
        <f t="shared" si="6"/>
        <v>2</v>
      </c>
      <c r="D30" s="14">
        <f t="shared" si="6"/>
        <v>0</v>
      </c>
      <c r="E30" s="14">
        <f t="shared" si="6"/>
        <v>4.300000000000001</v>
      </c>
      <c r="F30" s="14">
        <f t="shared" si="6"/>
        <v>0.08</v>
      </c>
      <c r="G30" s="14">
        <f t="shared" si="6"/>
        <v>0.56</v>
      </c>
      <c r="H30" s="14">
        <f t="shared" si="6"/>
        <v>0.96</v>
      </c>
      <c r="I30" s="14">
        <f t="shared" si="6"/>
        <v>2.7</v>
      </c>
      <c r="J30" s="14">
        <f t="shared" si="6"/>
        <v>0</v>
      </c>
      <c r="K30" s="14">
        <f t="shared" si="6"/>
        <v>0</v>
      </c>
      <c r="L30" s="14">
        <f t="shared" si="6"/>
        <v>4.300000000000001</v>
      </c>
      <c r="M30" s="14">
        <f t="shared" si="6"/>
        <v>0</v>
      </c>
      <c r="N30" s="14">
        <f t="shared" si="6"/>
        <v>72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6"/>
        <v>0</v>
      </c>
      <c r="S30" s="14">
        <f t="shared" si="6"/>
        <v>0</v>
      </c>
      <c r="T30" s="14">
        <f t="shared" si="6"/>
        <v>4</v>
      </c>
      <c r="U30" s="14">
        <f t="shared" si="6"/>
        <v>76</v>
      </c>
    </row>
    <row r="31" spans="1:21" ht="13.5">
      <c r="A31" s="67" t="s">
        <v>95</v>
      </c>
      <c r="B31" s="10">
        <v>161</v>
      </c>
      <c r="C31" s="10">
        <v>6</v>
      </c>
      <c r="D31" s="10"/>
      <c r="E31" s="7">
        <f t="shared" si="0"/>
        <v>18.8</v>
      </c>
      <c r="F31" s="7">
        <v>1.03</v>
      </c>
      <c r="G31" s="7">
        <v>5.45</v>
      </c>
      <c r="H31" s="7">
        <v>9.45</v>
      </c>
      <c r="I31" s="7">
        <v>2.87</v>
      </c>
      <c r="J31" s="7">
        <v>2</v>
      </c>
      <c r="K31" s="7">
        <v>2.5</v>
      </c>
      <c r="L31" s="7">
        <f t="shared" si="1"/>
        <v>23.3</v>
      </c>
      <c r="M31" s="10"/>
      <c r="N31" s="10">
        <v>312</v>
      </c>
      <c r="O31" s="10">
        <v>0</v>
      </c>
      <c r="P31" s="8">
        <v>0</v>
      </c>
      <c r="Q31" s="8">
        <v>0</v>
      </c>
      <c r="R31" s="8">
        <v>0</v>
      </c>
      <c r="S31" s="8">
        <v>50</v>
      </c>
      <c r="T31" s="8">
        <v>5</v>
      </c>
      <c r="U31" s="8">
        <f t="shared" si="2"/>
        <v>317</v>
      </c>
    </row>
    <row r="32" spans="1:21" ht="13.5">
      <c r="A32" s="63" t="s">
        <v>25</v>
      </c>
      <c r="B32" s="10">
        <v>79</v>
      </c>
      <c r="C32" s="10">
        <v>30</v>
      </c>
      <c r="D32" s="10"/>
      <c r="E32" s="7">
        <f t="shared" si="0"/>
        <v>6.6</v>
      </c>
      <c r="F32" s="7">
        <v>0</v>
      </c>
      <c r="G32" s="7">
        <v>2.4</v>
      </c>
      <c r="H32" s="7">
        <v>2.1</v>
      </c>
      <c r="I32" s="7">
        <v>2.1</v>
      </c>
      <c r="J32" s="7">
        <v>1</v>
      </c>
      <c r="K32" s="7">
        <v>1</v>
      </c>
      <c r="L32" s="7">
        <f t="shared" si="1"/>
        <v>8.6</v>
      </c>
      <c r="M32" s="10"/>
      <c r="N32" s="10">
        <v>126</v>
      </c>
      <c r="O32" s="10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f t="shared" si="2"/>
        <v>126</v>
      </c>
    </row>
    <row r="33" spans="1:21" ht="13.5">
      <c r="A33" s="63" t="s">
        <v>26</v>
      </c>
      <c r="B33" s="10">
        <v>44</v>
      </c>
      <c r="C33" s="10">
        <v>2</v>
      </c>
      <c r="D33" s="10"/>
      <c r="E33" s="7">
        <f t="shared" si="0"/>
        <v>3.6199999999999997</v>
      </c>
      <c r="F33" s="7">
        <v>0</v>
      </c>
      <c r="G33" s="7">
        <v>1.64</v>
      </c>
      <c r="H33" s="7">
        <v>1</v>
      </c>
      <c r="I33" s="7">
        <v>0.98</v>
      </c>
      <c r="J33" s="7">
        <v>0</v>
      </c>
      <c r="K33" s="7">
        <v>0</v>
      </c>
      <c r="L33" s="7">
        <f t="shared" si="1"/>
        <v>3.6199999999999997</v>
      </c>
      <c r="M33" s="10"/>
      <c r="N33" s="10">
        <v>78</v>
      </c>
      <c r="O33" s="10">
        <v>0</v>
      </c>
      <c r="P33" s="8">
        <v>0</v>
      </c>
      <c r="Q33" s="8">
        <v>3</v>
      </c>
      <c r="R33" s="8">
        <v>1</v>
      </c>
      <c r="S33" s="8">
        <v>5</v>
      </c>
      <c r="T33" s="8">
        <v>0</v>
      </c>
      <c r="U33" s="8">
        <f t="shared" si="2"/>
        <v>78</v>
      </c>
    </row>
    <row r="34" spans="1:21" ht="13.5">
      <c r="A34" s="63" t="s">
        <v>96</v>
      </c>
      <c r="B34" s="10">
        <v>341</v>
      </c>
      <c r="C34" s="10">
        <v>12</v>
      </c>
      <c r="D34" s="10"/>
      <c r="E34" s="7">
        <f t="shared" si="0"/>
        <v>33</v>
      </c>
      <c r="F34" s="7">
        <v>1.3</v>
      </c>
      <c r="G34" s="7">
        <v>0.6</v>
      </c>
      <c r="H34" s="7">
        <v>13.7</v>
      </c>
      <c r="I34" s="7">
        <v>17.4</v>
      </c>
      <c r="J34" s="7">
        <v>5</v>
      </c>
      <c r="K34" s="7">
        <v>5</v>
      </c>
      <c r="L34" s="7">
        <f t="shared" si="1"/>
        <v>43</v>
      </c>
      <c r="M34" s="10"/>
      <c r="N34" s="10">
        <v>610</v>
      </c>
      <c r="O34" s="10">
        <v>0</v>
      </c>
      <c r="P34" s="8">
        <v>0</v>
      </c>
      <c r="Q34" s="8">
        <v>24</v>
      </c>
      <c r="R34" s="8">
        <v>2</v>
      </c>
      <c r="S34" s="8">
        <v>80</v>
      </c>
      <c r="T34" s="8">
        <v>12</v>
      </c>
      <c r="U34" s="8">
        <f t="shared" si="2"/>
        <v>622</v>
      </c>
    </row>
    <row r="35" spans="1:21" ht="13.5">
      <c r="A35" s="63" t="s">
        <v>28</v>
      </c>
      <c r="B35" s="10">
        <v>116</v>
      </c>
      <c r="C35" s="10">
        <v>4</v>
      </c>
      <c r="D35" s="10"/>
      <c r="E35" s="7">
        <f t="shared" si="0"/>
        <v>11.7</v>
      </c>
      <c r="F35" s="7">
        <v>0</v>
      </c>
      <c r="G35" s="7">
        <v>2</v>
      </c>
      <c r="H35" s="7">
        <v>4.6</v>
      </c>
      <c r="I35" s="7">
        <v>5.1</v>
      </c>
      <c r="J35" s="7">
        <v>1</v>
      </c>
      <c r="K35" s="7">
        <v>3</v>
      </c>
      <c r="L35" s="7">
        <f t="shared" si="1"/>
        <v>15.7</v>
      </c>
      <c r="M35" s="10"/>
      <c r="N35" s="10">
        <v>258</v>
      </c>
      <c r="O35" s="10">
        <v>0</v>
      </c>
      <c r="P35" s="8">
        <v>0</v>
      </c>
      <c r="Q35" s="8">
        <v>12</v>
      </c>
      <c r="R35" s="8">
        <v>1</v>
      </c>
      <c r="S35" s="8">
        <v>15</v>
      </c>
      <c r="T35" s="8">
        <v>2</v>
      </c>
      <c r="U35" s="8">
        <f t="shared" si="2"/>
        <v>260</v>
      </c>
    </row>
    <row r="36" spans="1:21" ht="13.5">
      <c r="A36" s="63" t="s">
        <v>29</v>
      </c>
      <c r="B36" s="10">
        <v>82</v>
      </c>
      <c r="C36" s="10">
        <v>3</v>
      </c>
      <c r="D36" s="10"/>
      <c r="E36" s="7">
        <f t="shared" si="0"/>
        <v>7.24</v>
      </c>
      <c r="F36" s="7">
        <v>0.11</v>
      </c>
      <c r="G36" s="7">
        <v>3.22</v>
      </c>
      <c r="H36" s="7">
        <v>2.45</v>
      </c>
      <c r="I36" s="7">
        <v>1.46</v>
      </c>
      <c r="J36" s="7">
        <v>0.3</v>
      </c>
      <c r="K36" s="7">
        <v>0.5</v>
      </c>
      <c r="L36" s="7">
        <f t="shared" si="1"/>
        <v>8.04</v>
      </c>
      <c r="M36" s="10"/>
      <c r="N36" s="10">
        <v>129</v>
      </c>
      <c r="O36" s="10">
        <v>0</v>
      </c>
      <c r="P36" s="8">
        <v>0</v>
      </c>
      <c r="Q36" s="8">
        <v>0</v>
      </c>
      <c r="R36" s="8">
        <v>0</v>
      </c>
      <c r="S36" s="8">
        <v>5</v>
      </c>
      <c r="T36" s="8">
        <v>3</v>
      </c>
      <c r="U36" s="8">
        <f t="shared" si="2"/>
        <v>132</v>
      </c>
    </row>
    <row r="37" spans="1:21" ht="13.5">
      <c r="A37" s="63" t="s">
        <v>30</v>
      </c>
      <c r="B37" s="10">
        <v>80</v>
      </c>
      <c r="C37" s="10">
        <v>3</v>
      </c>
      <c r="D37" s="10"/>
      <c r="E37" s="7">
        <f t="shared" si="0"/>
        <v>5.36</v>
      </c>
      <c r="F37" s="7">
        <v>1</v>
      </c>
      <c r="G37" s="7">
        <v>1.14</v>
      </c>
      <c r="H37" s="7">
        <v>2.18</v>
      </c>
      <c r="I37" s="7">
        <v>1.04</v>
      </c>
      <c r="J37" s="7">
        <v>0</v>
      </c>
      <c r="K37" s="7">
        <v>0</v>
      </c>
      <c r="L37" s="7">
        <f t="shared" si="1"/>
        <v>5.36</v>
      </c>
      <c r="M37" s="10"/>
      <c r="N37" s="10">
        <v>97</v>
      </c>
      <c r="O37" s="10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f t="shared" si="2"/>
        <v>97</v>
      </c>
    </row>
    <row r="38" spans="1:21" ht="13.5">
      <c r="A38" s="64" t="s">
        <v>97</v>
      </c>
      <c r="B38" s="12">
        <f>SUM(B31:B37)</f>
        <v>903</v>
      </c>
      <c r="C38" s="12">
        <f aca="true" t="shared" si="7" ref="C38:U38">SUM(C31:C37)</f>
        <v>60</v>
      </c>
      <c r="D38" s="12">
        <f t="shared" si="7"/>
        <v>0</v>
      </c>
      <c r="E38" s="12">
        <f t="shared" si="7"/>
        <v>86.32</v>
      </c>
      <c r="F38" s="12">
        <f t="shared" si="7"/>
        <v>3.44</v>
      </c>
      <c r="G38" s="12">
        <f t="shared" si="7"/>
        <v>16.45</v>
      </c>
      <c r="H38" s="12">
        <f t="shared" si="7"/>
        <v>35.480000000000004</v>
      </c>
      <c r="I38" s="12">
        <f t="shared" si="7"/>
        <v>30.950000000000003</v>
      </c>
      <c r="J38" s="12">
        <f t="shared" si="7"/>
        <v>9.3</v>
      </c>
      <c r="K38" s="12">
        <f t="shared" si="7"/>
        <v>12</v>
      </c>
      <c r="L38" s="12">
        <f t="shared" si="7"/>
        <v>107.61999999999999</v>
      </c>
      <c r="M38" s="12">
        <f t="shared" si="7"/>
        <v>0</v>
      </c>
      <c r="N38" s="12">
        <f t="shared" si="7"/>
        <v>1610</v>
      </c>
      <c r="O38" s="12">
        <f t="shared" si="7"/>
        <v>0</v>
      </c>
      <c r="P38" s="12">
        <f t="shared" si="7"/>
        <v>0</v>
      </c>
      <c r="Q38" s="12">
        <f t="shared" si="7"/>
        <v>39</v>
      </c>
      <c r="R38" s="12">
        <f t="shared" si="7"/>
        <v>4</v>
      </c>
      <c r="S38" s="12">
        <f t="shared" si="7"/>
        <v>155</v>
      </c>
      <c r="T38" s="12">
        <f t="shared" si="7"/>
        <v>22</v>
      </c>
      <c r="U38" s="12">
        <f t="shared" si="7"/>
        <v>1632</v>
      </c>
    </row>
    <row r="39" spans="1:21" ht="15" customHeight="1">
      <c r="A39" s="63" t="s">
        <v>67</v>
      </c>
      <c r="B39" s="6">
        <v>576</v>
      </c>
      <c r="C39" s="7">
        <v>22</v>
      </c>
      <c r="D39" s="7"/>
      <c r="E39" s="7">
        <f t="shared" si="0"/>
        <v>53.800000000000004</v>
      </c>
      <c r="F39" s="7">
        <v>0.89</v>
      </c>
      <c r="G39" s="7">
        <v>14.46</v>
      </c>
      <c r="H39" s="7">
        <v>29.92</v>
      </c>
      <c r="I39" s="7">
        <v>8.53</v>
      </c>
      <c r="J39" s="7">
        <v>5.75</v>
      </c>
      <c r="K39" s="7">
        <v>10.5</v>
      </c>
      <c r="L39" s="7">
        <f t="shared" si="1"/>
        <v>70.05000000000001</v>
      </c>
      <c r="M39" s="6"/>
      <c r="N39" s="6">
        <v>1002</v>
      </c>
      <c r="O39" s="6">
        <v>0</v>
      </c>
      <c r="P39" s="8">
        <v>0</v>
      </c>
      <c r="Q39" s="8">
        <v>0</v>
      </c>
      <c r="R39" s="8">
        <v>0</v>
      </c>
      <c r="S39" s="8">
        <v>65</v>
      </c>
      <c r="T39" s="8">
        <v>12</v>
      </c>
      <c r="U39" s="8">
        <f t="shared" si="2"/>
        <v>1014</v>
      </c>
    </row>
    <row r="40" spans="1:21" ht="13.5">
      <c r="A40" s="63" t="s">
        <v>43</v>
      </c>
      <c r="B40" s="6">
        <v>377</v>
      </c>
      <c r="C40" s="7">
        <v>17</v>
      </c>
      <c r="D40" s="7"/>
      <c r="E40" s="7">
        <f t="shared" si="0"/>
        <v>28.6</v>
      </c>
      <c r="F40" s="7">
        <v>1.32</v>
      </c>
      <c r="G40" s="7">
        <v>6.5</v>
      </c>
      <c r="H40" s="7">
        <v>15.28</v>
      </c>
      <c r="I40" s="7">
        <v>5.5</v>
      </c>
      <c r="J40" s="7">
        <v>5</v>
      </c>
      <c r="K40" s="7">
        <v>9.75</v>
      </c>
      <c r="L40" s="7">
        <f t="shared" si="1"/>
        <v>43.35</v>
      </c>
      <c r="M40" s="6"/>
      <c r="N40" s="6">
        <v>468</v>
      </c>
      <c r="O40" s="6">
        <v>0</v>
      </c>
      <c r="P40" s="8">
        <v>0</v>
      </c>
      <c r="Q40" s="8">
        <v>0</v>
      </c>
      <c r="R40" s="8">
        <v>0</v>
      </c>
      <c r="S40" s="8">
        <v>65</v>
      </c>
      <c r="T40" s="8">
        <v>16</v>
      </c>
      <c r="U40" s="8">
        <f t="shared" si="2"/>
        <v>484</v>
      </c>
    </row>
    <row r="41" spans="1:21" ht="13.5">
      <c r="A41" s="63" t="s">
        <v>28</v>
      </c>
      <c r="B41" s="6">
        <v>550</v>
      </c>
      <c r="C41" s="7">
        <v>23</v>
      </c>
      <c r="D41" s="7"/>
      <c r="E41" s="7">
        <f t="shared" si="0"/>
        <v>63.6</v>
      </c>
      <c r="F41" s="7">
        <v>3.6</v>
      </c>
      <c r="G41" s="7">
        <v>21</v>
      </c>
      <c r="H41" s="7">
        <v>17.1</v>
      </c>
      <c r="I41" s="7">
        <v>21.9</v>
      </c>
      <c r="J41" s="7">
        <v>5</v>
      </c>
      <c r="K41" s="7">
        <v>13.5</v>
      </c>
      <c r="L41" s="7">
        <f t="shared" si="1"/>
        <v>82.1</v>
      </c>
      <c r="M41" s="6"/>
      <c r="N41" s="6">
        <v>1083</v>
      </c>
      <c r="O41" s="6">
        <v>0</v>
      </c>
      <c r="P41" s="8">
        <v>0</v>
      </c>
      <c r="Q41" s="8">
        <v>12</v>
      </c>
      <c r="R41" s="8">
        <v>1</v>
      </c>
      <c r="S41" s="8">
        <v>80</v>
      </c>
      <c r="T41" s="8">
        <v>12</v>
      </c>
      <c r="U41" s="8">
        <f t="shared" si="2"/>
        <v>1095</v>
      </c>
    </row>
    <row r="42" spans="1:21" ht="13.5">
      <c r="A42" s="63" t="s">
        <v>98</v>
      </c>
      <c r="B42" s="6">
        <v>663</v>
      </c>
      <c r="C42" s="7">
        <v>23</v>
      </c>
      <c r="D42" s="7"/>
      <c r="E42" s="7">
        <f t="shared" si="0"/>
        <v>68.2</v>
      </c>
      <c r="F42" s="7">
        <v>3.6</v>
      </c>
      <c r="G42" s="7">
        <v>14.4</v>
      </c>
      <c r="H42" s="7">
        <v>33.2</v>
      </c>
      <c r="I42" s="7">
        <v>17</v>
      </c>
      <c r="J42" s="7">
        <v>9.5</v>
      </c>
      <c r="K42" s="7">
        <v>10.5</v>
      </c>
      <c r="L42" s="7">
        <f t="shared" si="1"/>
        <v>88.2</v>
      </c>
      <c r="M42" s="6"/>
      <c r="N42" s="6">
        <v>1218</v>
      </c>
      <c r="O42" s="6">
        <v>0</v>
      </c>
      <c r="P42" s="8">
        <v>0</v>
      </c>
      <c r="Q42" s="8">
        <v>0</v>
      </c>
      <c r="R42" s="8">
        <v>0</v>
      </c>
      <c r="S42" s="8">
        <v>90</v>
      </c>
      <c r="T42" s="8">
        <v>14</v>
      </c>
      <c r="U42" s="8">
        <f t="shared" si="2"/>
        <v>1232</v>
      </c>
    </row>
    <row r="43" spans="1:21" ht="13.5">
      <c r="A43" s="63" t="s">
        <v>26</v>
      </c>
      <c r="B43" s="6">
        <v>405</v>
      </c>
      <c r="C43" s="7">
        <v>15</v>
      </c>
      <c r="D43" s="7"/>
      <c r="E43" s="7">
        <f t="shared" si="0"/>
        <v>35.68000000000001</v>
      </c>
      <c r="F43" s="7">
        <v>2.81</v>
      </c>
      <c r="G43" s="7">
        <v>4.48</v>
      </c>
      <c r="H43" s="7">
        <v>20.26</v>
      </c>
      <c r="I43" s="7">
        <v>8.13</v>
      </c>
      <c r="J43" s="7">
        <v>5</v>
      </c>
      <c r="K43" s="7">
        <v>10</v>
      </c>
      <c r="L43" s="7">
        <f t="shared" si="1"/>
        <v>50.68000000000001</v>
      </c>
      <c r="M43" s="6"/>
      <c r="N43" s="6">
        <v>601</v>
      </c>
      <c r="O43" s="6">
        <v>0</v>
      </c>
      <c r="P43" s="8">
        <v>0</v>
      </c>
      <c r="Q43" s="8">
        <v>12</v>
      </c>
      <c r="R43" s="8">
        <v>1</v>
      </c>
      <c r="S43" s="8">
        <v>151</v>
      </c>
      <c r="T43" s="8">
        <v>11</v>
      </c>
      <c r="U43" s="8">
        <f t="shared" si="2"/>
        <v>612</v>
      </c>
    </row>
    <row r="44" spans="1:21" ht="13.5">
      <c r="A44" s="63" t="s">
        <v>27</v>
      </c>
      <c r="B44" s="10">
        <v>259</v>
      </c>
      <c r="C44" s="10">
        <v>11</v>
      </c>
      <c r="D44" s="7"/>
      <c r="E44" s="7">
        <f t="shared" si="0"/>
        <v>40.1</v>
      </c>
      <c r="F44" s="7">
        <v>1.4</v>
      </c>
      <c r="G44" s="7">
        <v>3.8</v>
      </c>
      <c r="H44" s="7">
        <v>16.8</v>
      </c>
      <c r="I44" s="7">
        <v>18.1</v>
      </c>
      <c r="J44" s="7">
        <v>3</v>
      </c>
      <c r="K44" s="7">
        <v>5.5</v>
      </c>
      <c r="L44" s="7">
        <f t="shared" si="1"/>
        <v>48.6</v>
      </c>
      <c r="M44" s="6"/>
      <c r="N44" s="6">
        <v>622</v>
      </c>
      <c r="O44" s="6">
        <v>0</v>
      </c>
      <c r="P44" s="8">
        <v>0</v>
      </c>
      <c r="Q44" s="8">
        <v>12</v>
      </c>
      <c r="R44" s="8">
        <v>1</v>
      </c>
      <c r="S44" s="8">
        <v>50</v>
      </c>
      <c r="T44" s="8">
        <v>8</v>
      </c>
      <c r="U44" s="8">
        <f t="shared" si="2"/>
        <v>630</v>
      </c>
    </row>
    <row r="45" spans="1:21" ht="13.5">
      <c r="A45" s="63" t="s">
        <v>99</v>
      </c>
      <c r="B45" s="6">
        <v>465</v>
      </c>
      <c r="C45" s="7">
        <v>22</v>
      </c>
      <c r="D45" s="7"/>
      <c r="E45" s="7">
        <f t="shared" si="0"/>
        <v>40.64</v>
      </c>
      <c r="F45" s="7">
        <v>1.45</v>
      </c>
      <c r="G45" s="7">
        <v>16.7</v>
      </c>
      <c r="H45" s="7">
        <v>12.67</v>
      </c>
      <c r="I45" s="7">
        <v>9.82</v>
      </c>
      <c r="J45" s="7">
        <v>5.4</v>
      </c>
      <c r="K45" s="7">
        <v>12</v>
      </c>
      <c r="L45" s="7">
        <f t="shared" si="1"/>
        <v>58.04</v>
      </c>
      <c r="M45" s="6"/>
      <c r="N45" s="6">
        <v>714</v>
      </c>
      <c r="O45" s="6">
        <v>0</v>
      </c>
      <c r="P45" s="8">
        <v>0</v>
      </c>
      <c r="Q45" s="8">
        <v>6</v>
      </c>
      <c r="R45" s="8">
        <v>1</v>
      </c>
      <c r="S45" s="8">
        <v>85</v>
      </c>
      <c r="T45" s="8">
        <v>7</v>
      </c>
      <c r="U45" s="8">
        <f t="shared" si="2"/>
        <v>721</v>
      </c>
    </row>
    <row r="46" spans="1:21" ht="13.5">
      <c r="A46" s="63" t="s">
        <v>30</v>
      </c>
      <c r="B46" s="10">
        <v>263</v>
      </c>
      <c r="C46" s="10">
        <v>11</v>
      </c>
      <c r="D46" s="7"/>
      <c r="E46" s="7">
        <f t="shared" si="0"/>
        <v>20.47</v>
      </c>
      <c r="F46" s="7">
        <v>0.58</v>
      </c>
      <c r="G46" s="7">
        <v>2.26</v>
      </c>
      <c r="H46" s="7">
        <v>11.51</v>
      </c>
      <c r="I46" s="7">
        <v>6.12</v>
      </c>
      <c r="J46" s="7">
        <v>4</v>
      </c>
      <c r="K46" s="7">
        <v>8.5</v>
      </c>
      <c r="L46" s="7">
        <f t="shared" si="1"/>
        <v>32.97</v>
      </c>
      <c r="M46" s="6"/>
      <c r="N46" s="6">
        <v>338</v>
      </c>
      <c r="O46" s="6">
        <v>0</v>
      </c>
      <c r="P46" s="8">
        <v>0</v>
      </c>
      <c r="Q46" s="8">
        <v>0</v>
      </c>
      <c r="R46" s="8">
        <v>0</v>
      </c>
      <c r="S46" s="8">
        <v>80</v>
      </c>
      <c r="T46" s="8">
        <v>5</v>
      </c>
      <c r="U46" s="8">
        <f t="shared" si="2"/>
        <v>343</v>
      </c>
    </row>
    <row r="47" spans="1:21" ht="13.5">
      <c r="A47" s="63" t="s">
        <v>33</v>
      </c>
      <c r="B47" s="6">
        <v>509</v>
      </c>
      <c r="C47" s="7">
        <v>20</v>
      </c>
      <c r="D47" s="7"/>
      <c r="E47" s="7">
        <f t="shared" si="0"/>
        <v>43.1</v>
      </c>
      <c r="F47" s="7">
        <v>1</v>
      </c>
      <c r="G47" s="7">
        <v>1</v>
      </c>
      <c r="H47" s="7">
        <v>36.2</v>
      </c>
      <c r="I47" s="7">
        <v>4.9</v>
      </c>
      <c r="J47" s="7">
        <v>6.5</v>
      </c>
      <c r="K47" s="7">
        <v>12.5</v>
      </c>
      <c r="L47" s="7">
        <f t="shared" si="1"/>
        <v>62.1</v>
      </c>
      <c r="M47" s="6"/>
      <c r="N47" s="6">
        <v>749</v>
      </c>
      <c r="O47" s="6">
        <v>0</v>
      </c>
      <c r="P47" s="8">
        <v>0</v>
      </c>
      <c r="Q47" s="8">
        <v>12</v>
      </c>
      <c r="R47" s="8">
        <v>1</v>
      </c>
      <c r="S47" s="8">
        <v>100</v>
      </c>
      <c r="T47" s="8">
        <v>18</v>
      </c>
      <c r="U47" s="8">
        <f t="shared" si="2"/>
        <v>767</v>
      </c>
    </row>
    <row r="48" spans="1:21" s="5" customFormat="1" ht="13.5">
      <c r="A48" s="63" t="s">
        <v>21</v>
      </c>
      <c r="B48" s="6">
        <v>180</v>
      </c>
      <c r="C48" s="7">
        <v>8</v>
      </c>
      <c r="D48" s="7"/>
      <c r="E48" s="7">
        <f t="shared" si="0"/>
        <v>10.5</v>
      </c>
      <c r="F48" s="7">
        <v>0.4</v>
      </c>
      <c r="G48" s="7">
        <v>1.4</v>
      </c>
      <c r="H48" s="7">
        <v>5.8</v>
      </c>
      <c r="I48" s="7">
        <v>2.9</v>
      </c>
      <c r="J48" s="7">
        <v>2</v>
      </c>
      <c r="K48" s="7">
        <v>4</v>
      </c>
      <c r="L48" s="7">
        <f t="shared" si="1"/>
        <v>16.5</v>
      </c>
      <c r="M48" s="6"/>
      <c r="N48" s="6">
        <v>268</v>
      </c>
      <c r="O48" s="6">
        <v>0</v>
      </c>
      <c r="P48" s="8">
        <v>0</v>
      </c>
      <c r="Q48" s="8">
        <v>0</v>
      </c>
      <c r="R48" s="8">
        <v>0</v>
      </c>
      <c r="S48" s="8">
        <v>15</v>
      </c>
      <c r="T48" s="8">
        <v>0</v>
      </c>
      <c r="U48" s="8">
        <f t="shared" si="2"/>
        <v>268</v>
      </c>
    </row>
    <row r="49" spans="1:21" ht="13.5">
      <c r="A49" s="63" t="s">
        <v>34</v>
      </c>
      <c r="B49" s="6">
        <v>425</v>
      </c>
      <c r="C49" s="7">
        <v>17</v>
      </c>
      <c r="D49" s="7"/>
      <c r="E49" s="7">
        <f t="shared" si="0"/>
        <v>44.38</v>
      </c>
      <c r="F49" s="7">
        <v>4.56</v>
      </c>
      <c r="G49" s="7">
        <v>13</v>
      </c>
      <c r="H49" s="7">
        <v>17</v>
      </c>
      <c r="I49" s="7">
        <v>9.82</v>
      </c>
      <c r="J49" s="7">
        <v>5</v>
      </c>
      <c r="K49" s="7">
        <v>10.5</v>
      </c>
      <c r="L49" s="7">
        <f t="shared" si="1"/>
        <v>59.88</v>
      </c>
      <c r="M49" s="6"/>
      <c r="N49" s="6">
        <v>820</v>
      </c>
      <c r="O49" s="6">
        <v>0</v>
      </c>
      <c r="P49" s="8">
        <v>0</v>
      </c>
      <c r="Q49" s="8">
        <v>0</v>
      </c>
      <c r="R49" s="8">
        <v>0</v>
      </c>
      <c r="S49" s="8">
        <v>85</v>
      </c>
      <c r="T49" s="8">
        <v>17</v>
      </c>
      <c r="U49" s="8">
        <f t="shared" si="2"/>
        <v>837</v>
      </c>
    </row>
    <row r="50" spans="1:21" ht="13.5">
      <c r="A50" s="64" t="s">
        <v>100</v>
      </c>
      <c r="B50" s="12">
        <f>SUM(B39:B49)</f>
        <v>4672</v>
      </c>
      <c r="C50" s="12">
        <f aca="true" t="shared" si="8" ref="C50:U50">SUM(C39:C49)</f>
        <v>189</v>
      </c>
      <c r="D50" s="12">
        <f t="shared" si="8"/>
        <v>0</v>
      </c>
      <c r="E50" s="12">
        <f t="shared" si="8"/>
        <v>449.07000000000005</v>
      </c>
      <c r="F50" s="12">
        <f t="shared" si="8"/>
        <v>21.609999999999996</v>
      </c>
      <c r="G50" s="12">
        <f t="shared" si="8"/>
        <v>99.00000000000001</v>
      </c>
      <c r="H50" s="12">
        <f t="shared" si="8"/>
        <v>215.74</v>
      </c>
      <c r="I50" s="12">
        <f t="shared" si="8"/>
        <v>112.72</v>
      </c>
      <c r="J50" s="12">
        <f t="shared" si="8"/>
        <v>56.15</v>
      </c>
      <c r="K50" s="12">
        <f t="shared" si="8"/>
        <v>107.25</v>
      </c>
      <c r="L50" s="12">
        <f t="shared" si="8"/>
        <v>612.47</v>
      </c>
      <c r="M50" s="12">
        <f t="shared" si="8"/>
        <v>0</v>
      </c>
      <c r="N50" s="12">
        <f t="shared" si="8"/>
        <v>7883</v>
      </c>
      <c r="O50" s="12">
        <f t="shared" si="8"/>
        <v>0</v>
      </c>
      <c r="P50" s="12">
        <f t="shared" si="8"/>
        <v>0</v>
      </c>
      <c r="Q50" s="12">
        <f t="shared" si="8"/>
        <v>54</v>
      </c>
      <c r="R50" s="12">
        <f t="shared" si="8"/>
        <v>5</v>
      </c>
      <c r="S50" s="12">
        <f t="shared" si="8"/>
        <v>866</v>
      </c>
      <c r="T50" s="12">
        <f t="shared" si="8"/>
        <v>120</v>
      </c>
      <c r="U50" s="12">
        <f t="shared" si="8"/>
        <v>8003</v>
      </c>
    </row>
    <row r="51" spans="1:21" ht="13.5">
      <c r="A51" s="64" t="s">
        <v>101</v>
      </c>
      <c r="B51" s="12">
        <v>263</v>
      </c>
      <c r="C51" s="12">
        <v>17</v>
      </c>
      <c r="D51" s="12"/>
      <c r="E51" s="7">
        <f t="shared" si="0"/>
        <v>37.36</v>
      </c>
      <c r="F51" s="12">
        <v>0.67</v>
      </c>
      <c r="G51" s="12">
        <v>1.68</v>
      </c>
      <c r="H51" s="12">
        <v>23.66</v>
      </c>
      <c r="I51" s="12">
        <v>11.35</v>
      </c>
      <c r="J51" s="12">
        <v>3</v>
      </c>
      <c r="K51" s="12">
        <v>8.5</v>
      </c>
      <c r="L51" s="7">
        <f t="shared" si="1"/>
        <v>48.86</v>
      </c>
      <c r="M51" s="12"/>
      <c r="N51" s="12">
        <v>649</v>
      </c>
      <c r="O51" s="12">
        <v>0</v>
      </c>
      <c r="P51" s="13">
        <v>0</v>
      </c>
      <c r="Q51" s="13">
        <v>0</v>
      </c>
      <c r="R51" s="13">
        <v>0</v>
      </c>
      <c r="S51" s="13">
        <v>41</v>
      </c>
      <c r="T51" s="13">
        <v>12</v>
      </c>
      <c r="U51" s="8">
        <f t="shared" si="2"/>
        <v>661</v>
      </c>
    </row>
    <row r="52" spans="1:21" ht="13.5">
      <c r="A52" s="67" t="s">
        <v>102</v>
      </c>
      <c r="B52" s="12">
        <v>25</v>
      </c>
      <c r="C52" s="12">
        <v>4</v>
      </c>
      <c r="D52" s="12"/>
      <c r="E52" s="7">
        <f t="shared" si="0"/>
        <v>10.5</v>
      </c>
      <c r="F52" s="12">
        <v>3</v>
      </c>
      <c r="G52" s="12">
        <v>1.03</v>
      </c>
      <c r="H52" s="12">
        <v>5.18</v>
      </c>
      <c r="I52" s="12">
        <v>1.29</v>
      </c>
      <c r="J52" s="12">
        <v>0</v>
      </c>
      <c r="K52" s="12">
        <v>0</v>
      </c>
      <c r="L52" s="7">
        <f t="shared" si="1"/>
        <v>10.5</v>
      </c>
      <c r="M52" s="12"/>
      <c r="N52" s="12">
        <v>198</v>
      </c>
      <c r="O52" s="12">
        <v>0</v>
      </c>
      <c r="P52" s="13">
        <v>0</v>
      </c>
      <c r="Q52" s="13">
        <v>12</v>
      </c>
      <c r="R52" s="13">
        <v>1</v>
      </c>
      <c r="S52" s="13">
        <v>5</v>
      </c>
      <c r="T52" s="13">
        <v>4</v>
      </c>
      <c r="U52" s="8">
        <f t="shared" si="2"/>
        <v>202</v>
      </c>
    </row>
    <row r="53" spans="1:21" ht="13.5">
      <c r="A53" s="68" t="s">
        <v>103</v>
      </c>
      <c r="B53" s="12">
        <v>21</v>
      </c>
      <c r="C53" s="12">
        <v>2</v>
      </c>
      <c r="D53" s="12"/>
      <c r="E53" s="7">
        <f t="shared" si="0"/>
        <v>6.44</v>
      </c>
      <c r="F53" s="12">
        <v>0.5</v>
      </c>
      <c r="G53" s="12">
        <v>0</v>
      </c>
      <c r="H53" s="12">
        <v>5.94</v>
      </c>
      <c r="I53" s="12">
        <v>0</v>
      </c>
      <c r="J53" s="12">
        <v>0.25</v>
      </c>
      <c r="K53" s="12">
        <v>1</v>
      </c>
      <c r="L53" s="7">
        <f t="shared" si="1"/>
        <v>7.69</v>
      </c>
      <c r="M53" s="12"/>
      <c r="N53" s="12">
        <v>116</v>
      </c>
      <c r="O53" s="12">
        <v>0</v>
      </c>
      <c r="P53" s="13">
        <v>0</v>
      </c>
      <c r="Q53" s="13">
        <v>30</v>
      </c>
      <c r="R53" s="13">
        <v>3</v>
      </c>
      <c r="S53" s="13">
        <v>0</v>
      </c>
      <c r="T53" s="13">
        <v>0</v>
      </c>
      <c r="U53" s="8">
        <f t="shared" si="2"/>
        <v>116</v>
      </c>
    </row>
    <row r="54" spans="1:21" ht="13.5">
      <c r="A54" s="68" t="s">
        <v>104</v>
      </c>
      <c r="B54" s="12">
        <v>54</v>
      </c>
      <c r="C54" s="12">
        <v>6</v>
      </c>
      <c r="D54" s="12"/>
      <c r="E54" s="7">
        <f t="shared" si="0"/>
        <v>14.74</v>
      </c>
      <c r="F54" s="12">
        <v>1.66</v>
      </c>
      <c r="G54" s="12">
        <v>1</v>
      </c>
      <c r="H54" s="12">
        <v>6.42</v>
      </c>
      <c r="I54" s="12">
        <v>5.66</v>
      </c>
      <c r="J54" s="12">
        <v>2.75</v>
      </c>
      <c r="K54" s="12">
        <v>6.75</v>
      </c>
      <c r="L54" s="7">
        <f t="shared" si="1"/>
        <v>24.240000000000002</v>
      </c>
      <c r="M54" s="12"/>
      <c r="N54" s="12">
        <v>246</v>
      </c>
      <c r="O54" s="12">
        <v>0</v>
      </c>
      <c r="P54" s="13">
        <v>0</v>
      </c>
      <c r="Q54" s="13">
        <v>0</v>
      </c>
      <c r="R54" s="13">
        <v>0</v>
      </c>
      <c r="S54" s="13">
        <v>50</v>
      </c>
      <c r="T54" s="13">
        <v>6</v>
      </c>
      <c r="U54" s="8">
        <f t="shared" si="2"/>
        <v>252</v>
      </c>
    </row>
    <row r="55" spans="1:21" ht="13.5">
      <c r="A55" s="64" t="s">
        <v>105</v>
      </c>
      <c r="B55" s="12">
        <f>SUM(B52:B54)</f>
        <v>100</v>
      </c>
      <c r="C55" s="12">
        <f aca="true" t="shared" si="9" ref="C55:U55">SUM(C52:C54)</f>
        <v>12</v>
      </c>
      <c r="D55" s="12">
        <f t="shared" si="9"/>
        <v>0</v>
      </c>
      <c r="E55" s="12">
        <f t="shared" si="9"/>
        <v>31.68</v>
      </c>
      <c r="F55" s="12">
        <f t="shared" si="9"/>
        <v>5.16</v>
      </c>
      <c r="G55" s="12">
        <f t="shared" si="9"/>
        <v>2.0300000000000002</v>
      </c>
      <c r="H55" s="12">
        <f t="shared" si="9"/>
        <v>17.54</v>
      </c>
      <c r="I55" s="12">
        <f t="shared" si="9"/>
        <v>6.95</v>
      </c>
      <c r="J55" s="12">
        <f t="shared" si="9"/>
        <v>3</v>
      </c>
      <c r="K55" s="12">
        <f t="shared" si="9"/>
        <v>7.75</v>
      </c>
      <c r="L55" s="12">
        <f t="shared" si="9"/>
        <v>42.43000000000001</v>
      </c>
      <c r="M55" s="12">
        <f t="shared" si="9"/>
        <v>0</v>
      </c>
      <c r="N55" s="12">
        <f t="shared" si="9"/>
        <v>560</v>
      </c>
      <c r="O55" s="12">
        <f t="shared" si="9"/>
        <v>0</v>
      </c>
      <c r="P55" s="12">
        <f t="shared" si="9"/>
        <v>0</v>
      </c>
      <c r="Q55" s="12">
        <f t="shared" si="9"/>
        <v>42</v>
      </c>
      <c r="R55" s="12">
        <f t="shared" si="9"/>
        <v>4</v>
      </c>
      <c r="S55" s="12">
        <f t="shared" si="9"/>
        <v>55</v>
      </c>
      <c r="T55" s="12">
        <f t="shared" si="9"/>
        <v>10</v>
      </c>
      <c r="U55" s="12">
        <f t="shared" si="9"/>
        <v>570</v>
      </c>
    </row>
    <row r="56" spans="1:21" ht="15.75" customHeight="1">
      <c r="A56" s="66" t="s">
        <v>106</v>
      </c>
      <c r="B56" s="9">
        <v>160</v>
      </c>
      <c r="C56" s="12">
        <v>4</v>
      </c>
      <c r="D56" s="12"/>
      <c r="E56" s="12">
        <f t="shared" si="0"/>
        <v>2.27</v>
      </c>
      <c r="F56" s="12">
        <v>0.19</v>
      </c>
      <c r="G56" s="12">
        <v>1.18</v>
      </c>
      <c r="H56" s="12">
        <v>0.88</v>
      </c>
      <c r="I56" s="12">
        <v>0.02</v>
      </c>
      <c r="J56" s="12">
        <v>0.3</v>
      </c>
      <c r="K56" s="12">
        <v>0</v>
      </c>
      <c r="L56" s="12">
        <f t="shared" si="1"/>
        <v>2.57</v>
      </c>
      <c r="M56" s="9"/>
      <c r="N56" s="9">
        <v>41</v>
      </c>
      <c r="O56" s="9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f t="shared" si="2"/>
        <v>41</v>
      </c>
    </row>
    <row r="57" spans="1:21" ht="15" customHeight="1">
      <c r="A57" s="66" t="s">
        <v>107</v>
      </c>
      <c r="B57" s="9">
        <v>0</v>
      </c>
      <c r="C57" s="12">
        <v>0</v>
      </c>
      <c r="D57" s="12"/>
      <c r="E57" s="12">
        <f t="shared" si="0"/>
        <v>7.45</v>
      </c>
      <c r="F57" s="12">
        <v>0</v>
      </c>
      <c r="G57" s="12">
        <v>0</v>
      </c>
      <c r="H57" s="12">
        <v>0</v>
      </c>
      <c r="I57" s="12">
        <v>7.45</v>
      </c>
      <c r="J57" s="12">
        <v>2</v>
      </c>
      <c r="K57" s="12">
        <v>0</v>
      </c>
      <c r="L57" s="12">
        <f t="shared" si="1"/>
        <v>9.45</v>
      </c>
      <c r="M57" s="9"/>
      <c r="N57" s="9">
        <v>0</v>
      </c>
      <c r="O57" s="9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f t="shared" si="2"/>
        <v>0</v>
      </c>
    </row>
    <row r="58" spans="1:21" ht="13.5">
      <c r="A58" s="67" t="s">
        <v>56</v>
      </c>
      <c r="B58" s="15">
        <v>26</v>
      </c>
      <c r="C58" s="7">
        <v>4</v>
      </c>
      <c r="D58" s="7"/>
      <c r="E58" s="7">
        <f t="shared" si="0"/>
        <v>11.940000000000001</v>
      </c>
      <c r="F58" s="7">
        <v>4.7</v>
      </c>
      <c r="G58" s="7">
        <v>4.83</v>
      </c>
      <c r="H58" s="7">
        <v>2.41</v>
      </c>
      <c r="I58" s="7">
        <v>0</v>
      </c>
      <c r="J58" s="7">
        <v>2.25</v>
      </c>
      <c r="K58" s="7">
        <v>5.5</v>
      </c>
      <c r="L58" s="7">
        <f t="shared" si="1"/>
        <v>19.69</v>
      </c>
      <c r="M58" s="6"/>
      <c r="N58" s="6">
        <v>273</v>
      </c>
      <c r="O58" s="6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f t="shared" si="2"/>
        <v>273</v>
      </c>
    </row>
    <row r="59" spans="1:21" ht="13.5">
      <c r="A59" s="67" t="s">
        <v>57</v>
      </c>
      <c r="B59" s="15">
        <v>16</v>
      </c>
      <c r="C59" s="7">
        <v>2</v>
      </c>
      <c r="D59" s="7"/>
      <c r="E59" s="7">
        <f t="shared" si="0"/>
        <v>8.379999999999999</v>
      </c>
      <c r="F59" s="7">
        <v>0</v>
      </c>
      <c r="G59" s="7">
        <v>2.05</v>
      </c>
      <c r="H59" s="7">
        <v>6.33</v>
      </c>
      <c r="I59" s="7">
        <v>0</v>
      </c>
      <c r="J59" s="7">
        <v>1.25</v>
      </c>
      <c r="K59" s="7">
        <v>4.25</v>
      </c>
      <c r="L59" s="7">
        <f t="shared" si="1"/>
        <v>13.879999999999999</v>
      </c>
      <c r="M59" s="6"/>
      <c r="N59" s="6">
        <v>183</v>
      </c>
      <c r="O59" s="6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f t="shared" si="2"/>
        <v>183</v>
      </c>
    </row>
    <row r="60" spans="1:21" ht="25.5">
      <c r="A60" s="66" t="s">
        <v>117</v>
      </c>
      <c r="B60" s="14">
        <f>B58+B59</f>
        <v>42</v>
      </c>
      <c r="C60" s="14">
        <f aca="true" t="shared" si="10" ref="C60:U60">C58+C59</f>
        <v>6</v>
      </c>
      <c r="D60" s="14">
        <f t="shared" si="10"/>
        <v>0</v>
      </c>
      <c r="E60" s="14">
        <f t="shared" si="10"/>
        <v>20.32</v>
      </c>
      <c r="F60" s="14">
        <f t="shared" si="10"/>
        <v>4.7</v>
      </c>
      <c r="G60" s="14">
        <f t="shared" si="10"/>
        <v>6.88</v>
      </c>
      <c r="H60" s="14">
        <f t="shared" si="10"/>
        <v>8.74</v>
      </c>
      <c r="I60" s="14">
        <f t="shared" si="10"/>
        <v>0</v>
      </c>
      <c r="J60" s="14">
        <f t="shared" si="10"/>
        <v>3.5</v>
      </c>
      <c r="K60" s="14">
        <f t="shared" si="10"/>
        <v>9.75</v>
      </c>
      <c r="L60" s="14">
        <f t="shared" si="10"/>
        <v>33.57</v>
      </c>
      <c r="M60" s="14">
        <f t="shared" si="10"/>
        <v>0</v>
      </c>
      <c r="N60" s="14">
        <f t="shared" si="10"/>
        <v>456</v>
      </c>
      <c r="O60" s="14">
        <f t="shared" si="10"/>
        <v>0</v>
      </c>
      <c r="P60" s="14">
        <f t="shared" si="10"/>
        <v>0</v>
      </c>
      <c r="Q60" s="14">
        <f t="shared" si="10"/>
        <v>0</v>
      </c>
      <c r="R60" s="14">
        <f t="shared" si="10"/>
        <v>0</v>
      </c>
      <c r="S60" s="14">
        <f t="shared" si="10"/>
        <v>0</v>
      </c>
      <c r="T60" s="14">
        <f t="shared" si="10"/>
        <v>0</v>
      </c>
      <c r="U60" s="14">
        <f t="shared" si="10"/>
        <v>456</v>
      </c>
    </row>
    <row r="61" spans="1:21" ht="13.5">
      <c r="A61" s="67" t="s">
        <v>59</v>
      </c>
      <c r="B61" s="16">
        <v>3680</v>
      </c>
      <c r="C61" s="16"/>
      <c r="D61" s="16"/>
      <c r="E61" s="7">
        <f t="shared" si="0"/>
        <v>20</v>
      </c>
      <c r="F61" s="16">
        <v>0.25</v>
      </c>
      <c r="G61" s="16">
        <v>0.5</v>
      </c>
      <c r="H61" s="16">
        <v>8</v>
      </c>
      <c r="I61" s="16">
        <v>11.25</v>
      </c>
      <c r="J61" s="16">
        <v>3.15</v>
      </c>
      <c r="K61" s="16">
        <v>1.1</v>
      </c>
      <c r="L61" s="7">
        <f t="shared" si="1"/>
        <v>24.25</v>
      </c>
      <c r="M61" s="16"/>
      <c r="N61" s="16">
        <v>384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8">
        <f t="shared" si="2"/>
        <v>384</v>
      </c>
    </row>
    <row r="62" spans="1:21" ht="13.5">
      <c r="A62" s="67" t="s">
        <v>60</v>
      </c>
      <c r="B62" s="16">
        <v>3447</v>
      </c>
      <c r="C62" s="7"/>
      <c r="D62" s="7"/>
      <c r="E62" s="7">
        <f t="shared" si="0"/>
        <v>18</v>
      </c>
      <c r="F62" s="7">
        <v>0</v>
      </c>
      <c r="G62" s="7">
        <v>2</v>
      </c>
      <c r="H62" s="7">
        <v>0</v>
      </c>
      <c r="I62" s="7">
        <v>16</v>
      </c>
      <c r="J62" s="7">
        <v>2.8</v>
      </c>
      <c r="K62" s="7">
        <v>1.75</v>
      </c>
      <c r="L62" s="7">
        <f t="shared" si="1"/>
        <v>22.55</v>
      </c>
      <c r="M62" s="7"/>
      <c r="N62" s="7">
        <v>344</v>
      </c>
      <c r="O62" s="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f t="shared" si="2"/>
        <v>344</v>
      </c>
    </row>
    <row r="63" spans="1:21" ht="13.5">
      <c r="A63" s="67" t="s">
        <v>61</v>
      </c>
      <c r="B63" s="17">
        <v>2963</v>
      </c>
      <c r="C63" s="17"/>
      <c r="D63" s="16"/>
      <c r="E63" s="7">
        <f t="shared" si="0"/>
        <v>15.850000000000001</v>
      </c>
      <c r="F63" s="16">
        <v>0</v>
      </c>
      <c r="G63" s="16">
        <v>1.5</v>
      </c>
      <c r="H63" s="16">
        <v>7.65</v>
      </c>
      <c r="I63" s="16">
        <v>6.7</v>
      </c>
      <c r="J63" s="16">
        <v>2.55</v>
      </c>
      <c r="K63" s="16">
        <v>1.1</v>
      </c>
      <c r="L63" s="7">
        <f t="shared" si="1"/>
        <v>19.500000000000004</v>
      </c>
      <c r="M63" s="15"/>
      <c r="N63" s="15">
        <v>301</v>
      </c>
      <c r="O63" s="15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f t="shared" si="2"/>
        <v>301</v>
      </c>
    </row>
    <row r="64" spans="1:21" ht="25.5">
      <c r="A64" s="66" t="s">
        <v>116</v>
      </c>
      <c r="B64" s="9">
        <f aca="true" t="shared" si="11" ref="B64:U64">B61+B62+B63</f>
        <v>10090</v>
      </c>
      <c r="C64" s="9">
        <f t="shared" si="11"/>
        <v>0</v>
      </c>
      <c r="D64" s="9">
        <f t="shared" si="11"/>
        <v>0</v>
      </c>
      <c r="E64" s="12">
        <f t="shared" si="11"/>
        <v>53.85</v>
      </c>
      <c r="F64" s="12">
        <f t="shared" si="11"/>
        <v>0.25</v>
      </c>
      <c r="G64" s="12">
        <f t="shared" si="11"/>
        <v>4</v>
      </c>
      <c r="H64" s="12">
        <f t="shared" si="11"/>
        <v>15.65</v>
      </c>
      <c r="I64" s="12">
        <f t="shared" si="11"/>
        <v>33.95</v>
      </c>
      <c r="J64" s="12">
        <f t="shared" si="11"/>
        <v>8.5</v>
      </c>
      <c r="K64" s="12">
        <f t="shared" si="11"/>
        <v>3.95</v>
      </c>
      <c r="L64" s="12">
        <f t="shared" si="11"/>
        <v>66.3</v>
      </c>
      <c r="M64" s="12">
        <f t="shared" si="11"/>
        <v>0</v>
      </c>
      <c r="N64" s="12">
        <f t="shared" si="11"/>
        <v>1029</v>
      </c>
      <c r="O64" s="12">
        <f t="shared" si="11"/>
        <v>0</v>
      </c>
      <c r="P64" s="12">
        <f t="shared" si="11"/>
        <v>0</v>
      </c>
      <c r="Q64" s="12">
        <f t="shared" si="11"/>
        <v>0</v>
      </c>
      <c r="R64" s="12">
        <f t="shared" si="11"/>
        <v>0</v>
      </c>
      <c r="S64" s="12">
        <f t="shared" si="11"/>
        <v>0</v>
      </c>
      <c r="T64" s="12">
        <f t="shared" si="11"/>
        <v>0</v>
      </c>
      <c r="U64" s="12">
        <f t="shared" si="11"/>
        <v>1029</v>
      </c>
    </row>
    <row r="65" spans="1:21" ht="13.5">
      <c r="A65" s="64" t="s">
        <v>108</v>
      </c>
      <c r="B65" s="9">
        <v>775</v>
      </c>
      <c r="C65" s="12">
        <v>0</v>
      </c>
      <c r="D65" s="12"/>
      <c r="E65" s="12">
        <f t="shared" si="0"/>
        <v>17.8</v>
      </c>
      <c r="F65" s="12">
        <v>4.4</v>
      </c>
      <c r="G65" s="12">
        <v>5.27</v>
      </c>
      <c r="H65" s="12">
        <v>6.44</v>
      </c>
      <c r="I65" s="12">
        <v>1.69</v>
      </c>
      <c r="J65" s="12">
        <v>3.25</v>
      </c>
      <c r="K65" s="12">
        <v>6.25</v>
      </c>
      <c r="L65" s="12">
        <f t="shared" si="1"/>
        <v>27.3</v>
      </c>
      <c r="M65" s="9"/>
      <c r="N65" s="9">
        <v>293</v>
      </c>
      <c r="O65" s="9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f t="shared" si="2"/>
        <v>293</v>
      </c>
    </row>
    <row r="66" spans="1:21" ht="13.5">
      <c r="A66" s="64" t="s">
        <v>109</v>
      </c>
      <c r="B66" s="12">
        <v>0</v>
      </c>
      <c r="C66" s="12">
        <v>0</v>
      </c>
      <c r="D66" s="12"/>
      <c r="E66" s="7">
        <f t="shared" si="0"/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7">
        <f t="shared" si="1"/>
        <v>0</v>
      </c>
      <c r="M66" s="12"/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8">
        <f t="shared" si="2"/>
        <v>0</v>
      </c>
    </row>
    <row r="67" spans="1:21" ht="13.5">
      <c r="A67" s="67" t="s">
        <v>10</v>
      </c>
      <c r="B67" s="18">
        <v>133</v>
      </c>
      <c r="C67" s="18">
        <v>4</v>
      </c>
      <c r="D67" s="18"/>
      <c r="E67" s="7">
        <f t="shared" si="0"/>
        <v>8.83</v>
      </c>
      <c r="F67" s="18">
        <v>1.67</v>
      </c>
      <c r="G67" s="18">
        <v>1</v>
      </c>
      <c r="H67" s="18">
        <v>5.83</v>
      </c>
      <c r="I67" s="18">
        <v>0.33</v>
      </c>
      <c r="J67" s="18">
        <v>2.25</v>
      </c>
      <c r="K67" s="18">
        <v>9.75</v>
      </c>
      <c r="L67" s="7">
        <f t="shared" si="1"/>
        <v>20.83</v>
      </c>
      <c r="M67" s="18"/>
      <c r="N67" s="18">
        <v>247</v>
      </c>
      <c r="O67" s="18">
        <v>0</v>
      </c>
      <c r="P67" s="18">
        <v>0</v>
      </c>
      <c r="Q67" s="18">
        <v>0</v>
      </c>
      <c r="R67" s="19">
        <v>0</v>
      </c>
      <c r="S67" s="18">
        <v>0</v>
      </c>
      <c r="T67" s="18">
        <v>0</v>
      </c>
      <c r="U67" s="8">
        <f>N67+T67</f>
        <v>247</v>
      </c>
    </row>
    <row r="68" spans="1:21" ht="13.5">
      <c r="A68" s="67" t="s">
        <v>32</v>
      </c>
      <c r="B68" s="20">
        <v>85</v>
      </c>
      <c r="C68" s="20">
        <v>3</v>
      </c>
      <c r="D68" s="20"/>
      <c r="E68" s="7">
        <f t="shared" si="0"/>
        <v>6.1</v>
      </c>
      <c r="F68" s="8">
        <v>1.46</v>
      </c>
      <c r="G68" s="8">
        <v>1.22</v>
      </c>
      <c r="H68" s="8">
        <v>3.42</v>
      </c>
      <c r="I68" s="8">
        <v>0</v>
      </c>
      <c r="J68" s="8">
        <v>3.12</v>
      </c>
      <c r="K68" s="8">
        <v>10.75</v>
      </c>
      <c r="L68" s="7">
        <f>E68+J68+K68</f>
        <v>19.97</v>
      </c>
      <c r="M68" s="8"/>
      <c r="N68" s="8">
        <v>161</v>
      </c>
      <c r="O68" s="8">
        <v>0</v>
      </c>
      <c r="P68" s="8">
        <v>0</v>
      </c>
      <c r="Q68" s="8">
        <v>0</v>
      </c>
      <c r="R68" s="8">
        <v>0</v>
      </c>
      <c r="S68" s="8">
        <v>10</v>
      </c>
      <c r="T68" s="8">
        <v>0</v>
      </c>
      <c r="U68" s="8">
        <f>N68+T68</f>
        <v>161</v>
      </c>
    </row>
    <row r="69" spans="1:21" ht="22.5" customHeight="1" hidden="1">
      <c r="A69" s="67" t="s">
        <v>29</v>
      </c>
      <c r="B69" s="20"/>
      <c r="C69" s="20"/>
      <c r="D69" s="20"/>
      <c r="E69" s="7">
        <f>F69+G69+H69+I69</f>
        <v>0</v>
      </c>
      <c r="F69" s="8"/>
      <c r="G69" s="8"/>
      <c r="H69" s="8"/>
      <c r="I69" s="8"/>
      <c r="J69" s="8"/>
      <c r="K69" s="8"/>
      <c r="L69" s="7">
        <f>E69+J69+K69</f>
        <v>0</v>
      </c>
      <c r="M69" s="8"/>
      <c r="N69" s="8"/>
      <c r="O69" s="8"/>
      <c r="P69" s="8"/>
      <c r="Q69" s="8"/>
      <c r="R69" s="8"/>
      <c r="S69" s="8"/>
      <c r="T69" s="8"/>
      <c r="U69" s="8">
        <f>N69+T69</f>
        <v>0</v>
      </c>
    </row>
    <row r="70" spans="1:21" ht="13.5">
      <c r="A70" s="64" t="s">
        <v>110</v>
      </c>
      <c r="B70" s="13">
        <f>SUM(B67:B69)</f>
        <v>218</v>
      </c>
      <c r="C70" s="13">
        <f aca="true" t="shared" si="12" ref="C70:U70">SUM(C67:C69)</f>
        <v>7</v>
      </c>
      <c r="D70" s="13">
        <f t="shared" si="12"/>
        <v>0</v>
      </c>
      <c r="E70" s="13">
        <f t="shared" si="12"/>
        <v>14.93</v>
      </c>
      <c r="F70" s="13">
        <f t="shared" si="12"/>
        <v>3.13</v>
      </c>
      <c r="G70" s="13">
        <f t="shared" si="12"/>
        <v>2.2199999999999998</v>
      </c>
      <c r="H70" s="13">
        <f t="shared" si="12"/>
        <v>9.25</v>
      </c>
      <c r="I70" s="13">
        <f t="shared" si="12"/>
        <v>0.33</v>
      </c>
      <c r="J70" s="13">
        <f t="shared" si="12"/>
        <v>5.37</v>
      </c>
      <c r="K70" s="13">
        <f t="shared" si="12"/>
        <v>20.5</v>
      </c>
      <c r="L70" s="13">
        <f t="shared" si="12"/>
        <v>40.8</v>
      </c>
      <c r="M70" s="13">
        <f t="shared" si="12"/>
        <v>0</v>
      </c>
      <c r="N70" s="13">
        <f t="shared" si="12"/>
        <v>408</v>
      </c>
      <c r="O70" s="13">
        <f t="shared" si="12"/>
        <v>0</v>
      </c>
      <c r="P70" s="13">
        <f t="shared" si="12"/>
        <v>0</v>
      </c>
      <c r="Q70" s="13">
        <f t="shared" si="12"/>
        <v>0</v>
      </c>
      <c r="R70" s="13">
        <f t="shared" si="12"/>
        <v>0</v>
      </c>
      <c r="S70" s="13">
        <f t="shared" si="12"/>
        <v>10</v>
      </c>
      <c r="T70" s="13">
        <f t="shared" si="12"/>
        <v>0</v>
      </c>
      <c r="U70" s="13">
        <f t="shared" si="12"/>
        <v>408</v>
      </c>
    </row>
    <row r="71" spans="1:21" ht="15" customHeight="1">
      <c r="A71" s="66" t="s">
        <v>111</v>
      </c>
      <c r="B71" s="21">
        <v>0</v>
      </c>
      <c r="C71" s="21">
        <v>0</v>
      </c>
      <c r="D71" s="21"/>
      <c r="E71" s="12">
        <f>F71+G71+H71+I71</f>
        <v>1</v>
      </c>
      <c r="F71" s="13">
        <v>0</v>
      </c>
      <c r="G71" s="13">
        <v>0</v>
      </c>
      <c r="H71" s="13">
        <v>1</v>
      </c>
      <c r="I71" s="13">
        <v>0</v>
      </c>
      <c r="J71" s="13">
        <v>5.5</v>
      </c>
      <c r="K71" s="13">
        <v>4</v>
      </c>
      <c r="L71" s="12">
        <f>E71+J71+K71</f>
        <v>10.5</v>
      </c>
      <c r="M71" s="13"/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f>N71+T71</f>
        <v>0</v>
      </c>
    </row>
  </sheetData>
  <mergeCells count="12">
    <mergeCell ref="A1:U1"/>
    <mergeCell ref="A2:A4"/>
    <mergeCell ref="J3:J4"/>
    <mergeCell ref="E2:K2"/>
    <mergeCell ref="E3:I3"/>
    <mergeCell ref="K3:K4"/>
    <mergeCell ref="U2:U4"/>
    <mergeCell ref="L2:L4"/>
    <mergeCell ref="B2:B4"/>
    <mergeCell ref="C2:C4"/>
    <mergeCell ref="N3:S3"/>
    <mergeCell ref="T3:T4"/>
  </mergeCells>
  <printOptions/>
  <pageMargins left="0.56" right="0.39" top="0.58" bottom="0.48" header="0.29" footer="0.3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Bennich</dc:creator>
  <cp:keywords/>
  <dc:description/>
  <cp:lastModifiedBy>kbara</cp:lastModifiedBy>
  <cp:lastPrinted>2006-08-08T07:54:33Z</cp:lastPrinted>
  <dcterms:created xsi:type="dcterms:W3CDTF">2006-07-04T11:02:22Z</dcterms:created>
  <dcterms:modified xsi:type="dcterms:W3CDTF">2006-08-08T08:05:32Z</dcterms:modified>
  <cp:category/>
  <cp:version/>
  <cp:contentType/>
  <cp:contentStatus/>
</cp:coreProperties>
</file>