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1790" activeTab="0"/>
  </bookViews>
  <sheets>
    <sheet name="wg Klasyfikacji" sheetId="1" r:id="rId1"/>
  </sheets>
  <definedNames>
    <definedName name="_xlnm.Print_Titles" localSheetId="0">'wg Klasyfikacji'!$2:$3</definedName>
  </definedNames>
  <calcPr fullCalcOnLoad="1"/>
</workbook>
</file>

<file path=xl/sharedStrings.xml><?xml version="1.0" encoding="utf-8"?>
<sst xmlns="http://schemas.openxmlformats.org/spreadsheetml/2006/main" count="1068" uniqueCount="373">
  <si>
    <t xml:space="preserve">Informacja z wykonania dochodów budżetu miasta Gdyni za okres I - VI 2016 r. </t>
  </si>
  <si>
    <t xml:space="preserve">Plan na 2016 rok </t>
  </si>
  <si>
    <t>Wykonanie za okres I - VI 2016r.</t>
  </si>
  <si>
    <t>Dział</t>
  </si>
  <si>
    <t>Rozdział</t>
  </si>
  <si>
    <t>Paragraf</t>
  </si>
  <si>
    <t>Zadania własne</t>
  </si>
  <si>
    <t>Zadania własne - porozumienia</t>
  </si>
  <si>
    <t>Zadania zlecone gminy</t>
  </si>
  <si>
    <t>Zadania zlecone powiatu</t>
  </si>
  <si>
    <t>Suma końcowa</t>
  </si>
  <si>
    <t>% wyk</t>
  </si>
  <si>
    <t>010 ROLNICTWO I ŁOWIECTWO</t>
  </si>
  <si>
    <t>01095 POZOSTAŁA DZIAŁALNOŚĆ</t>
  </si>
  <si>
    <t>201</t>
  </si>
  <si>
    <t>0</t>
  </si>
  <si>
    <t>DOTACJE CELOWE OTRZYMANE Z BUDŻETU PAŃSTWA NA REALIZACJĘ ZADAŃ BIEŻĄCYCH Z ZAKRESU ADM.RZĄDOWEJ ORAZ INNYCH ZADAŃ ZLECONYCH GMINIE/ZWIĄZKOM GMIN/</t>
  </si>
  <si>
    <t>01095 Suma</t>
  </si>
  <si>
    <t>010 Suma</t>
  </si>
  <si>
    <t>400 WYTWARZANIE I ZAOPATRYWANIE W ENERGIĘ ELEKTRYCZNĄ, GAZ I WODĘ</t>
  </si>
  <si>
    <t>40095 POZOSTAŁA DZIAŁALNOŚĆ</t>
  </si>
  <si>
    <t>058</t>
  </si>
  <si>
    <t>GRZYWNY I INNE KARY PIENIĘŻNE OD OSÓB PRAWNYCH I INNYCH JEDNOSTEK ORGANIZACYJNYCH</t>
  </si>
  <si>
    <t>40095 Suma</t>
  </si>
  <si>
    <t>020 Suma</t>
  </si>
  <si>
    <t>600 TRANSPORT I ŁĄCZNOŚĆ</t>
  </si>
  <si>
    <t>60004 LOKALNY TRANSPORT ZBIOROWY</t>
  </si>
  <si>
    <t>075</t>
  </si>
  <si>
    <t>DOCHODY Z NAJMU I DZIERŻAWY SKŁADNIKÓW MAJĄTKOWYCH SKARBU PAŃSTWA, J.S.T. LUB INNYCH JEDNOSTEK ZALICZANYCH DO SEKTORA FINANSÓW PUBLICZNYCH ORAZ INNYCH UMÓW O PODOBNYM CHARAKTERZE</t>
  </si>
  <si>
    <t>083</t>
  </si>
  <si>
    <t>WPŁYWY Z USŁUG</t>
  </si>
  <si>
    <t>087</t>
  </si>
  <si>
    <t>WPŁYWY ZE SPRZEDAŻY SKŁADNIKÓW MAJĄTKOWYCH</t>
  </si>
  <si>
    <t>092</t>
  </si>
  <si>
    <t>POZOSTAŁE ODSETKI</t>
  </si>
  <si>
    <t>097</t>
  </si>
  <si>
    <t>WPŁYWY Z RÓŻNYCH DOCHODÓW</t>
  </si>
  <si>
    <t>200</t>
  </si>
  <si>
    <t>7</t>
  </si>
  <si>
    <t>DOTACJE CELOWE W RAMACH PROGRAMÓW FINANSOWANYCH Z UDZIAŁEM ŚRODKÓW EUROPEJSKICH ORAZ ŚRODKÓW, O KTÓRYCH MOWA W ART. 5 UST 1 PKT 3 ORAZ UST. 3 PKT 5 I 6 USTAWY, LUB PŁATNOŚCI W RAMACH BUDŻETU ŚRODKÓW EUROPEJSKICH</t>
  </si>
  <si>
    <t>231</t>
  </si>
  <si>
    <t>DOTACJE CELOWE OTRZYMANE Z GMINY NA ZADANIA BIEŻĄCE REALIZOWANE NA PODSTAWIE POROZUMIEŃ (UMÓW) MIĘDZY J.S.T.</t>
  </si>
  <si>
    <t>DOTACJE OTRZYMANE Z PAŃSTWOWYCH FUNDUSZY CELOWYCH NA REALIZACJĘ ZADAŃ BIEŻĄCYCH JEDNOSTEK SEKTORA FINANSÓW PUBLICZNYCH</t>
  </si>
  <si>
    <t>DOTACJE OTRZYMANE Z PAŃSTWOWYCH FUNDUSZY CELOWYCH NA FINANSOWANIE LUB DOFINANSOWANIE KOSZTÓW REALIZACJI INWESTYCJI I ZAKUPÓW INWESTYCYJNYCH JEDNOSTEK SEKTORA FINANSÓW PUBLICZNYCH</t>
  </si>
  <si>
    <t>60004 Suma</t>
  </si>
  <si>
    <t>60015 DROGI PUBLICZNE W MIASTACH NA PRAWACH POWIATU</t>
  </si>
  <si>
    <t>057</t>
  </si>
  <si>
    <t>GRZYWNY, MANDATY I INNE KARY PIENIĘŻNE OD OSÓB FIZYCZNYCH</t>
  </si>
  <si>
    <t>069</t>
  </si>
  <si>
    <t>WPŁYWY Z RÓŻNYCH OPŁAT</t>
  </si>
  <si>
    <t>620</t>
  </si>
  <si>
    <t>DOTACJE CELOWE W RAMACH PROGRAMÓW FINANSOWANYCH Z UDZIAŁEM ŚRODKÓW EUROPEJSKICH ORAZ ŚRODKÓW, O KTÓRYCH MOWA  W ART. 5 UST. 1 PKT 3 ORAZ UST. 3 PKT 5 I 6 USTAWY, LUB PŁATNOŚCI W RAMACH BUDŻETU ŚRODKÓW EUROPEJSKICH</t>
  </si>
  <si>
    <t>629</t>
  </si>
  <si>
    <t>DOTACJE CELOWE OTRZYMANE Z GMINY NA INWESTYCJE I ZAKUPY INWESTYCYJNE REALIZOWANE NA PODSTAWIE POROZUMIEŃ (UMÓW) MIĘDZY JEDNOSTKAMI SAMORZĄDU TERYTORIALNEGO</t>
  </si>
  <si>
    <t>60015 Suma</t>
  </si>
  <si>
    <t>60016 DROGI PUBLICZNE GMINNE</t>
  </si>
  <si>
    <t>60016 Suma</t>
  </si>
  <si>
    <t>60095 POZOSTAŁA DZIAŁALNOŚC</t>
  </si>
  <si>
    <t>270</t>
  </si>
  <si>
    <t>ŚRODKI NA DOFIN.WŁ.ZADAŃ BIEŻĄCYCH GMIN/ZWIĄZKÓW GMIN/, POWIATÓW/ZWIĄZKÓW POWIATÓW/, SAMORZĄDÓW WOJEWÓDZTW POZYSKANE Z INNYCH ńRÓDEŁ</t>
  </si>
  <si>
    <t>60095 Suma</t>
  </si>
  <si>
    <t>600 Suma</t>
  </si>
  <si>
    <t>630 TURYSTYKA</t>
  </si>
  <si>
    <t>63095 POZOSTAŁA DZIAŁALNOŚĆ</t>
  </si>
  <si>
    <t>090</t>
  </si>
  <si>
    <t>WPŁYWY Z ODSETEK OD DOTACJI ORAZ PŁATNOŚCI: WYKORZYSTANYCH NIEZGODNIE Z PRZEZNACZENIEM LUB WYKORZYSTANYCH Z NARUSZENIEM PROCEDUR, O KTÓRYCH MOWA W ART. 184 USTAWY, POBRANYCH NIENALEŻNIE LUB W NADMIERNEJ WYSOKOŚCI</t>
  </si>
  <si>
    <t>WPŁYWY ZE ZWROTÓW DOTACJI ORAZ PŁATNOŚCI, W TYM WYKORZYSTANYCH NIEZGODNIE Z PRZEZNACZENIEM LUB WYKORZYSTANYCH Z NARUSZENIEM PROCEDUR, O KTÓRYCH MOWA W ART. 184 USTAWY, POBRANYCH NIENALEŻNIE LUB W NADMIERNEJ WYSOKOŚCI</t>
  </si>
  <si>
    <t>63095 Suma</t>
  </si>
  <si>
    <t>630 Suma</t>
  </si>
  <si>
    <t>700 GOSPODARKA MIESZKANIOWA</t>
  </si>
  <si>
    <t>70004 RÓŻNE JEDNOSTKI OBSŁUGI GOSPODARKI MIESZKANIOWEJ</t>
  </si>
  <si>
    <t>70004 SUMA</t>
  </si>
  <si>
    <t>70005 GOSPODARKA GRUNTAMI I NIERUCHOMOŚCIAMI</t>
  </si>
  <si>
    <t>047</t>
  </si>
  <si>
    <t>WPŁYWY Z OPŁAT ZA ZARZĄD, UŻYTKOWANIE I UŻYTKOWANIE WIECZYSTE NIERUCHOMOŚCI</t>
  </si>
  <si>
    <t>055</t>
  </si>
  <si>
    <t>WPŁYWY Z OPŁAT Z TYTUŁU UŻYTKOWANIA WIECZYSTEGO NIERUCHOMOŚCI</t>
  </si>
  <si>
    <t>076</t>
  </si>
  <si>
    <t>WPŁYWY Z TYTUŁU PRZEKSZTAŁCENIA PRAWA UŻYTKOWANIA WIECZYSTEGO PRZYSŁUGUJĄCEGO OSOBOM FIZYCZNYM W PRAWO WŁASNOŚCI</t>
  </si>
  <si>
    <t>077</t>
  </si>
  <si>
    <t>WPŁATY Z TYTUŁU ODPŁATNEGO NABYCIA PRAWA WŁASNOŚCI ORAZ PRAWA UŻYTKOWANIA WIECZYSTEGO NIERUCHOMOŚCI</t>
  </si>
  <si>
    <t>211</t>
  </si>
  <si>
    <t>DOT.CELOWE OTRZYM.Z BUDŻETU PAŃSTWA NA ZAD.BIEŻĄCE Z ZAKRESU ADM.RZĄD. ORAZ INNNE ZADANIA ZLECONE USTAWAMI REALIZOWANE PRZEZ POWIAT</t>
  </si>
  <si>
    <t>236</t>
  </si>
  <si>
    <t>DOCHODY JEDN.SAM.TERYTORIALNEGO ZWIĄZANE Z REALIZACJĄ ZADAŃ Z ZAKRESU ADMINISTRACJI RZĄDOWEJ ORAZ INNYCH ZADAŃ ZLECONYCH USTAWAMI</t>
  </si>
  <si>
    <t>70005 Suma</t>
  </si>
  <si>
    <t>70095 POZOSTAŁA DZIAŁALNOŚC</t>
  </si>
  <si>
    <t>70095 Suma</t>
  </si>
  <si>
    <t>700 Suma</t>
  </si>
  <si>
    <t>710 DZIAŁALNOŚĆ USŁUGOWA</t>
  </si>
  <si>
    <t>71003 BIURA PLANOWANIA PRZESTRZENNEGO</t>
  </si>
  <si>
    <t>71003 Suma</t>
  </si>
  <si>
    <t>71004 PLANY ZAGOSPODAROWANIA PRZESTRZENNEGO</t>
  </si>
  <si>
    <t>71004 Suma</t>
  </si>
  <si>
    <t>71012 ZADANIA Z ZAKRESU GEODEZJI I KARTOGRAFII</t>
  </si>
  <si>
    <t>71012 Suma</t>
  </si>
  <si>
    <t>71015 NADZÓR BUDOWLANY</t>
  </si>
  <si>
    <t>71015 Suma</t>
  </si>
  <si>
    <t>71035 CMENTARZE</t>
  </si>
  <si>
    <t>202</t>
  </si>
  <si>
    <t>DOTACJE CELOWE OTRZYM.Z BUDŻETU PAŃSTWA NA ZADANIA BIEŻĄCE REALIZOWANE PRZEZ GMINĘ NA PODSTAWIE POROZUMIEŃ Z ORGANAMI ADM.RZĄDOWEJ</t>
  </si>
  <si>
    <t>71035 Suma</t>
  </si>
  <si>
    <t>71095 POZOSTAŁA DZIAŁALNOŚĆ</t>
  </si>
  <si>
    <t>ŚRODKI OTRZYMANE OD POZOSTAŁYCH JEDNOSTEK ZALICZANYCH DO SEKTORA FINANSÓW PUBLICZNYCH NA REALIZACJĘ ZADAŃ BIEŻĄCYCH JEDNOSTEK ZALICZANYCH DO SEKTORA FINANSÓW PUBLICZNYCH</t>
  </si>
  <si>
    <t>POZOSTAŁE ROZLICZENIA Z BANKAMI</t>
  </si>
  <si>
    <t>9</t>
  </si>
  <si>
    <t>71095 Suma</t>
  </si>
  <si>
    <t>710 Suma</t>
  </si>
  <si>
    <t>750 ADMINISTRACJA PUBLICZNA</t>
  </si>
  <si>
    <t>75011 URZĘDY WOJEWÓDZKIE</t>
  </si>
  <si>
    <t>75011 Suma</t>
  </si>
  <si>
    <t>75023 URZĘDY GMIN/MIAST I MIAST NA PRAWACH POWIATU</t>
  </si>
  <si>
    <t>059</t>
  </si>
  <si>
    <t>WPŁYWY Z OPŁAT ZA KONCESJE I LICENCJE</t>
  </si>
  <si>
    <t>75023 Suma</t>
  </si>
  <si>
    <t>75045 KWALIFIKACJA WOJSKOWA</t>
  </si>
  <si>
    <t>212</t>
  </si>
  <si>
    <t>DOT.CELOWE OTRZYM.Z BUDŻETU PAŃSTWA NA ZAD.BIEŻĄCE REALIZOWANE PRZEZ POWIAT NA PODST.POROZUMIEŃ Z ORGANAMI ADM.RZĄDOWEJ</t>
  </si>
  <si>
    <t>75045 Suma</t>
  </si>
  <si>
    <t>75075 PROMOCJA JEDNOSTEK SAMORZĄDU TERYTORIALNEGO</t>
  </si>
  <si>
    <t>75075 Suma</t>
  </si>
  <si>
    <t>75095 POZOSTAŁA DZIAŁALNOŚĆ</t>
  </si>
  <si>
    <t>6</t>
  </si>
  <si>
    <t>1</t>
  </si>
  <si>
    <t>75095 Suma</t>
  </si>
  <si>
    <t>750 Suma</t>
  </si>
  <si>
    <t>751 URZĘDY NACZELNYCH ORGANÓW WŁADZY PAŃSTWOWEJ,KONTROLI I OCHRONY PRAWA ORAZ SĄDOWNICTWA</t>
  </si>
  <si>
    <t>75101 URZĘDY NACZELNYCH ORGANÓW WŁADZY PAŃSTWOWEJ, KONTROLI I OCHRONY PRAWA</t>
  </si>
  <si>
    <t>75101 Suma</t>
  </si>
  <si>
    <t>751 Suma</t>
  </si>
  <si>
    <t>754 BEZPIECZEŃSTWO PUBLICZNE I OCHRONA PRZECIWPOŻAROWA</t>
  </si>
  <si>
    <t>75411 KOMENDY POWIATOWE PAŃSTWOWEJ STRAŻY POŻARNEJ</t>
  </si>
  <si>
    <t>244</t>
  </si>
  <si>
    <t>626</t>
  </si>
  <si>
    <t>75411 Suma</t>
  </si>
  <si>
    <t>75416 STRAŻ GMINNA (MIEJSKA)</t>
  </si>
  <si>
    <t>75416 Suma</t>
  </si>
  <si>
    <t>754 Suma</t>
  </si>
  <si>
    <t>755 WYMIAR SPRAWIEDLIWOŚCI</t>
  </si>
  <si>
    <t>75515 NIEODPŁATNA POMOC PRAWNA</t>
  </si>
  <si>
    <t>75515 Suma</t>
  </si>
  <si>
    <t>755 Suma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</si>
  <si>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</si>
  <si>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</si>
  <si>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035</t>
  </si>
  <si>
    <t>WPŁYWY Z PODATKU OD DZIAŁALNOŚCI GOSPODARCZEJ OSÓB FIZYCZNYCH OPŁACANY W FORMIE KARTY PODATKOWEJ</t>
  </si>
  <si>
    <t>091</t>
  </si>
  <si>
    <t>ODSETKI OD NIETERMINOWYCH WPŁAT Z TYTUŁU PODATKÓW I OPŁAT</t>
  </si>
  <si>
    <t>75601 Suma</t>
  </si>
  <si>
    <t>75615 WPŁYWY Z PODATKU ROLNEGO, PODATKU LEŚNEGO, PODATKU OD CZYNNOŚCI CYWILNOPRAWNYCH, PODATKÓW I OPŁAT LOKALNYCH OD OSÓB PRAWNYCH I INNYCH JEDNOSTEK ORGANIZACYJNYCH</t>
  </si>
  <si>
    <t>031</t>
  </si>
  <si>
    <t>WPŁYWY Z PODATKU OD NIERUCHOMOŚCI</t>
  </si>
  <si>
    <t>032</t>
  </si>
  <si>
    <t>WPŁYWY Z PODATEKU ROLNEGO</t>
  </si>
  <si>
    <t>033</t>
  </si>
  <si>
    <t>WPŁYWY Z PODATKU LEŚNEGO</t>
  </si>
  <si>
    <t>034</t>
  </si>
  <si>
    <t>WPŁYWY Z PODATKU OD ŚRODKÓW TRANSPORTOWYCH</t>
  </si>
  <si>
    <t>050</t>
  </si>
  <si>
    <t>WPŁYWY Z PODATKU OD CZYNNOŚCI CYWILNOPRAWNYCH</t>
  </si>
  <si>
    <t>268</t>
  </si>
  <si>
    <t>REKOMPENSATY UTRACONYCH DOCHODÓW W PODATKACH I OPŁATACH LOKALNYCH</t>
  </si>
  <si>
    <t>75615 Suma</t>
  </si>
  <si>
    <t>75616 WPŁYWY Z PODATKU ROLNEGO, PODATKU LEŚNEGO, PODATKU OD SPADKÓW I DAROWIZN, PODATKU OD CZYNNOŚCI CYWILNOPRAWNYCH ORAZ PODATKÓW I OPŁAT LOKALNYCH OD OSÓB FIZYCZNYCH</t>
  </si>
  <si>
    <t>036</t>
  </si>
  <si>
    <t>WPŁYWY Z PODATKU OD SPADKÓW I DAROWIZN</t>
  </si>
  <si>
    <t>043</t>
  </si>
  <si>
    <t>WPŁYWY Z OPŁATY TARGOWEJ</t>
  </si>
  <si>
    <t>044</t>
  </si>
  <si>
    <t>WPŁYWY Z OPŁATY MIEJSCOWEJ</t>
  </si>
  <si>
    <t>75616 Suma</t>
  </si>
  <si>
    <t>75618 WPŁYWY Z INNYCH OPŁAT STANOWIĄCYCH DOCHODY J.S.T. NA PODSTAWIE USTAW</t>
  </si>
  <si>
    <t>041</t>
  </si>
  <si>
    <t>WPŁYWY Z OPŁATY SKARBOWEJ</t>
  </si>
  <si>
    <t>042</t>
  </si>
  <si>
    <t>WPŁYWY Z OPŁATY KOMUNIKACYJNEJ</t>
  </si>
  <si>
    <t>048</t>
  </si>
  <si>
    <t>WPŁYWY Z OPŁAT ZA ZEZWOLENIA NA SPRZEDAŻ NAPOJÓW ALKOHOLOWYCH</t>
  </si>
  <si>
    <t>049</t>
  </si>
  <si>
    <t>WPŁYWY Z INNYCH LOKALNYCH OPŁAT POBIERANYCH PRZEZ J.S.T. NA PODST.ODRĘBNYCH USTAW</t>
  </si>
  <si>
    <t>065</t>
  </si>
  <si>
    <t>WPŁYWY Z OPŁAT ZA WYDANIE PRAWA JAZDY</t>
  </si>
  <si>
    <t>75618 Suma</t>
  </si>
  <si>
    <t>75621 UDZIAŁY GMIN W PODATKACH STANOWIĄCYCH DOCHÓD BUDŻETU PAŃSTWA</t>
  </si>
  <si>
    <t>001</t>
  </si>
  <si>
    <t>WPŁYWY Z PODATKU DOCHODOWEGO OD OSÓB FIZYCZNYCH</t>
  </si>
  <si>
    <t>002</t>
  </si>
  <si>
    <t>WPŁYWY Z PODATKU DOCHODOWEGO OD OSÓB PRAWNYCH</t>
  </si>
  <si>
    <t>75621 Suma</t>
  </si>
  <si>
    <t>75622 UDZIAŁY POWIATÓW W PODATKACH STANOWIĄCYCH DOCHÓD BUDŻETU PAŃSTWA</t>
  </si>
  <si>
    <t>75622 Suma</t>
  </si>
  <si>
    <t>756 Suma</t>
  </si>
  <si>
    <t>758 RÓŻNE ROZLICZENIA</t>
  </si>
  <si>
    <t>75801CZĘŚĆ OŚWIATOWA SUBW.OGÓLNEJ DLA JEDN.SAMORZĄDU TERYTORALNEGO</t>
  </si>
  <si>
    <t>292</t>
  </si>
  <si>
    <t>SUBWENCJE OGÓLNE Z BUDŻETU PAŃSTWA</t>
  </si>
  <si>
    <t>75801 Suma</t>
  </si>
  <si>
    <t>75802 UZUPEŁNIENIE SUBWENCJI OGÓLNEJ DLA JEDNOSTEK SAMORZĄDU TERYTORIALNEGO</t>
  </si>
  <si>
    <t>ŚRODKI NA INWESTYCJE NA DROGACH PUBLICZNYCH POWIATOWYCH I WOJEWÓDZKICH ORAZ NA DROGACH POWIATOWYCH, WOJEWÓDZKICH I KRAJOWYCH W GRANICACH MIAST NA PRAWACH POWIATU</t>
  </si>
  <si>
    <t>75802 Suma</t>
  </si>
  <si>
    <t>75814 RÓŻNE ROZLICZENIA FINANSOWE</t>
  </si>
  <si>
    <t>75814 Suma</t>
  </si>
  <si>
    <t>75815 WPŁYWY DO WYJAŚNIENIA</t>
  </si>
  <si>
    <t>WPŁYWY DO WYJAŚNIENIA</t>
  </si>
  <si>
    <t>75815 Suma</t>
  </si>
  <si>
    <t>75832 CZĘŚĆ RÓWNOWAŻĄCA SUBEWNCJI OGÓLNEJ DLA POWIATÓW</t>
  </si>
  <si>
    <t>75832 Suma</t>
  </si>
  <si>
    <t>758 Suma</t>
  </si>
  <si>
    <t>801 OŚWIATA I WYCHOWANIE</t>
  </si>
  <si>
    <t>80101 SZKOŁY PODSTAWOWE</t>
  </si>
  <si>
    <t>ODSETKI OD DOTACJI ORAZ PŁATNOŚCI: WYKORZYSTANYCH NIEZGODNIE Z PRZEZNACZENIEM LUB WYKORZYSTANYCH Z NARUSZENIEM PROCEDUR, O KTÓRYCH MOWA W ART. 184 USTAWY, POBRANYCH NIENALEŻNIE LUB W NADMIERNEJ WYSOKOŚCI</t>
  </si>
  <si>
    <t>203</t>
  </si>
  <si>
    <t>DOTACJE CELOWE OTRZYM.Z BUDŻETU PAŃSTWA NA REALIZACJĘ WŁASNYCH ZADAŃ BIEŻĄCYCH GMIN/ZWIĄZKÓW GMIN/</t>
  </si>
  <si>
    <t>WPŁYWY DO BUDŻETU POZOSTAŁOŚCI ŚRODKÓW FINANSOWYCH GROMADZONYCH NA WYDZIELONYM RACHUNKU JEDNOSTKI BUDŻETOWEJ</t>
  </si>
  <si>
    <t>80101 Suma</t>
  </si>
  <si>
    <t>80102 SZKOŁY PODSTAWOWE SPECJALNE</t>
  </si>
  <si>
    <t>DOT.CELOWE OTRZYM. Z BUDŻETU PAŃSTWA NA REALIZACJĘ BIEŻĄCYCH ZADAŃ WŁASNYCH POWIATU</t>
  </si>
  <si>
    <t>80102 Suma</t>
  </si>
  <si>
    <t>80103 ODDZIAŁY PRZEDSZKOLNE W SZKOŁACH PODSTAWOWYCH</t>
  </si>
  <si>
    <t>WPŁATY GMIN I POWIATÓW NA RZECZ INNYCH JEDNOSTEK SAMORZĄDU TERYTORIALNEGO ORAZ ZWIĄZKÓW GMIN LUB ZWIĄZKÓW POWIATÓW NA DOFINANSOWANIE ZADAŃ BIEŻĄCYCH</t>
  </si>
  <si>
    <t>80103 Suma</t>
  </si>
  <si>
    <t>80104 PRZEDSZKOLA</t>
  </si>
  <si>
    <t>066</t>
  </si>
  <si>
    <t>WPŁYWY Z OPŁAT ZA KORZYSTANIE Z WYCHOWANIA PRZEDSZKOLNEGO</t>
  </si>
  <si>
    <t>80104 Suma</t>
  </si>
  <si>
    <t>80105 PRZEDSZKOLA SPECJALNE</t>
  </si>
  <si>
    <t>80105 Suma</t>
  </si>
  <si>
    <t>80106 INNE FORMY WYCHOWANIA PRZEDSZKOLNEGO</t>
  </si>
  <si>
    <t>80106 Suma</t>
  </si>
  <si>
    <t>80110 GIMNAZJA</t>
  </si>
  <si>
    <t>80110 Suma</t>
  </si>
  <si>
    <t>80120 LICEA OGÓLNOKSZTAŁCĄCE</t>
  </si>
  <si>
    <t>80120 Suma</t>
  </si>
  <si>
    <t>80130 SZKOŁY ZAWODOWE</t>
  </si>
  <si>
    <t>80130 Suma</t>
  </si>
  <si>
    <t>80132 SZKOŁY ARTYSTYCZNE</t>
  </si>
  <si>
    <t>80132 Suma</t>
  </si>
  <si>
    <t>DOTACJE CELOWE OTRZYMANE Z POWIATU NA ZADANIA BIEŻĄCE REALIZOWANE NA PODSTAWIE POROZUMIEŃ/UMÓW/ MIĘDZY JEDNOSTAKAMI SAMORZĄDU TERYTORIALNEGO</t>
  </si>
  <si>
    <t>80148 STOŁÓWKI SZKOLNE I PRZEDSZKOLNE</t>
  </si>
  <si>
    <t>80148 Suma</t>
  </si>
  <si>
    <t>80149 REALIZACJA ZADAŃ WYMAGAJĄCYCH STOSOWANIA SPECJALNEJ ORGANIZACJI NAUKI I METOD PRACY DLA DZIECI W PRZEDSZKOLACH, ODDZIAŁACH PRZEDSZKOLNYCH W SZKOŁACH PODSTAWOWYCH I INNYCH FORMACH WYCHOWANIA PRZEDSZKOLNEGO</t>
  </si>
  <si>
    <t>80149 Suma</t>
  </si>
  <si>
    <t>80150 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</si>
  <si>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80150 Suma</t>
  </si>
  <si>
    <t>80195 POZOSTAŁA DZIAŁALNOŚC</t>
  </si>
  <si>
    <t>80195 Suma</t>
  </si>
  <si>
    <t>801 Suma</t>
  </si>
  <si>
    <t>851 OCHRONA ZDROWIA</t>
  </si>
  <si>
    <t>85153 ZWALCZANIE NARKOMANII</t>
  </si>
  <si>
    <t>85153  Suma</t>
  </si>
  <si>
    <t>85154 PRZECIWDZIAŁANIE ALKOHOLIZMOWI</t>
  </si>
  <si>
    <t>85154 Suma</t>
  </si>
  <si>
    <t>85156 SKŁADKI NA UBEZPIECZENIA ZDROWOTNE ORAZ ŚWIADCZENIA DLA OSÓB NIE OBJĘTYCH OBOWIĄZKIEM UBEZPIECZENIA ZDROWOTNEGO</t>
  </si>
  <si>
    <t>85156 Suma</t>
  </si>
  <si>
    <t>85195 POZOSTAŁA DZIAŁALNOŚĆ</t>
  </si>
  <si>
    <t>85195 Suma</t>
  </si>
  <si>
    <t>851 Suma</t>
  </si>
  <si>
    <t>852 POMOC SPOŁECZNA</t>
  </si>
  <si>
    <t>85201 PLACÓWKI OPIEKUŃCZO-WYCHOWAWCZE</t>
  </si>
  <si>
    <t>068</t>
  </si>
  <si>
    <t>WPŁYWY OD RODZICÓW Z TYTUŁU ODPŁATNOŚCI ZA UTRZYMANIE DZIECI (WYCHOWANKÓW) W PLACÓWKACH OPIEKUŃCZO-WYCHOWAWCZYCH I W RODZINACH ZASTĘPCZYCH</t>
  </si>
  <si>
    <t>096</t>
  </si>
  <si>
    <t>OTRZYMANE SPADKI, ZAPISY I DAROWIZNY W POSTACI PIENIĘŻNEJ</t>
  </si>
  <si>
    <t>DOTACJE CELOWE OTRZYMANE Z BUDŻETU PAŃSTWA NA ZADANIA BIEŻĄCE Z ZAKRESU ADMINISTRACJI RZĄDOWEJ ZLECONE POWIATOM, ZWIĄZANE Z REALIZACJĄ DODATKU WYCHOWAWCZEGO ORAZ DODATKU DO ZRYCZAŁTOWANEJ KWOTY STANOWIĄCYCH POMOC PAŃSTWA W WYCHOWYWANIU DZIECI</t>
  </si>
  <si>
    <t>85201 Suma</t>
  </si>
  <si>
    <t>85202 DOMY POMOCY SPOŁECZNEJ</t>
  </si>
  <si>
    <t>213</t>
  </si>
  <si>
    <t>85202 Suma</t>
  </si>
  <si>
    <t>85203 OŚRODKI WSPARCIA</t>
  </si>
  <si>
    <t>85203 Suma</t>
  </si>
  <si>
    <t>85204 RODZINY ZASTĘPCZE</t>
  </si>
  <si>
    <t>85204 Suma</t>
  </si>
  <si>
    <t>85205 ZADANIA W ZAKRESIE PRZECIWDZIAŁANIA PRZEMOCY W RODZINIE</t>
  </si>
  <si>
    <t>85205 Suma</t>
  </si>
  <si>
    <t>85211 ŚWIADCZENIA WYCHOWAWCZE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</si>
  <si>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DZIECI"</t>
  </si>
  <si>
    <t>DOTACJE CELOWE OTRZYMANE Z BUDŻETU PAŃSTWA NA INWESTYCJE I ZAKUPY INWESTYCYJNE Z ZAKRESU ADMINISTRACJI RZĄDOWEJ ZLECONE GMINOM (ZWIĄZKOM GMIN, ZWIĄZKOM POWIATOWO-GMINNYM), ZWIĄZANE Z REALIZACJĄ ŚWIADCZENIA WYCHOWAWCZEGO STANOWIĄCEGO POMOC PAŃSTWA W WYCHOW</t>
  </si>
  <si>
    <t>85211 Suma</t>
  </si>
  <si>
    <t>85212 ŚWIADCZENIA RODZINNE, ŚWIADCZENIA Z FUNDUSZU ALIMENTACYJNEGO ORAZ SKŁADKI NA UBEZPIECZENIA EMERYTALNE I RENTOWE Z UBEZPIECZENIA SPOŁECZNEGO</t>
  </si>
  <si>
    <t>85212 Suma</t>
  </si>
  <si>
    <t>85213 SKŁADKI NA UBEZPIECZENIA ZDROWOTNE OPŁACANE ZA OSOBY POB.NIEKTÓRE ŚWIADCZENIA Z POMOCY SPOŁECZNE</t>
  </si>
  <si>
    <t>85213 Suma</t>
  </si>
  <si>
    <t>85214 ZASIŁKI I POMOC W NATURZE ORAZ SKŁADKI NA UBEZPIECZENIA EMERYTALNE I RENTOWE</t>
  </si>
  <si>
    <t>85214 Suma</t>
  </si>
  <si>
    <t>85215 DODATKI MIESZKANIOWE</t>
  </si>
  <si>
    <t>85215 Suma</t>
  </si>
  <si>
    <t>85216 ZASIŁKI STAŁE</t>
  </si>
  <si>
    <t>85216 Suma</t>
  </si>
  <si>
    <t>85219 OŚRODKI POMOCY SPOŁECZNEJ</t>
  </si>
  <si>
    <t>85219 Suma</t>
  </si>
  <si>
    <t>85228 USŁUGI OPIEKUŃCZE I SPECJALISTYCZNE USŁUGI OPIEKUŃCZE</t>
  </si>
  <si>
    <t>85228 Suma</t>
  </si>
  <si>
    <t>85295 POZOSTAŁA DZIAŁALNOŚĆ</t>
  </si>
  <si>
    <t>85295 Suma</t>
  </si>
  <si>
    <t>852 Suma</t>
  </si>
  <si>
    <t>853 POZOSTAŁE ZADANIA W ZAKRESIE POLITYKI SPOŁECZNEJ</t>
  </si>
  <si>
    <t>85305 ŻŁOBKI</t>
  </si>
  <si>
    <t>633</t>
  </si>
  <si>
    <t>DOTACJE CELOWE OTRZYMANE Z BUDŻETU PAŃSTWA NA REALIZACJĘ INWESTYCJI I ZAKUPÓW INWESTYCYJNYCH WŁASNYCH GMIN (ZWIĄZKÓW GMIN)</t>
  </si>
  <si>
    <t>85305 Suma</t>
  </si>
  <si>
    <t>85311 REHABILITACJA ZAWODOWA I SPOŁECZNA OSÓB NIEPEŁNOSPRAWNYCH</t>
  </si>
  <si>
    <t>232</t>
  </si>
  <si>
    <t>85311 Suma</t>
  </si>
  <si>
    <t>85321 ZESPOŁY DO SPRAW ORZEKANIA O NIEPEŁNOSPRAWNOŚCI</t>
  </si>
  <si>
    <t>85321 Suma</t>
  </si>
  <si>
    <t>85333 POWIATOWE URZĘDY PRACY</t>
  </si>
  <si>
    <t>269</t>
  </si>
  <si>
    <t>ŚRODKI Z FUNDUSZU PRACY OTRZYMANE PRZEZ POWIAT Z PRZEZNACZENIEM NA FINANSOWANIE KOSZTÓW WYNAGRODZENIA I SKŁADEK NA UBEZPIECZENIA SPOŁECZNE PRACOWNIKÓW PUP</t>
  </si>
  <si>
    <t>85333 Suma</t>
  </si>
  <si>
    <t>85395 POZOSTAŁA DZIAŁALNOŚĆ</t>
  </si>
  <si>
    <t>85395 Suma</t>
  </si>
  <si>
    <t>853 Suma</t>
  </si>
  <si>
    <t>854 EDUKACYJNA OPIEKA WYCHOWAWCZA</t>
  </si>
  <si>
    <t>85403 SPECJALNE OŚRODKI SZKOLNO-WYCHOWAWCZE</t>
  </si>
  <si>
    <t>85403 Suma</t>
  </si>
  <si>
    <t>85404 WCZESNE WSPOMAGANIE ROZWOJU DZIECKA</t>
  </si>
  <si>
    <t>85404 Suma</t>
  </si>
  <si>
    <t>85406 PORADNIE PSYCHOLOGICZNO - PEDAGOGICZNE, W TYM PORADNIE SPECJALISTYCZNE</t>
  </si>
  <si>
    <t>85406 Suma</t>
  </si>
  <si>
    <t>85407 PLACÓWKI WYCHOWANIA POZASZKOLNEGO</t>
  </si>
  <si>
    <t>85407 Suma</t>
  </si>
  <si>
    <t>85410 INTERNATY I BURSY SZKOLNE</t>
  </si>
  <si>
    <t>85410 Suma</t>
  </si>
  <si>
    <t>85415 POMOC MATERIALNA DLA UCZNIÓW</t>
  </si>
  <si>
    <t>85415 Suma</t>
  </si>
  <si>
    <t>85417 SZKOLNE SCHRONISKA MŁODZIEŻOWE</t>
  </si>
  <si>
    <t>85417 Suma</t>
  </si>
  <si>
    <t>854 Suma</t>
  </si>
  <si>
    <t>900 GOSPODARKA KOMUNALNA I OCHRONA ŚRODOWISKA</t>
  </si>
  <si>
    <t>90001 GOSPODARKA ŚCIEKOWA I OCHRONA WÓD</t>
  </si>
  <si>
    <t>90001 Suma</t>
  </si>
  <si>
    <t>90002 GOSPODARKA ODPADAMI</t>
  </si>
  <si>
    <t>290</t>
  </si>
  <si>
    <t>WPŁYWY Z WPŁAT GMIN I POWIATÓW NA RZECZ INNYCH JEDN.SAM.TERYTORIALNEGO ORAZ ZWIĄZKÓW GMIN LUB ZWIĄZKÓW POWIATÓW NA DOFIN.ZADAŃ BIEŻĄCYCH</t>
  </si>
  <si>
    <t>90002 Suma</t>
  </si>
  <si>
    <t>90003 OCZYSZCZANIE MIAST I WSI</t>
  </si>
  <si>
    <t>90003 Suma</t>
  </si>
  <si>
    <t>90004 UTRZYMANIE ZIELENI W MIASTACH I GMINACH</t>
  </si>
  <si>
    <t>084</t>
  </si>
  <si>
    <t>WPŁYWY ZE SPRZEDAŻY WYROBÓW</t>
  </si>
  <si>
    <t>90004 Suma</t>
  </si>
  <si>
    <t>90008 OCHRONA RÓŻNORODNOŚCI BIOLOGICZNEJ I KRAJOBRAZU</t>
  </si>
  <si>
    <t>90008 Suma</t>
  </si>
  <si>
    <t>90015 OŚWIETLENIE ULIC, PLACÓW I DRÓG</t>
  </si>
  <si>
    <t>90015 Suma</t>
  </si>
  <si>
    <t>90019 WPŁYWY I WYDATKI ZWIĄZANE Z GROMADZENIEM ŚRODKÓW Z OPŁAT I KAR ZA KORZYSTANIE ZE ŚRODOWISKA</t>
  </si>
  <si>
    <t>90019 Suma</t>
  </si>
  <si>
    <t>90095 POZOSTAŁA DZIAŁALNOŚC</t>
  </si>
  <si>
    <t>90095 Suma</t>
  </si>
  <si>
    <t>900 Suma</t>
  </si>
  <si>
    <t>921 KULTURA I OCHRONA DZIEDZICTWA NARODOWEGO</t>
  </si>
  <si>
    <t>92105 POZOSTAŁE ZADANIA W ZAKRESIE KULTURY</t>
  </si>
  <si>
    <t>92105 Suma</t>
  </si>
  <si>
    <t>92106 TEATRY</t>
  </si>
  <si>
    <t>92106 Suma</t>
  </si>
  <si>
    <t>92109 DOMY I OŚRODKI KULTURY, ŚWIETLICE I KLUBY</t>
  </si>
  <si>
    <t>92109 Suma</t>
  </si>
  <si>
    <t>92114 POZOSTAŁE INSTYTUCJE KULTURY</t>
  </si>
  <si>
    <t>92114 Suma</t>
  </si>
  <si>
    <t>92118 MUZEA</t>
  </si>
  <si>
    <t>92118 Suma</t>
  </si>
  <si>
    <t>92121 WOJEWÓDZKIE URZĘDY OCHRONY ZABYTKÓW</t>
  </si>
  <si>
    <t>92121 Suma</t>
  </si>
  <si>
    <t>92195 POZOSTAŁA DZIAŁALNOŚĆ</t>
  </si>
  <si>
    <t>92195 Suma</t>
  </si>
  <si>
    <t>921 Suma</t>
  </si>
  <si>
    <t>926 KULTURA FIZYCZNA</t>
  </si>
  <si>
    <t>92605 ZADANIA W ZAKRESIE KULTURY FIZYCZNEJ</t>
  </si>
  <si>
    <t>RÓŻNICE KURSOWE</t>
  </si>
  <si>
    <t>92605 Suma</t>
  </si>
  <si>
    <t>926 Suma</t>
  </si>
  <si>
    <t>ŚRODKI NA DOFIN. WŁASNYCH INWEST. GMIN, POWIATÓW, ZW. POW., SAMORZ. WOJEW., POZYSK. Z INNYCH ŹRÓDEŁ</t>
  </si>
  <si>
    <t>DOCHODY JEDN. SAM. TERYTORIALNEGO ZWIĄZANE Z REALIZACJĄ ZADAŃ Z ZAKRESU ADMINISTRACJI RZĄDOWEJ ORAZ INNYCH ZADAŃ ZLECONYCH USTAWAMI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</si>
</sst>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[$-415]d\ mmmm\ yyyy"/>
    <numFmt numFmtId="174" formatCode="0.0"/>
    <numFmt numFmtId="175" formatCode="#,##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#,##0.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7"/>
      <name val="Arial CE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b/>
      <i/>
      <sz val="7"/>
      <name val="Arial"/>
      <family val="0"/>
    </font>
    <font>
      <i/>
      <sz val="7"/>
      <name val="Arial"/>
      <family val="2"/>
    </font>
    <font>
      <sz val="10"/>
      <color indexed="10"/>
      <name val="Arial CE"/>
      <family val="0"/>
    </font>
    <font>
      <sz val="7"/>
      <name val="A"/>
      <family val="0"/>
    </font>
    <font>
      <sz val="7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18" applyFont="1" applyFill="1">
      <alignment/>
      <protection/>
    </xf>
    <xf numFmtId="0" fontId="2" fillId="0" borderId="1" xfId="18" applyFont="1" applyBorder="1" applyAlignment="1">
      <alignment vertical="top"/>
      <protection/>
    </xf>
    <xf numFmtId="0" fontId="2" fillId="0" borderId="1" xfId="18" applyNumberFormat="1" applyFont="1" applyFill="1" applyBorder="1" applyAlignment="1" applyProtection="1">
      <alignment vertical="top"/>
      <protection/>
    </xf>
    <xf numFmtId="1" fontId="6" fillId="0" borderId="1" xfId="18" applyNumberFormat="1" applyFont="1" applyFill="1" applyBorder="1" applyAlignment="1">
      <alignment horizontal="right" vertical="center" wrapText="1"/>
      <protection/>
    </xf>
    <xf numFmtId="1" fontId="7" fillId="0" borderId="1" xfId="18" applyNumberFormat="1" applyFont="1" applyFill="1" applyBorder="1" applyAlignment="1">
      <alignment horizontal="right" vertical="center" wrapText="1"/>
      <protection/>
    </xf>
    <xf numFmtId="3" fontId="5" fillId="0" borderId="2" xfId="18" applyNumberFormat="1" applyFont="1" applyFill="1" applyBorder="1" applyAlignment="1">
      <alignment horizontal="center" vertical="center" wrapText="1"/>
      <protection/>
    </xf>
    <xf numFmtId="0" fontId="2" fillId="0" borderId="0" xfId="18" applyNumberFormat="1" applyFont="1" applyFill="1" applyBorder="1" applyAlignment="1" applyProtection="1">
      <alignment/>
      <protection/>
    </xf>
    <xf numFmtId="0" fontId="8" fillId="0" borderId="3" xfId="18" applyFont="1" applyBorder="1" applyAlignment="1">
      <alignment horizontal="center" vertical="center"/>
      <protection/>
    </xf>
    <xf numFmtId="0" fontId="8" fillId="0" borderId="4" xfId="18" applyFont="1" applyBorder="1" applyAlignment="1">
      <alignment horizontal="center" vertical="center"/>
      <protection/>
    </xf>
    <xf numFmtId="3" fontId="8" fillId="0" borderId="5" xfId="18" applyNumberFormat="1" applyFont="1" applyBorder="1" applyAlignment="1">
      <alignment horizontal="center" vertical="center" wrapText="1"/>
      <protection/>
    </xf>
    <xf numFmtId="3" fontId="9" fillId="0" borderId="5" xfId="18" applyNumberFormat="1" applyFont="1" applyBorder="1" applyAlignment="1">
      <alignment horizontal="center" vertical="center" wrapText="1"/>
      <protection/>
    </xf>
    <xf numFmtId="172" fontId="8" fillId="0" borderId="5" xfId="20" applyNumberFormat="1" applyFont="1" applyBorder="1" applyAlignment="1">
      <alignment horizontal="center" vertical="center" wrapText="1"/>
    </xf>
    <xf numFmtId="0" fontId="8" fillId="0" borderId="0" xfId="18" applyFont="1" applyAlignment="1">
      <alignment vertical="center"/>
      <protection/>
    </xf>
    <xf numFmtId="0" fontId="10" fillId="0" borderId="6" xfId="0" applyFont="1" applyBorder="1" applyAlignment="1" quotePrefix="1">
      <alignment vertical="top" wrapText="1"/>
    </xf>
    <xf numFmtId="1" fontId="10" fillId="0" borderId="7" xfId="0" applyNumberFormat="1" applyFont="1" applyBorder="1" applyAlignment="1">
      <alignment horizontal="right" vertical="center"/>
    </xf>
    <xf numFmtId="172" fontId="10" fillId="0" borderId="5" xfId="2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8" xfId="0" applyFont="1" applyBorder="1" applyAlignment="1">
      <alignment vertical="top" wrapText="1"/>
    </xf>
    <xf numFmtId="0" fontId="11" fillId="2" borderId="6" xfId="0" applyFont="1" applyFill="1" applyBorder="1" applyAlignment="1" quotePrefix="1">
      <alignment vertical="top"/>
    </xf>
    <xf numFmtId="1" fontId="12" fillId="2" borderId="5" xfId="0" applyNumberFormat="1" applyFont="1" applyFill="1" applyBorder="1" applyAlignment="1">
      <alignment horizontal="right" vertical="center"/>
    </xf>
    <xf numFmtId="1" fontId="10" fillId="2" borderId="5" xfId="0" applyNumberFormat="1" applyFont="1" applyFill="1" applyBorder="1" applyAlignment="1">
      <alignment horizontal="right" vertical="center"/>
    </xf>
    <xf numFmtId="172" fontId="11" fillId="2" borderId="5" xfId="2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vertical="top"/>
    </xf>
    <xf numFmtId="0" fontId="9" fillId="3" borderId="9" xfId="0" applyFont="1" applyFill="1" applyBorder="1" applyAlignment="1">
      <alignment vertical="top"/>
    </xf>
    <xf numFmtId="1" fontId="10" fillId="3" borderId="5" xfId="0" applyNumberFormat="1" applyFont="1" applyFill="1" applyBorder="1" applyAlignment="1">
      <alignment horizontal="right" vertical="center"/>
    </xf>
    <xf numFmtId="172" fontId="9" fillId="3" borderId="5" xfId="2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" fontId="10" fillId="0" borderId="5" xfId="0" applyNumberFormat="1" applyFont="1" applyBorder="1" applyAlignment="1" quotePrefix="1">
      <alignment horizontal="right" vertical="center"/>
    </xf>
    <xf numFmtId="1" fontId="10" fillId="0" borderId="5" xfId="0" applyNumberFormat="1" applyFont="1" applyBorder="1" applyAlignment="1">
      <alignment horizontal="right" vertical="center"/>
    </xf>
    <xf numFmtId="0" fontId="11" fillId="2" borderId="6" xfId="0" applyFont="1" applyFill="1" applyBorder="1" applyAlignment="1">
      <alignment vertical="top"/>
    </xf>
    <xf numFmtId="1" fontId="10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1" fontId="10" fillId="0" borderId="11" xfId="0" applyNumberFormat="1" applyFont="1" applyBorder="1" applyAlignment="1" quotePrefix="1">
      <alignment horizontal="right" vertical="center"/>
    </xf>
    <xf numFmtId="0" fontId="10" fillId="0" borderId="8" xfId="0" applyFont="1" applyFill="1" applyBorder="1" applyAlignment="1">
      <alignment vertical="top" wrapText="1"/>
    </xf>
    <xf numFmtId="1" fontId="10" fillId="0" borderId="5" xfId="0" applyNumberFormat="1" applyFont="1" applyFill="1" applyBorder="1" applyAlignment="1" quotePrefix="1">
      <alignment horizontal="right" vertical="center"/>
    </xf>
    <xf numFmtId="1" fontId="10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172" fontId="10" fillId="0" borderId="5" xfId="2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top"/>
    </xf>
    <xf numFmtId="172" fontId="9" fillId="0" borderId="5" xfId="20" applyNumberFormat="1" applyFont="1" applyFill="1" applyBorder="1" applyAlignment="1">
      <alignment vertical="center"/>
    </xf>
    <xf numFmtId="0" fontId="10" fillId="0" borderId="15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10" fillId="0" borderId="9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1" fillId="2" borderId="5" xfId="0" applyFont="1" applyFill="1" applyBorder="1" applyAlignment="1">
      <alignment vertical="top"/>
    </xf>
    <xf numFmtId="0" fontId="10" fillId="0" borderId="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172" fontId="10" fillId="0" borderId="5" xfId="20" applyNumberFormat="1" applyFont="1" applyBorder="1" applyAlignment="1">
      <alignment vertical="center"/>
    </xf>
    <xf numFmtId="0" fontId="10" fillId="0" borderId="25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1" fillId="2" borderId="26" xfId="0" applyFont="1" applyFill="1" applyBorder="1" applyAlignment="1">
      <alignment vertical="top"/>
    </xf>
    <xf numFmtId="172" fontId="11" fillId="0" borderId="5" xfId="20" applyNumberFormat="1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0" fillId="0" borderId="11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10" fillId="0" borderId="27" xfId="0" applyFont="1" applyBorder="1" applyAlignment="1">
      <alignment vertical="top" wrapText="1"/>
    </xf>
    <xf numFmtId="0" fontId="13" fillId="0" borderId="0" xfId="0" applyFont="1" applyAlignment="1">
      <alignment/>
    </xf>
    <xf numFmtId="0" fontId="8" fillId="0" borderId="28" xfId="18" applyFont="1" applyBorder="1" applyAlignment="1">
      <alignment horizontal="center" vertical="center"/>
      <protection/>
    </xf>
    <xf numFmtId="0" fontId="10" fillId="0" borderId="13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4" fillId="0" borderId="5" xfId="0" applyFont="1" applyBorder="1" applyAlignment="1">
      <alignment horizontal="left" wrapText="1"/>
    </xf>
    <xf numFmtId="0" fontId="10" fillId="0" borderId="11" xfId="0" applyFont="1" applyBorder="1" applyAlignment="1">
      <alignment vertical="center" wrapText="1"/>
    </xf>
    <xf numFmtId="0" fontId="11" fillId="2" borderId="12" xfId="0" applyFont="1" applyFill="1" applyBorder="1" applyAlignment="1">
      <alignment vertical="top"/>
    </xf>
    <xf numFmtId="1" fontId="12" fillId="2" borderId="7" xfId="0" applyNumberFormat="1" applyFont="1" applyFill="1" applyBorder="1" applyAlignment="1">
      <alignment horizontal="right" vertical="center"/>
    </xf>
    <xf numFmtId="1" fontId="10" fillId="2" borderId="7" xfId="0" applyNumberFormat="1" applyFont="1" applyFill="1" applyBorder="1" applyAlignment="1">
      <alignment horizontal="right" vertical="center"/>
    </xf>
    <xf numFmtId="172" fontId="11" fillId="2" borderId="7" xfId="20" applyNumberFormat="1" applyFont="1" applyFill="1" applyBorder="1" applyAlignment="1">
      <alignment vertical="center"/>
    </xf>
    <xf numFmtId="0" fontId="10" fillId="0" borderId="2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10" fillId="0" borderId="3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3" fontId="5" fillId="0" borderId="31" xfId="18" applyNumberFormat="1" applyFont="1" applyFill="1" applyBorder="1" applyAlignment="1">
      <alignment horizontal="center" vertical="center" wrapText="1"/>
      <protection/>
    </xf>
    <xf numFmtId="3" fontId="5" fillId="0" borderId="32" xfId="18" applyNumberFormat="1" applyFont="1" applyFill="1" applyBorder="1" applyAlignment="1">
      <alignment horizontal="center" vertical="center" wrapText="1"/>
      <protection/>
    </xf>
    <xf numFmtId="3" fontId="5" fillId="0" borderId="28" xfId="18" applyNumberFormat="1" applyFont="1" applyFill="1" applyBorder="1" applyAlignment="1">
      <alignment horizontal="center" vertical="center" wrapText="1"/>
      <protection/>
    </xf>
    <xf numFmtId="0" fontId="8" fillId="0" borderId="31" xfId="18" applyFont="1" applyBorder="1" applyAlignment="1">
      <alignment horizontal="center" vertical="center"/>
      <protection/>
    </xf>
    <xf numFmtId="0" fontId="8" fillId="0" borderId="32" xfId="18" applyFont="1" applyBorder="1" applyAlignment="1">
      <alignment horizontal="center" vertical="center"/>
      <protection/>
    </xf>
    <xf numFmtId="0" fontId="11" fillId="0" borderId="20" xfId="0" applyFont="1" applyFill="1" applyBorder="1" applyAlignment="1">
      <alignment vertical="top"/>
    </xf>
    <xf numFmtId="1" fontId="10" fillId="0" borderId="7" xfId="0" applyNumberFormat="1" applyFont="1" applyFill="1" applyBorder="1" applyAlignment="1" quotePrefix="1">
      <alignment horizontal="right" vertical="center"/>
    </xf>
    <xf numFmtId="1" fontId="10" fillId="0" borderId="7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vertical="top"/>
    </xf>
    <xf numFmtId="172" fontId="10" fillId="0" borderId="5" xfId="2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top"/>
    </xf>
    <xf numFmtId="0" fontId="10" fillId="0" borderId="33" xfId="0" applyFont="1" applyBorder="1" applyAlignment="1">
      <alignment vertical="top" wrapText="1"/>
    </xf>
    <xf numFmtId="0" fontId="9" fillId="3" borderId="5" xfId="0" applyFont="1" applyFill="1" applyBorder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9" fillId="0" borderId="34" xfId="0" applyFont="1" applyBorder="1" applyAlignment="1">
      <alignment vertical="top"/>
    </xf>
    <xf numFmtId="0" fontId="9" fillId="0" borderId="35" xfId="0" applyFont="1" applyBorder="1" applyAlignment="1">
      <alignment vertical="top"/>
    </xf>
    <xf numFmtId="172" fontId="9" fillId="0" borderId="5" xfId="20" applyNumberFormat="1" applyFont="1" applyBorder="1" applyAlignment="1">
      <alignment vertical="center"/>
    </xf>
    <xf numFmtId="1" fontId="15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top"/>
    </xf>
    <xf numFmtId="0" fontId="5" fillId="0" borderId="0" xfId="18" applyFont="1" applyFill="1" applyBorder="1" applyAlignment="1">
      <alignment horizontal="center" vertical="top" wrapText="1"/>
      <protection/>
    </xf>
    <xf numFmtId="1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172" fontId="13" fillId="0" borderId="0" xfId="20" applyNumberFormat="1" applyFont="1" applyAlignment="1">
      <alignment vertical="center"/>
    </xf>
    <xf numFmtId="0" fontId="10" fillId="0" borderId="22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1" fontId="10" fillId="0" borderId="5" xfId="0" applyNumberFormat="1" applyFont="1" applyBorder="1" applyAlignment="1" quotePrefix="1">
      <alignment horizontal="right" vertical="center"/>
    </xf>
    <xf numFmtId="1" fontId="10" fillId="0" borderId="11" xfId="0" applyNumberFormat="1" applyFont="1" applyBorder="1" applyAlignment="1">
      <alignment horizontal="right" vertical="center"/>
    </xf>
    <xf numFmtId="1" fontId="10" fillId="0" borderId="7" xfId="0" applyNumberFormat="1" applyFont="1" applyBorder="1" applyAlignment="1">
      <alignment horizontal="right" vertical="center"/>
    </xf>
    <xf numFmtId="1" fontId="10" fillId="0" borderId="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1" fontId="10" fillId="0" borderId="5" xfId="0" applyNumberFormat="1" applyFont="1" applyFill="1" applyBorder="1" applyAlignment="1" quotePrefix="1">
      <alignment horizontal="right"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1" fontId="10" fillId="0" borderId="11" xfId="0" applyNumberFormat="1" applyFont="1" applyBorder="1" applyAlignment="1" quotePrefix="1">
      <alignment horizontal="right" vertical="center"/>
    </xf>
    <xf numFmtId="1" fontId="10" fillId="0" borderId="7" xfId="0" applyNumberFormat="1" applyFont="1" applyBorder="1" applyAlignment="1" quotePrefix="1">
      <alignment horizontal="right" vertical="center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3" fontId="10" fillId="0" borderId="5" xfId="0" applyNumberFormat="1" applyFont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9" fillId="0" borderId="22" xfId="0" applyFont="1" applyFill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3" fontId="11" fillId="0" borderId="7" xfId="0" applyNumberFormat="1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1" fillId="2" borderId="39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9" fillId="0" borderId="41" xfId="0" applyFont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tabela dochodów 201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6"/>
  <sheetViews>
    <sheetView tabSelected="1" workbookViewId="0" topLeftCell="A1">
      <pane xSplit="5" ySplit="3" topLeftCell="F184" activePane="bottomRight" state="frozen"/>
      <selection pane="topLeft" activeCell="I45" activeCellId="5" sqref="I210:I212 I208 I203:I206 I62 I46 I45"/>
      <selection pane="topRight" activeCell="I45" activeCellId="5" sqref="I210:I212 I208 I203:I206 I62 I46 I45"/>
      <selection pane="bottomLeft" activeCell="I45" activeCellId="5" sqref="I210:I212 I208 I203:I206 I62 I46 I45"/>
      <selection pane="bottomRight" activeCell="B182" sqref="B182:B184"/>
    </sheetView>
  </sheetViews>
  <sheetFormatPr defaultColWidth="9.00390625" defaultRowHeight="12.75"/>
  <cols>
    <col min="1" max="1" width="10.875" style="107" customWidth="1"/>
    <col min="2" max="2" width="13.625" style="107" customWidth="1"/>
    <col min="3" max="3" width="3.625" style="109" customWidth="1"/>
    <col min="4" max="4" width="1.75390625" style="106" customWidth="1"/>
    <col min="5" max="5" width="26.125" style="110" customWidth="1"/>
    <col min="6" max="6" width="9.375" style="111" bestFit="1" customWidth="1"/>
    <col min="7" max="7" width="10.00390625" style="111" bestFit="1" customWidth="1"/>
    <col min="8" max="9" width="7.875" style="111" bestFit="1" customWidth="1"/>
    <col min="10" max="10" width="9.375" style="111" bestFit="1" customWidth="1"/>
    <col min="11" max="11" width="8.375" style="111" customWidth="1"/>
    <col min="12" max="12" width="8.875" style="111" customWidth="1"/>
    <col min="13" max="13" width="8.125" style="111" customWidth="1"/>
    <col min="14" max="14" width="8.25390625" style="111" customWidth="1"/>
    <col min="15" max="15" width="8.75390625" style="111" customWidth="1"/>
    <col min="16" max="16" width="6.875" style="112" customWidth="1"/>
    <col min="17" max="17" width="9.125" style="72" customWidth="1"/>
    <col min="18" max="18" width="13.875" style="72" bestFit="1" customWidth="1"/>
    <col min="19" max="16384" width="9.125" style="72" customWidth="1"/>
  </cols>
  <sheetData>
    <row r="1" spans="1:16" s="1" customFormat="1" ht="41.2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s="7" customFormat="1" ht="15.75">
      <c r="A2" s="2"/>
      <c r="B2" s="3"/>
      <c r="C2" s="4"/>
      <c r="D2" s="5"/>
      <c r="E2" s="6"/>
      <c r="F2" s="88" t="s">
        <v>1</v>
      </c>
      <c r="G2" s="89"/>
      <c r="H2" s="89"/>
      <c r="I2" s="89"/>
      <c r="J2" s="90"/>
      <c r="K2" s="88" t="s">
        <v>2</v>
      </c>
      <c r="L2" s="89"/>
      <c r="M2" s="89"/>
      <c r="N2" s="89"/>
      <c r="O2" s="89"/>
      <c r="P2" s="90"/>
    </row>
    <row r="3" spans="1:16" s="13" customFormat="1" ht="36">
      <c r="A3" s="8" t="s">
        <v>3</v>
      </c>
      <c r="B3" s="9" t="s">
        <v>4</v>
      </c>
      <c r="C3" s="91" t="s">
        <v>5</v>
      </c>
      <c r="D3" s="92"/>
      <c r="E3" s="73"/>
      <c r="F3" s="10" t="s">
        <v>6</v>
      </c>
      <c r="G3" s="11" t="s">
        <v>7</v>
      </c>
      <c r="H3" s="10" t="s">
        <v>8</v>
      </c>
      <c r="I3" s="10" t="s">
        <v>9</v>
      </c>
      <c r="J3" s="10" t="s">
        <v>10</v>
      </c>
      <c r="K3" s="10" t="s">
        <v>6</v>
      </c>
      <c r="L3" s="11" t="s">
        <v>7</v>
      </c>
      <c r="M3" s="10" t="s">
        <v>8</v>
      </c>
      <c r="N3" s="10" t="s">
        <v>9</v>
      </c>
      <c r="O3" s="10" t="s">
        <v>10</v>
      </c>
      <c r="P3" s="12" t="s">
        <v>11</v>
      </c>
    </row>
    <row r="4" spans="1:16" s="17" customFormat="1" ht="58.5">
      <c r="A4" s="14" t="s">
        <v>12</v>
      </c>
      <c r="B4" s="14" t="s">
        <v>13</v>
      </c>
      <c r="C4" s="15" t="s">
        <v>14</v>
      </c>
      <c r="D4" s="15" t="s">
        <v>15</v>
      </c>
      <c r="E4" s="78" t="s">
        <v>16</v>
      </c>
      <c r="F4" s="141"/>
      <c r="G4" s="141"/>
      <c r="H4" s="141">
        <v>3301.46</v>
      </c>
      <c r="I4" s="141"/>
      <c r="J4" s="141">
        <f aca="true" t="shared" si="0" ref="J4:J18">SUM(F4:I4)</f>
        <v>3301.46</v>
      </c>
      <c r="K4" s="141"/>
      <c r="L4" s="141"/>
      <c r="M4" s="141">
        <v>3236.73</v>
      </c>
      <c r="N4" s="141"/>
      <c r="O4" s="141">
        <f aca="true" t="shared" si="1" ref="O4:O18">SUM(K4:N4)</f>
        <v>3236.73</v>
      </c>
      <c r="P4" s="16">
        <f>O4/J4</f>
        <v>0.9803935228656413</v>
      </c>
    </row>
    <row r="5" spans="1:16" s="17" customFormat="1" ht="12.75">
      <c r="A5" s="18"/>
      <c r="B5" s="19" t="s">
        <v>17</v>
      </c>
      <c r="C5" s="20"/>
      <c r="D5" s="21"/>
      <c r="E5" s="171"/>
      <c r="F5" s="142">
        <f aca="true" t="shared" si="2" ref="F5:I6">SUM(F4)</f>
        <v>0</v>
      </c>
      <c r="G5" s="142">
        <f t="shared" si="2"/>
        <v>0</v>
      </c>
      <c r="H5" s="142">
        <f t="shared" si="2"/>
        <v>3301.46</v>
      </c>
      <c r="I5" s="142">
        <f t="shared" si="2"/>
        <v>0</v>
      </c>
      <c r="J5" s="142">
        <f t="shared" si="0"/>
        <v>3301.46</v>
      </c>
      <c r="K5" s="142">
        <f aca="true" t="shared" si="3" ref="K5:N6">SUM(K4)</f>
        <v>0</v>
      </c>
      <c r="L5" s="142">
        <f t="shared" si="3"/>
        <v>0</v>
      </c>
      <c r="M5" s="142">
        <f t="shared" si="3"/>
        <v>3236.73</v>
      </c>
      <c r="N5" s="142">
        <f t="shared" si="3"/>
        <v>0</v>
      </c>
      <c r="O5" s="142">
        <f t="shared" si="1"/>
        <v>3236.73</v>
      </c>
      <c r="P5" s="22">
        <f>O5/J5</f>
        <v>0.9803935228656413</v>
      </c>
    </row>
    <row r="6" spans="1:16" s="17" customFormat="1" ht="12.75">
      <c r="A6" s="23" t="s">
        <v>18</v>
      </c>
      <c r="B6" s="24"/>
      <c r="C6" s="25"/>
      <c r="D6" s="25"/>
      <c r="E6" s="172"/>
      <c r="F6" s="143">
        <f t="shared" si="2"/>
        <v>0</v>
      </c>
      <c r="G6" s="143">
        <f t="shared" si="2"/>
        <v>0</v>
      </c>
      <c r="H6" s="143">
        <f t="shared" si="2"/>
        <v>3301.46</v>
      </c>
      <c r="I6" s="143">
        <f t="shared" si="2"/>
        <v>0</v>
      </c>
      <c r="J6" s="143">
        <f t="shared" si="0"/>
        <v>3301.46</v>
      </c>
      <c r="K6" s="143">
        <f t="shared" si="3"/>
        <v>0</v>
      </c>
      <c r="L6" s="143">
        <f t="shared" si="3"/>
        <v>0</v>
      </c>
      <c r="M6" s="143">
        <f t="shared" si="3"/>
        <v>3236.73</v>
      </c>
      <c r="N6" s="143">
        <f t="shared" si="3"/>
        <v>0</v>
      </c>
      <c r="O6" s="143">
        <f t="shared" si="1"/>
        <v>3236.73</v>
      </c>
      <c r="P6" s="26">
        <f>O6/J6</f>
        <v>0.9803935228656413</v>
      </c>
    </row>
    <row r="7" spans="1:16" s="17" customFormat="1" ht="29.25">
      <c r="A7" s="116" t="s">
        <v>19</v>
      </c>
      <c r="B7" s="28" t="s">
        <v>20</v>
      </c>
      <c r="C7" s="29" t="s">
        <v>21</v>
      </c>
      <c r="D7" s="30" t="s">
        <v>15</v>
      </c>
      <c r="E7" s="35" t="s">
        <v>22</v>
      </c>
      <c r="F7" s="141"/>
      <c r="G7" s="141"/>
      <c r="H7" s="141"/>
      <c r="I7" s="141"/>
      <c r="J7" s="141">
        <f t="shared" si="0"/>
        <v>0</v>
      </c>
      <c r="K7" s="141">
        <v>20479.5</v>
      </c>
      <c r="L7" s="141"/>
      <c r="M7" s="141"/>
      <c r="N7" s="141"/>
      <c r="O7" s="141">
        <f t="shared" si="1"/>
        <v>20479.5</v>
      </c>
      <c r="P7" s="16"/>
    </row>
    <row r="8" spans="1:16" s="17" customFormat="1" ht="12.75">
      <c r="A8" s="117"/>
      <c r="B8" s="31" t="s">
        <v>23</v>
      </c>
      <c r="C8" s="20"/>
      <c r="D8" s="21"/>
      <c r="E8" s="171"/>
      <c r="F8" s="142">
        <f aca="true" t="shared" si="4" ref="F8:I9">SUM(F7)</f>
        <v>0</v>
      </c>
      <c r="G8" s="142">
        <f t="shared" si="4"/>
        <v>0</v>
      </c>
      <c r="H8" s="142">
        <f t="shared" si="4"/>
        <v>0</v>
      </c>
      <c r="I8" s="142">
        <f t="shared" si="4"/>
        <v>0</v>
      </c>
      <c r="J8" s="142">
        <f t="shared" si="0"/>
        <v>0</v>
      </c>
      <c r="K8" s="142">
        <f aca="true" t="shared" si="5" ref="K8:N9">SUM(K7)</f>
        <v>20479.5</v>
      </c>
      <c r="L8" s="142">
        <f t="shared" si="5"/>
        <v>0</v>
      </c>
      <c r="M8" s="142">
        <f t="shared" si="5"/>
        <v>0</v>
      </c>
      <c r="N8" s="142">
        <f t="shared" si="5"/>
        <v>0</v>
      </c>
      <c r="O8" s="142">
        <f t="shared" si="1"/>
        <v>20479.5</v>
      </c>
      <c r="P8" s="22"/>
    </row>
    <row r="9" spans="1:16" s="17" customFormat="1" ht="12.75">
      <c r="A9" s="23" t="s">
        <v>24</v>
      </c>
      <c r="B9" s="24"/>
      <c r="C9" s="25"/>
      <c r="D9" s="25"/>
      <c r="E9" s="172"/>
      <c r="F9" s="143">
        <f t="shared" si="4"/>
        <v>0</v>
      </c>
      <c r="G9" s="143">
        <f t="shared" si="4"/>
        <v>0</v>
      </c>
      <c r="H9" s="143">
        <f t="shared" si="4"/>
        <v>0</v>
      </c>
      <c r="I9" s="143">
        <f t="shared" si="4"/>
        <v>0</v>
      </c>
      <c r="J9" s="143">
        <f t="shared" si="0"/>
        <v>0</v>
      </c>
      <c r="K9" s="143">
        <f t="shared" si="5"/>
        <v>20479.5</v>
      </c>
      <c r="L9" s="143">
        <f t="shared" si="5"/>
        <v>0</v>
      </c>
      <c r="M9" s="143">
        <f t="shared" si="5"/>
        <v>0</v>
      </c>
      <c r="N9" s="143">
        <f t="shared" si="5"/>
        <v>0</v>
      </c>
      <c r="O9" s="143">
        <f t="shared" si="1"/>
        <v>20479.5</v>
      </c>
      <c r="P9" s="26"/>
    </row>
    <row r="10" spans="1:16" s="17" customFormat="1" ht="68.25">
      <c r="A10" s="28" t="s">
        <v>25</v>
      </c>
      <c r="B10" s="28" t="s">
        <v>26</v>
      </c>
      <c r="C10" s="30" t="s">
        <v>27</v>
      </c>
      <c r="D10" s="30" t="s">
        <v>15</v>
      </c>
      <c r="E10" s="35" t="s">
        <v>28</v>
      </c>
      <c r="F10" s="141">
        <v>16000</v>
      </c>
      <c r="G10" s="141"/>
      <c r="H10" s="141"/>
      <c r="I10" s="141"/>
      <c r="J10" s="141">
        <f t="shared" si="0"/>
        <v>16000</v>
      </c>
      <c r="K10" s="141">
        <v>7808.88</v>
      </c>
      <c r="L10" s="141"/>
      <c r="M10" s="141"/>
      <c r="N10" s="141"/>
      <c r="O10" s="141">
        <f t="shared" si="1"/>
        <v>7808.88</v>
      </c>
      <c r="P10" s="16">
        <f>O10/J10</f>
        <v>0.488055</v>
      </c>
    </row>
    <row r="11" spans="1:16" s="17" customFormat="1" ht="12.75">
      <c r="A11" s="18"/>
      <c r="B11" s="18"/>
      <c r="C11" s="30" t="s">
        <v>29</v>
      </c>
      <c r="D11" s="30" t="s">
        <v>15</v>
      </c>
      <c r="E11" s="35" t="s">
        <v>30</v>
      </c>
      <c r="F11" s="141">
        <v>69000000</v>
      </c>
      <c r="G11" s="141"/>
      <c r="H11" s="141"/>
      <c r="I11" s="141"/>
      <c r="J11" s="141">
        <f t="shared" si="0"/>
        <v>69000000</v>
      </c>
      <c r="K11" s="141">
        <v>32173180.66</v>
      </c>
      <c r="L11" s="141"/>
      <c r="M11" s="141"/>
      <c r="N11" s="141"/>
      <c r="O11" s="141">
        <f t="shared" si="1"/>
        <v>32173180.66</v>
      </c>
      <c r="P11" s="16">
        <f>O11/J11</f>
        <v>0.46627798057971015</v>
      </c>
    </row>
    <row r="12" spans="1:16" s="17" customFormat="1" ht="19.5">
      <c r="A12" s="18"/>
      <c r="B12" s="18"/>
      <c r="C12" s="29" t="s">
        <v>31</v>
      </c>
      <c r="D12" s="30">
        <v>0</v>
      </c>
      <c r="E12" s="35" t="s">
        <v>32</v>
      </c>
      <c r="F12" s="141"/>
      <c r="G12" s="141"/>
      <c r="H12" s="141"/>
      <c r="I12" s="141"/>
      <c r="J12" s="141">
        <f t="shared" si="0"/>
        <v>0</v>
      </c>
      <c r="K12" s="141">
        <v>6459.13</v>
      </c>
      <c r="L12" s="141"/>
      <c r="M12" s="141"/>
      <c r="N12" s="141"/>
      <c r="O12" s="141">
        <f t="shared" si="1"/>
        <v>6459.13</v>
      </c>
      <c r="P12" s="16"/>
    </row>
    <row r="13" spans="1:16" s="17" customFormat="1" ht="12.75">
      <c r="A13" s="18"/>
      <c r="B13" s="18"/>
      <c r="C13" s="30" t="s">
        <v>33</v>
      </c>
      <c r="D13" s="30" t="s">
        <v>15</v>
      </c>
      <c r="E13" s="35" t="s">
        <v>34</v>
      </c>
      <c r="F13" s="141">
        <v>40000</v>
      </c>
      <c r="G13" s="141"/>
      <c r="H13" s="141"/>
      <c r="I13" s="141"/>
      <c r="J13" s="141">
        <f t="shared" si="0"/>
        <v>40000</v>
      </c>
      <c r="K13" s="141">
        <v>89142.7</v>
      </c>
      <c r="L13" s="141"/>
      <c r="M13" s="141"/>
      <c r="N13" s="141"/>
      <c r="O13" s="141">
        <f t="shared" si="1"/>
        <v>89142.7</v>
      </c>
      <c r="P13" s="16">
        <f>O13/J13</f>
        <v>2.2285675</v>
      </c>
    </row>
    <row r="14" spans="1:16" s="17" customFormat="1" ht="12.75">
      <c r="A14" s="18"/>
      <c r="B14" s="18"/>
      <c r="C14" s="30" t="s">
        <v>35</v>
      </c>
      <c r="D14" s="30" t="s">
        <v>15</v>
      </c>
      <c r="E14" s="35" t="s">
        <v>36</v>
      </c>
      <c r="F14" s="141">
        <v>400000</v>
      </c>
      <c r="G14" s="141"/>
      <c r="H14" s="141"/>
      <c r="I14" s="141"/>
      <c r="J14" s="141">
        <f t="shared" si="0"/>
        <v>400000</v>
      </c>
      <c r="K14" s="141">
        <v>256898.2</v>
      </c>
      <c r="L14" s="141"/>
      <c r="M14" s="141"/>
      <c r="N14" s="141"/>
      <c r="O14" s="141">
        <f t="shared" si="1"/>
        <v>256898.2</v>
      </c>
      <c r="P14" s="16">
        <f>O14/J14</f>
        <v>0.6422455</v>
      </c>
    </row>
    <row r="15" spans="1:16" s="17" customFormat="1" ht="78">
      <c r="A15" s="18"/>
      <c r="B15" s="18"/>
      <c r="C15" s="32" t="s">
        <v>37</v>
      </c>
      <c r="D15" s="30" t="s">
        <v>38</v>
      </c>
      <c r="E15" s="35" t="s">
        <v>39</v>
      </c>
      <c r="F15" s="141">
        <v>993</v>
      </c>
      <c r="G15" s="141"/>
      <c r="H15" s="141"/>
      <c r="I15" s="141"/>
      <c r="J15" s="141">
        <f t="shared" si="0"/>
        <v>993</v>
      </c>
      <c r="K15" s="141">
        <v>992.87</v>
      </c>
      <c r="L15" s="141"/>
      <c r="M15" s="141"/>
      <c r="N15" s="141"/>
      <c r="O15" s="141">
        <f t="shared" si="1"/>
        <v>992.87</v>
      </c>
      <c r="P15" s="16">
        <f>O15/J15</f>
        <v>0.9998690835850956</v>
      </c>
    </row>
    <row r="16" spans="1:16" s="17" customFormat="1" ht="39">
      <c r="A16" s="18"/>
      <c r="B16" s="18"/>
      <c r="C16" s="30" t="s">
        <v>40</v>
      </c>
      <c r="D16" s="30" t="s">
        <v>15</v>
      </c>
      <c r="E16" s="35" t="s">
        <v>41</v>
      </c>
      <c r="F16" s="141"/>
      <c r="G16" s="141">
        <v>10218413</v>
      </c>
      <c r="H16" s="141"/>
      <c r="I16" s="141"/>
      <c r="J16" s="141">
        <f t="shared" si="0"/>
        <v>10218413</v>
      </c>
      <c r="K16" s="141"/>
      <c r="L16" s="141">
        <v>5088573.05</v>
      </c>
      <c r="M16" s="141"/>
      <c r="N16" s="141"/>
      <c r="O16" s="141">
        <f t="shared" si="1"/>
        <v>5088573.05</v>
      </c>
      <c r="P16" s="16">
        <f aca="true" t="shared" si="6" ref="P16:P21">O16/J16</f>
        <v>0.49798075787306695</v>
      </c>
    </row>
    <row r="17" spans="1:16" s="17" customFormat="1" ht="48.75">
      <c r="A17" s="18"/>
      <c r="B17" s="33"/>
      <c r="C17" s="30">
        <v>244</v>
      </c>
      <c r="D17" s="30">
        <v>0</v>
      </c>
      <c r="E17" s="35" t="s">
        <v>42</v>
      </c>
      <c r="F17" s="141">
        <v>12300</v>
      </c>
      <c r="G17" s="141"/>
      <c r="H17" s="141"/>
      <c r="I17" s="141"/>
      <c r="J17" s="141">
        <f t="shared" si="0"/>
        <v>12300</v>
      </c>
      <c r="K17" s="141"/>
      <c r="L17" s="141"/>
      <c r="M17" s="141"/>
      <c r="N17" s="141"/>
      <c r="O17" s="141">
        <f t="shared" si="1"/>
        <v>0</v>
      </c>
      <c r="P17" s="16">
        <f t="shared" si="6"/>
        <v>0</v>
      </c>
    </row>
    <row r="18" spans="1:16" s="17" customFormat="1" ht="68.25">
      <c r="A18" s="18"/>
      <c r="B18" s="33"/>
      <c r="C18" s="30">
        <v>626</v>
      </c>
      <c r="D18" s="30">
        <v>0</v>
      </c>
      <c r="E18" s="35" t="s">
        <v>43</v>
      </c>
      <c r="F18" s="141">
        <v>15000000</v>
      </c>
      <c r="G18" s="141"/>
      <c r="H18" s="141"/>
      <c r="I18" s="141"/>
      <c r="J18" s="141">
        <f t="shared" si="0"/>
        <v>15000000</v>
      </c>
      <c r="K18" s="141"/>
      <c r="L18" s="141"/>
      <c r="M18" s="141"/>
      <c r="N18" s="141"/>
      <c r="O18" s="141">
        <f t="shared" si="1"/>
        <v>0</v>
      </c>
      <c r="P18" s="16">
        <f t="shared" si="6"/>
        <v>0</v>
      </c>
    </row>
    <row r="19" spans="1:16" s="17" customFormat="1" ht="12.75">
      <c r="A19" s="18"/>
      <c r="B19" s="31" t="s">
        <v>44</v>
      </c>
      <c r="C19" s="20"/>
      <c r="D19" s="21"/>
      <c r="E19" s="171"/>
      <c r="F19" s="142">
        <f aca="true" t="shared" si="7" ref="F19:O19">SUM(F10:F18)</f>
        <v>84469293</v>
      </c>
      <c r="G19" s="142">
        <f t="shared" si="7"/>
        <v>10218413</v>
      </c>
      <c r="H19" s="142">
        <f t="shared" si="7"/>
        <v>0</v>
      </c>
      <c r="I19" s="142">
        <f t="shared" si="7"/>
        <v>0</v>
      </c>
      <c r="J19" s="142">
        <f t="shared" si="7"/>
        <v>94687706</v>
      </c>
      <c r="K19" s="142">
        <f t="shared" si="7"/>
        <v>32534482.439999998</v>
      </c>
      <c r="L19" s="142">
        <f t="shared" si="7"/>
        <v>5088573.05</v>
      </c>
      <c r="M19" s="142">
        <f t="shared" si="7"/>
        <v>0</v>
      </c>
      <c r="N19" s="142">
        <f t="shared" si="7"/>
        <v>0</v>
      </c>
      <c r="O19" s="142">
        <f t="shared" si="7"/>
        <v>37623055.489999995</v>
      </c>
      <c r="P19" s="22">
        <f t="shared" si="6"/>
        <v>0.3973383354540239</v>
      </c>
    </row>
    <row r="20" spans="1:16" s="17" customFormat="1" ht="19.5">
      <c r="A20" s="18"/>
      <c r="B20" s="127" t="s">
        <v>45</v>
      </c>
      <c r="C20" s="30" t="s">
        <v>46</v>
      </c>
      <c r="D20" s="30" t="s">
        <v>15</v>
      </c>
      <c r="E20" s="35" t="s">
        <v>47</v>
      </c>
      <c r="F20" s="141">
        <v>8000</v>
      </c>
      <c r="G20" s="141"/>
      <c r="H20" s="141"/>
      <c r="I20" s="141"/>
      <c r="J20" s="141">
        <f>SUM(F20:I20)</f>
        <v>8000</v>
      </c>
      <c r="K20" s="141">
        <v>5738.85</v>
      </c>
      <c r="L20" s="141"/>
      <c r="M20" s="141"/>
      <c r="N20" s="141"/>
      <c r="O20" s="141">
        <f aca="true" t="shared" si="8" ref="O20:O29">SUM(K20:N20)</f>
        <v>5738.85</v>
      </c>
      <c r="P20" s="16">
        <f t="shared" si="6"/>
        <v>0.71735625</v>
      </c>
    </row>
    <row r="21" spans="1:16" s="17" customFormat="1" ht="29.25">
      <c r="A21" s="18"/>
      <c r="B21" s="74"/>
      <c r="C21" s="32" t="s">
        <v>21</v>
      </c>
      <c r="D21" s="30" t="s">
        <v>15</v>
      </c>
      <c r="E21" s="35" t="s">
        <v>22</v>
      </c>
      <c r="F21" s="141">
        <v>16000</v>
      </c>
      <c r="G21" s="141"/>
      <c r="H21" s="141"/>
      <c r="I21" s="141"/>
      <c r="J21" s="141">
        <f>SUM(F21:I21)</f>
        <v>16000</v>
      </c>
      <c r="K21" s="141">
        <v>94495.95</v>
      </c>
      <c r="L21" s="141"/>
      <c r="M21" s="141"/>
      <c r="N21" s="141"/>
      <c r="O21" s="141">
        <f t="shared" si="8"/>
        <v>94495.95</v>
      </c>
      <c r="P21" s="16">
        <f t="shared" si="6"/>
        <v>5.905996875</v>
      </c>
    </row>
    <row r="22" spans="1:16" s="17" customFormat="1" ht="12.75">
      <c r="A22" s="18"/>
      <c r="B22" s="18"/>
      <c r="C22" s="30" t="s">
        <v>48</v>
      </c>
      <c r="D22" s="30" t="s">
        <v>15</v>
      </c>
      <c r="E22" s="35" t="s">
        <v>49</v>
      </c>
      <c r="F22" s="141">
        <v>11711400</v>
      </c>
      <c r="G22" s="141"/>
      <c r="H22" s="141"/>
      <c r="I22" s="141"/>
      <c r="J22" s="141">
        <f>SUM(F22:I22)</f>
        <v>11711400</v>
      </c>
      <c r="K22" s="141">
        <v>5546497.36</v>
      </c>
      <c r="L22" s="141"/>
      <c r="M22" s="141"/>
      <c r="N22" s="141"/>
      <c r="O22" s="141">
        <f t="shared" si="8"/>
        <v>5546497.36</v>
      </c>
      <c r="P22" s="16">
        <f>O22/J22</f>
        <v>0.4735981488122684</v>
      </c>
    </row>
    <row r="23" spans="1:16" s="17" customFormat="1" ht="68.25">
      <c r="A23" s="18"/>
      <c r="B23" s="18"/>
      <c r="C23" s="30" t="s">
        <v>27</v>
      </c>
      <c r="D23" s="30" t="s">
        <v>15</v>
      </c>
      <c r="E23" s="35" t="s">
        <v>28</v>
      </c>
      <c r="F23" s="141">
        <v>22000</v>
      </c>
      <c r="G23" s="141"/>
      <c r="H23" s="141"/>
      <c r="I23" s="141"/>
      <c r="J23" s="141">
        <f>SUM(F23:I23)</f>
        <v>22000</v>
      </c>
      <c r="K23" s="141">
        <v>3703.91</v>
      </c>
      <c r="L23" s="141"/>
      <c r="M23" s="141"/>
      <c r="N23" s="141"/>
      <c r="O23" s="141">
        <f t="shared" si="8"/>
        <v>3703.91</v>
      </c>
      <c r="P23" s="16">
        <f>O23/J23</f>
        <v>0.16835954545454546</v>
      </c>
    </row>
    <row r="24" spans="1:16" s="17" customFormat="1" ht="12.75">
      <c r="A24" s="18"/>
      <c r="B24" s="18"/>
      <c r="C24" s="136" t="s">
        <v>33</v>
      </c>
      <c r="D24" s="30">
        <v>0</v>
      </c>
      <c r="E24" s="133" t="s">
        <v>34</v>
      </c>
      <c r="F24" s="141"/>
      <c r="G24" s="141"/>
      <c r="H24" s="141"/>
      <c r="I24" s="141"/>
      <c r="J24" s="141">
        <f>SUM(F24:I24)</f>
        <v>0</v>
      </c>
      <c r="K24" s="141">
        <v>8820.7</v>
      </c>
      <c r="L24" s="141"/>
      <c r="M24" s="141"/>
      <c r="N24" s="141"/>
      <c r="O24" s="141">
        <f t="shared" si="8"/>
        <v>8820.7</v>
      </c>
      <c r="P24" s="16"/>
    </row>
    <row r="25" spans="1:16" s="17" customFormat="1" ht="12.75">
      <c r="A25" s="18"/>
      <c r="B25" s="18"/>
      <c r="C25" s="137"/>
      <c r="D25" s="30">
        <v>7</v>
      </c>
      <c r="E25" s="135"/>
      <c r="F25" s="141"/>
      <c r="G25" s="141"/>
      <c r="H25" s="141"/>
      <c r="I25" s="141"/>
      <c r="J25" s="141"/>
      <c r="K25" s="141">
        <v>286.51</v>
      </c>
      <c r="L25" s="141"/>
      <c r="M25" s="141"/>
      <c r="N25" s="141"/>
      <c r="O25" s="141">
        <f t="shared" si="8"/>
        <v>286.51</v>
      </c>
      <c r="P25" s="16"/>
    </row>
    <row r="26" spans="1:16" s="17" customFormat="1" ht="12.75">
      <c r="A26" s="18"/>
      <c r="B26" s="18"/>
      <c r="C26" s="29" t="s">
        <v>35</v>
      </c>
      <c r="D26" s="30">
        <v>0</v>
      </c>
      <c r="E26" s="35" t="s">
        <v>36</v>
      </c>
      <c r="F26" s="141"/>
      <c r="G26" s="141"/>
      <c r="H26" s="141"/>
      <c r="I26" s="141"/>
      <c r="J26" s="141">
        <f>SUM(F26:I26)</f>
        <v>0</v>
      </c>
      <c r="K26" s="141">
        <v>57636.01</v>
      </c>
      <c r="L26" s="141"/>
      <c r="M26" s="141"/>
      <c r="N26" s="141"/>
      <c r="O26" s="141">
        <f t="shared" si="8"/>
        <v>57636.01</v>
      </c>
      <c r="P26" s="16"/>
    </row>
    <row r="27" spans="1:16" s="17" customFormat="1" ht="38.25" customHeight="1">
      <c r="A27" s="18"/>
      <c r="B27" s="18"/>
      <c r="C27" s="120" t="s">
        <v>50</v>
      </c>
      <c r="D27" s="30">
        <v>6</v>
      </c>
      <c r="E27" s="133" t="s">
        <v>51</v>
      </c>
      <c r="F27" s="141">
        <v>46063</v>
      </c>
      <c r="G27" s="141"/>
      <c r="H27" s="141"/>
      <c r="I27" s="141"/>
      <c r="J27" s="141">
        <f>SUM(F27:I27)</f>
        <v>46063</v>
      </c>
      <c r="K27" s="141">
        <v>46058.71</v>
      </c>
      <c r="L27" s="141"/>
      <c r="M27" s="141"/>
      <c r="N27" s="141"/>
      <c r="O27" s="141">
        <f t="shared" si="8"/>
        <v>46058.71</v>
      </c>
      <c r="P27" s="16">
        <f>O27/J27</f>
        <v>0.9999068666825869</v>
      </c>
    </row>
    <row r="28" spans="1:16" s="17" customFormat="1" ht="37.5" customHeight="1">
      <c r="A28" s="18"/>
      <c r="B28" s="18"/>
      <c r="C28" s="121"/>
      <c r="D28" s="30" t="s">
        <v>38</v>
      </c>
      <c r="E28" s="135"/>
      <c r="F28" s="141">
        <v>8460362</v>
      </c>
      <c r="G28" s="141"/>
      <c r="H28" s="141"/>
      <c r="I28" s="141"/>
      <c r="J28" s="141">
        <f>SUM(F28:I28)</f>
        <v>8460362</v>
      </c>
      <c r="K28" s="141">
        <v>12227965.87</v>
      </c>
      <c r="L28" s="141"/>
      <c r="M28" s="141"/>
      <c r="N28" s="141"/>
      <c r="O28" s="141">
        <f t="shared" si="8"/>
        <v>12227965.87</v>
      </c>
      <c r="P28" s="16">
        <f>O28/J28</f>
        <v>1.445324191801722</v>
      </c>
    </row>
    <row r="29" spans="1:16" s="17" customFormat="1" ht="58.5">
      <c r="A29" s="18"/>
      <c r="B29" s="33"/>
      <c r="C29" s="32">
        <v>661</v>
      </c>
      <c r="D29" s="32">
        <v>0</v>
      </c>
      <c r="E29" s="35" t="s">
        <v>53</v>
      </c>
      <c r="F29" s="148"/>
      <c r="G29" s="141"/>
      <c r="H29" s="141"/>
      <c r="I29" s="141"/>
      <c r="J29" s="141"/>
      <c r="K29" s="141"/>
      <c r="L29" s="141">
        <v>3772</v>
      </c>
      <c r="M29" s="141"/>
      <c r="N29" s="141"/>
      <c r="O29" s="141">
        <f t="shared" si="8"/>
        <v>3772</v>
      </c>
      <c r="P29" s="16"/>
    </row>
    <row r="30" spans="1:16" s="17" customFormat="1" ht="12.75">
      <c r="A30" s="18"/>
      <c r="B30" s="66" t="s">
        <v>54</v>
      </c>
      <c r="C30" s="20"/>
      <c r="D30" s="21"/>
      <c r="E30" s="68"/>
      <c r="F30" s="142">
        <f>SUM(F20:F28)</f>
        <v>20263825</v>
      </c>
      <c r="G30" s="142">
        <f>SUM(G20:G28)</f>
        <v>0</v>
      </c>
      <c r="H30" s="142">
        <f>SUM(H20:H28)</f>
        <v>0</v>
      </c>
      <c r="I30" s="142">
        <f>SUM(I20:I28)</f>
        <v>0</v>
      </c>
      <c r="J30" s="142">
        <f>SUM(F30:I30)</f>
        <v>20263825</v>
      </c>
      <c r="K30" s="142">
        <f>SUM(K20:K28)</f>
        <v>17991203.869999997</v>
      </c>
      <c r="L30" s="142">
        <f>SUM(L20:L29)</f>
        <v>3772</v>
      </c>
      <c r="M30" s="142">
        <f>SUM(M20:M29)</f>
        <v>0</v>
      </c>
      <c r="N30" s="142">
        <f>SUM(N20:N29)</f>
        <v>0</v>
      </c>
      <c r="O30" s="142">
        <f>SUM(O20:O29)</f>
        <v>17994975.869999997</v>
      </c>
      <c r="P30" s="22">
        <f>O30/J30</f>
        <v>0.8880345082924866</v>
      </c>
    </row>
    <row r="31" spans="1:16" s="42" customFormat="1" ht="29.25">
      <c r="A31" s="39"/>
      <c r="B31" s="114" t="s">
        <v>55</v>
      </c>
      <c r="C31" s="94" t="s">
        <v>21</v>
      </c>
      <c r="D31" s="95">
        <v>0</v>
      </c>
      <c r="E31" s="36" t="s">
        <v>22</v>
      </c>
      <c r="F31" s="156"/>
      <c r="G31" s="150"/>
      <c r="H31" s="150"/>
      <c r="I31" s="150"/>
      <c r="J31" s="150"/>
      <c r="K31" s="145">
        <v>7535</v>
      </c>
      <c r="L31" s="145"/>
      <c r="M31" s="145"/>
      <c r="N31" s="145"/>
      <c r="O31" s="141">
        <f>SUM(K31:N31)</f>
        <v>7535</v>
      </c>
      <c r="P31" s="16"/>
    </row>
    <row r="32" spans="1:16" s="42" customFormat="1" ht="12.75">
      <c r="A32" s="39"/>
      <c r="B32" s="114"/>
      <c r="C32" s="29" t="s">
        <v>35</v>
      </c>
      <c r="D32" s="30">
        <v>0</v>
      </c>
      <c r="E32" s="35" t="s">
        <v>36</v>
      </c>
      <c r="F32" s="145"/>
      <c r="G32" s="145"/>
      <c r="H32" s="145"/>
      <c r="I32" s="145"/>
      <c r="J32" s="145"/>
      <c r="K32" s="145">
        <v>61648.42</v>
      </c>
      <c r="L32" s="145"/>
      <c r="M32" s="145"/>
      <c r="N32" s="145"/>
      <c r="O32" s="141">
        <f>SUM(K32:N32)</f>
        <v>61648.42</v>
      </c>
      <c r="P32" s="16"/>
    </row>
    <row r="33" spans="1:16" s="17" customFormat="1" ht="12.75">
      <c r="A33" s="18"/>
      <c r="B33" s="31" t="s">
        <v>56</v>
      </c>
      <c r="C33" s="20"/>
      <c r="D33" s="21"/>
      <c r="E33" s="171"/>
      <c r="F33" s="142">
        <f>SUM(F31:F32)</f>
        <v>0</v>
      </c>
      <c r="G33" s="142">
        <f>SUM(G31:G32)</f>
        <v>0</v>
      </c>
      <c r="H33" s="142">
        <f>SUM(H31:H32)</f>
        <v>0</v>
      </c>
      <c r="I33" s="142">
        <f>SUM(I31:I32)</f>
        <v>0</v>
      </c>
      <c r="J33" s="142">
        <f>SUM(J31:J32)</f>
        <v>0</v>
      </c>
      <c r="K33" s="142">
        <f>SUM(K31:K32)</f>
        <v>69183.42</v>
      </c>
      <c r="L33" s="142">
        <f>SUM(L31:L32)</f>
        <v>0</v>
      </c>
      <c r="M33" s="142">
        <f>SUM(M31:M32)</f>
        <v>0</v>
      </c>
      <c r="N33" s="142">
        <f>SUM(N31:N32)</f>
        <v>0</v>
      </c>
      <c r="O33" s="142">
        <f>SUM(O31:O32)</f>
        <v>69183.42</v>
      </c>
      <c r="P33" s="22"/>
    </row>
    <row r="34" spans="1:16" s="42" customFormat="1" ht="19.5">
      <c r="A34" s="39"/>
      <c r="B34" s="28" t="s">
        <v>57</v>
      </c>
      <c r="C34" s="40" t="s">
        <v>48</v>
      </c>
      <c r="D34" s="41">
        <v>0</v>
      </c>
      <c r="E34" s="173" t="s">
        <v>49</v>
      </c>
      <c r="F34" s="145">
        <v>200000</v>
      </c>
      <c r="G34" s="145"/>
      <c r="H34" s="145"/>
      <c r="I34" s="145"/>
      <c r="J34" s="145">
        <f aca="true" t="shared" si="9" ref="J34:J40">SUM(F34:I34)</f>
        <v>200000</v>
      </c>
      <c r="K34" s="145">
        <v>96883.1</v>
      </c>
      <c r="L34" s="145"/>
      <c r="M34" s="145"/>
      <c r="N34" s="145"/>
      <c r="O34" s="146">
        <f aca="true" t="shared" si="10" ref="O34:O40">SUM(K34:N34)</f>
        <v>96883.1</v>
      </c>
      <c r="P34" s="46">
        <f>O34/J34</f>
        <v>0.48441550000000005</v>
      </c>
    </row>
    <row r="35" spans="1:16" s="42" customFormat="1" ht="12.75">
      <c r="A35" s="39"/>
      <c r="B35" s="47"/>
      <c r="C35" s="132" t="s">
        <v>33</v>
      </c>
      <c r="D35" s="41">
        <v>0</v>
      </c>
      <c r="E35" s="162" t="s">
        <v>34</v>
      </c>
      <c r="F35" s="152"/>
      <c r="G35" s="152"/>
      <c r="H35" s="152"/>
      <c r="I35" s="152"/>
      <c r="J35" s="145">
        <f t="shared" si="9"/>
        <v>0</v>
      </c>
      <c r="K35" s="145">
        <v>683.59</v>
      </c>
      <c r="L35" s="145"/>
      <c r="M35" s="145"/>
      <c r="N35" s="145"/>
      <c r="O35" s="141">
        <f t="shared" si="10"/>
        <v>683.59</v>
      </c>
      <c r="P35" s="48"/>
    </row>
    <row r="36" spans="1:16" s="42" customFormat="1" ht="12.75">
      <c r="A36" s="39"/>
      <c r="B36" s="47"/>
      <c r="C36" s="132"/>
      <c r="D36" s="41">
        <v>7</v>
      </c>
      <c r="E36" s="163"/>
      <c r="F36" s="152"/>
      <c r="G36" s="152"/>
      <c r="H36" s="152"/>
      <c r="I36" s="152"/>
      <c r="J36" s="145">
        <f t="shared" si="9"/>
        <v>0</v>
      </c>
      <c r="K36" s="145">
        <v>57.14</v>
      </c>
      <c r="L36" s="145"/>
      <c r="M36" s="145"/>
      <c r="N36" s="145"/>
      <c r="O36" s="141">
        <f t="shared" si="10"/>
        <v>57.14</v>
      </c>
      <c r="P36" s="48"/>
    </row>
    <row r="37" spans="1:16" s="42" customFormat="1" ht="12.75">
      <c r="A37" s="39"/>
      <c r="B37" s="47"/>
      <c r="C37" s="132"/>
      <c r="D37" s="41">
        <v>9</v>
      </c>
      <c r="E37" s="164"/>
      <c r="F37" s="152"/>
      <c r="G37" s="152"/>
      <c r="H37" s="152"/>
      <c r="I37" s="152"/>
      <c r="J37" s="145">
        <f t="shared" si="9"/>
        <v>0</v>
      </c>
      <c r="K37" s="145">
        <v>5.06</v>
      </c>
      <c r="L37" s="145"/>
      <c r="M37" s="145"/>
      <c r="N37" s="145"/>
      <c r="O37" s="141">
        <f t="shared" si="10"/>
        <v>5.06</v>
      </c>
      <c r="P37" s="48"/>
    </row>
    <row r="38" spans="1:16" s="42" customFormat="1" ht="12.75">
      <c r="A38" s="39"/>
      <c r="B38" s="47"/>
      <c r="C38" s="40" t="s">
        <v>35</v>
      </c>
      <c r="D38" s="41">
        <v>0</v>
      </c>
      <c r="E38" s="173" t="s">
        <v>36</v>
      </c>
      <c r="F38" s="152"/>
      <c r="G38" s="152"/>
      <c r="H38" s="152"/>
      <c r="I38" s="152"/>
      <c r="J38" s="145">
        <f t="shared" si="9"/>
        <v>0</v>
      </c>
      <c r="K38" s="145">
        <v>2620.47</v>
      </c>
      <c r="L38" s="145"/>
      <c r="M38" s="145"/>
      <c r="N38" s="145"/>
      <c r="O38" s="141">
        <f t="shared" si="10"/>
        <v>2620.47</v>
      </c>
      <c r="P38" s="48"/>
    </row>
    <row r="39" spans="1:16" s="17" customFormat="1" ht="48.75">
      <c r="A39" s="18"/>
      <c r="B39" s="50"/>
      <c r="C39" s="32" t="s">
        <v>58</v>
      </c>
      <c r="D39" s="30" t="s">
        <v>38</v>
      </c>
      <c r="E39" s="35" t="s">
        <v>59</v>
      </c>
      <c r="F39" s="141">
        <v>651013</v>
      </c>
      <c r="G39" s="141"/>
      <c r="H39" s="141"/>
      <c r="I39" s="141"/>
      <c r="J39" s="141">
        <f t="shared" si="9"/>
        <v>651013</v>
      </c>
      <c r="K39" s="141">
        <v>199147.55</v>
      </c>
      <c r="L39" s="141"/>
      <c r="M39" s="141"/>
      <c r="N39" s="141"/>
      <c r="O39" s="141">
        <f t="shared" si="10"/>
        <v>199147.55</v>
      </c>
      <c r="P39" s="16">
        <f>O39/J39</f>
        <v>0.30590410636961163</v>
      </c>
    </row>
    <row r="40" spans="1:16" s="17" customFormat="1" ht="36.75" customHeight="1">
      <c r="A40" s="18"/>
      <c r="B40" s="18"/>
      <c r="C40" s="30" t="s">
        <v>52</v>
      </c>
      <c r="D40" s="30">
        <v>7</v>
      </c>
      <c r="E40" s="35" t="s">
        <v>371</v>
      </c>
      <c r="F40" s="141">
        <v>46802</v>
      </c>
      <c r="G40" s="141"/>
      <c r="H40" s="141"/>
      <c r="I40" s="141"/>
      <c r="J40" s="141">
        <f t="shared" si="9"/>
        <v>46802</v>
      </c>
      <c r="K40" s="141"/>
      <c r="L40" s="141"/>
      <c r="M40" s="141"/>
      <c r="N40" s="141"/>
      <c r="O40" s="141">
        <f t="shared" si="10"/>
        <v>0</v>
      </c>
      <c r="P40" s="16">
        <f>O40/J40</f>
        <v>0</v>
      </c>
    </row>
    <row r="41" spans="1:16" s="17" customFormat="1" ht="12.75">
      <c r="A41" s="18"/>
      <c r="B41" s="31" t="s">
        <v>60</v>
      </c>
      <c r="C41" s="20"/>
      <c r="D41" s="21"/>
      <c r="E41" s="171"/>
      <c r="F41" s="142">
        <f>SUM(F34:F40)</f>
        <v>897815</v>
      </c>
      <c r="G41" s="142">
        <f>SUM(G34:G40)</f>
        <v>0</v>
      </c>
      <c r="H41" s="142">
        <f>SUM(H34:H40)</f>
        <v>0</v>
      </c>
      <c r="I41" s="142">
        <f>SUM(I34:I40)</f>
        <v>0</v>
      </c>
      <c r="J41" s="142">
        <f>SUM(J34:J40)</f>
        <v>897815</v>
      </c>
      <c r="K41" s="142">
        <f>SUM(K34:K40)</f>
        <v>299396.91</v>
      </c>
      <c r="L41" s="142">
        <f>SUM(L34:L40)</f>
        <v>0</v>
      </c>
      <c r="M41" s="142">
        <f>SUM(M34:M40)</f>
        <v>0</v>
      </c>
      <c r="N41" s="142">
        <f>SUM(N34:N40)</f>
        <v>0</v>
      </c>
      <c r="O41" s="142">
        <f>SUM(O34:O40)</f>
        <v>299396.91</v>
      </c>
      <c r="P41" s="22">
        <f>O41/J41</f>
        <v>0.3334728312625652</v>
      </c>
    </row>
    <row r="42" spans="1:16" s="17" customFormat="1" ht="12.75">
      <c r="A42" s="23" t="s">
        <v>61</v>
      </c>
      <c r="B42" s="24"/>
      <c r="C42" s="25"/>
      <c r="D42" s="25"/>
      <c r="E42" s="172"/>
      <c r="F42" s="143">
        <f>SUM(F41,F33,F30,F19)</f>
        <v>105630933</v>
      </c>
      <c r="G42" s="143">
        <f>SUM(G41,G33,G30,G19)</f>
        <v>10218413</v>
      </c>
      <c r="H42" s="143">
        <f>SUM(H41,H33,H30,H19)</f>
        <v>0</v>
      </c>
      <c r="I42" s="143">
        <f>SUM(I41,I33,I30,I19)</f>
        <v>0</v>
      </c>
      <c r="J42" s="143">
        <f>SUM(J41,J33,J30,J19)</f>
        <v>115849346</v>
      </c>
      <c r="K42" s="143">
        <f>SUM(K41,K33,K30,K19)</f>
        <v>50894266.63999999</v>
      </c>
      <c r="L42" s="143">
        <f>SUM(L41,L33,L30,L19)</f>
        <v>5092345.05</v>
      </c>
      <c r="M42" s="143">
        <f>SUM(M41,M33,M30,M19)</f>
        <v>0</v>
      </c>
      <c r="N42" s="143">
        <f>SUM(N41,N33,N30,N19)</f>
        <v>0</v>
      </c>
      <c r="O42" s="143">
        <f>SUM(K42:N42)</f>
        <v>55986611.68999999</v>
      </c>
      <c r="P42" s="26">
        <f>O42/J42</f>
        <v>0.48327084807194326</v>
      </c>
    </row>
    <row r="43" spans="1:16" s="42" customFormat="1" ht="73.5" customHeight="1">
      <c r="A43" s="62" t="s">
        <v>62</v>
      </c>
      <c r="B43" s="75" t="s">
        <v>63</v>
      </c>
      <c r="C43" s="40" t="s">
        <v>64</v>
      </c>
      <c r="D43" s="41">
        <v>0</v>
      </c>
      <c r="E43" s="35" t="s">
        <v>65</v>
      </c>
      <c r="F43" s="152"/>
      <c r="G43" s="152"/>
      <c r="H43" s="152"/>
      <c r="I43" s="152"/>
      <c r="J43" s="152"/>
      <c r="K43" s="145">
        <v>1</v>
      </c>
      <c r="L43" s="145"/>
      <c r="M43" s="145"/>
      <c r="N43" s="145"/>
      <c r="O43" s="146">
        <f>SUM(K43:N43)</f>
        <v>1</v>
      </c>
      <c r="P43" s="16"/>
    </row>
    <row r="44" spans="1:16" s="17" customFormat="1" ht="76.5" customHeight="1">
      <c r="A44" s="44"/>
      <c r="B44" s="155"/>
      <c r="C44" s="30">
        <v>291</v>
      </c>
      <c r="D44" s="30" t="s">
        <v>15</v>
      </c>
      <c r="E44" s="35" t="s">
        <v>66</v>
      </c>
      <c r="F44" s="141"/>
      <c r="G44" s="141"/>
      <c r="H44" s="141"/>
      <c r="I44" s="141"/>
      <c r="J44" s="141">
        <f>SUM(F44:I44)</f>
        <v>0</v>
      </c>
      <c r="K44" s="141">
        <v>202.01</v>
      </c>
      <c r="L44" s="141"/>
      <c r="M44" s="141"/>
      <c r="N44" s="141"/>
      <c r="O44" s="141">
        <f>SUM(K44:N44)</f>
        <v>202.01</v>
      </c>
      <c r="P44" s="16"/>
    </row>
    <row r="45" spans="1:16" s="17" customFormat="1" ht="12.75">
      <c r="A45" s="52"/>
      <c r="B45" s="79" t="s">
        <v>67</v>
      </c>
      <c r="C45" s="20"/>
      <c r="D45" s="21"/>
      <c r="E45" s="171"/>
      <c r="F45" s="142">
        <f aca="true" t="shared" si="11" ref="F45:O45">SUM(F43:F44)</f>
        <v>0</v>
      </c>
      <c r="G45" s="142">
        <f t="shared" si="11"/>
        <v>0</v>
      </c>
      <c r="H45" s="142">
        <f t="shared" si="11"/>
        <v>0</v>
      </c>
      <c r="I45" s="142">
        <f t="shared" si="11"/>
        <v>0</v>
      </c>
      <c r="J45" s="142">
        <f t="shared" si="11"/>
        <v>0</v>
      </c>
      <c r="K45" s="142">
        <f t="shared" si="11"/>
        <v>203.01</v>
      </c>
      <c r="L45" s="142">
        <f t="shared" si="11"/>
        <v>0</v>
      </c>
      <c r="M45" s="142">
        <f t="shared" si="11"/>
        <v>0</v>
      </c>
      <c r="N45" s="142">
        <f t="shared" si="11"/>
        <v>0</v>
      </c>
      <c r="O45" s="142">
        <f t="shared" si="11"/>
        <v>203.01</v>
      </c>
      <c r="P45" s="22"/>
    </row>
    <row r="46" spans="1:16" s="17" customFormat="1" ht="12.75">
      <c r="A46" s="23" t="s">
        <v>68</v>
      </c>
      <c r="B46" s="24"/>
      <c r="C46" s="25"/>
      <c r="D46" s="25"/>
      <c r="E46" s="172"/>
      <c r="F46" s="143">
        <f>SUM(F45)</f>
        <v>0</v>
      </c>
      <c r="G46" s="143">
        <f>SUM(G45)</f>
        <v>0</v>
      </c>
      <c r="H46" s="143">
        <f>SUM(H45)</f>
        <v>0</v>
      </c>
      <c r="I46" s="143">
        <f>SUM(I45)</f>
        <v>0</v>
      </c>
      <c r="J46" s="143">
        <f>SUM(F46:I46)</f>
        <v>0</v>
      </c>
      <c r="K46" s="143">
        <f>SUM(K45)</f>
        <v>203.01</v>
      </c>
      <c r="L46" s="143">
        <f>SUM(L45)</f>
        <v>0</v>
      </c>
      <c r="M46" s="143">
        <f>SUM(M45)</f>
        <v>0</v>
      </c>
      <c r="N46" s="143">
        <f>SUM(N45)</f>
        <v>0</v>
      </c>
      <c r="O46" s="143">
        <f aca="true" t="shared" si="12" ref="O46:O73">SUM(K46:N46)</f>
        <v>203.01</v>
      </c>
      <c r="P46" s="26"/>
    </row>
    <row r="47" spans="1:16" s="42" customFormat="1" ht="68.25">
      <c r="A47" s="51" t="s">
        <v>69</v>
      </c>
      <c r="B47" s="54" t="s">
        <v>70</v>
      </c>
      <c r="C47" s="40" t="s">
        <v>27</v>
      </c>
      <c r="D47" s="41">
        <v>0</v>
      </c>
      <c r="E47" s="35" t="s">
        <v>28</v>
      </c>
      <c r="F47" s="145">
        <v>34959886</v>
      </c>
      <c r="G47" s="145"/>
      <c r="H47" s="145"/>
      <c r="I47" s="145"/>
      <c r="J47" s="145">
        <f>SUM(F47:I47)</f>
        <v>34959886</v>
      </c>
      <c r="K47" s="145">
        <v>16770746.95</v>
      </c>
      <c r="L47" s="145"/>
      <c r="M47" s="145"/>
      <c r="N47" s="145"/>
      <c r="O47" s="145">
        <f t="shared" si="12"/>
        <v>16770746.95</v>
      </c>
      <c r="P47" s="46">
        <f>O47/J47</f>
        <v>0.4797140056463571</v>
      </c>
    </row>
    <row r="48" spans="1:16" s="42" customFormat="1" ht="12.75">
      <c r="A48" s="55"/>
      <c r="B48" s="56"/>
      <c r="C48" s="40" t="s">
        <v>33</v>
      </c>
      <c r="D48" s="41">
        <v>0</v>
      </c>
      <c r="E48" s="35" t="s">
        <v>34</v>
      </c>
      <c r="F48" s="145"/>
      <c r="G48" s="145"/>
      <c r="H48" s="145"/>
      <c r="I48" s="145"/>
      <c r="J48" s="145"/>
      <c r="K48" s="145">
        <v>148913.53</v>
      </c>
      <c r="L48" s="145"/>
      <c r="M48" s="145"/>
      <c r="N48" s="145"/>
      <c r="O48" s="145">
        <f t="shared" si="12"/>
        <v>148913.53</v>
      </c>
      <c r="P48" s="48"/>
    </row>
    <row r="49" spans="1:16" s="42" customFormat="1" ht="12.75">
      <c r="A49" s="55"/>
      <c r="B49" s="57"/>
      <c r="C49" s="40" t="s">
        <v>35</v>
      </c>
      <c r="D49" s="41">
        <v>0</v>
      </c>
      <c r="E49" s="173" t="s">
        <v>36</v>
      </c>
      <c r="F49" s="145"/>
      <c r="G49" s="145"/>
      <c r="H49" s="145"/>
      <c r="I49" s="145"/>
      <c r="J49" s="145">
        <f>SUM(F49:I49)</f>
        <v>0</v>
      </c>
      <c r="K49" s="145">
        <v>14973.58</v>
      </c>
      <c r="L49" s="145"/>
      <c r="M49" s="145"/>
      <c r="N49" s="145"/>
      <c r="O49" s="145">
        <f t="shared" si="12"/>
        <v>14973.58</v>
      </c>
      <c r="P49" s="48"/>
    </row>
    <row r="50" spans="1:16" s="17" customFormat="1" ht="12.75">
      <c r="A50" s="55"/>
      <c r="B50" s="53" t="s">
        <v>71</v>
      </c>
      <c r="C50" s="20"/>
      <c r="D50" s="21"/>
      <c r="E50" s="171"/>
      <c r="F50" s="142">
        <f aca="true" t="shared" si="13" ref="F50:N50">SUM(F47:F49)</f>
        <v>34959886</v>
      </c>
      <c r="G50" s="142">
        <f t="shared" si="13"/>
        <v>0</v>
      </c>
      <c r="H50" s="142">
        <f t="shared" si="13"/>
        <v>0</v>
      </c>
      <c r="I50" s="142">
        <f t="shared" si="13"/>
        <v>0</v>
      </c>
      <c r="J50" s="142">
        <f t="shared" si="13"/>
        <v>34959886</v>
      </c>
      <c r="K50" s="142">
        <f t="shared" si="13"/>
        <v>16934634.06</v>
      </c>
      <c r="L50" s="142">
        <f t="shared" si="13"/>
        <v>0</v>
      </c>
      <c r="M50" s="142">
        <f t="shared" si="13"/>
        <v>0</v>
      </c>
      <c r="N50" s="142">
        <f t="shared" si="13"/>
        <v>0</v>
      </c>
      <c r="O50" s="142">
        <f t="shared" si="12"/>
        <v>16934634.06</v>
      </c>
      <c r="P50" s="22">
        <f>O50/J50</f>
        <v>0.4844018673287435</v>
      </c>
    </row>
    <row r="51" spans="1:16" s="17" customFormat="1" ht="29.25">
      <c r="A51" s="55"/>
      <c r="B51" s="130" t="s">
        <v>72</v>
      </c>
      <c r="C51" s="30" t="s">
        <v>73</v>
      </c>
      <c r="D51" s="30" t="s">
        <v>15</v>
      </c>
      <c r="E51" s="35" t="s">
        <v>74</v>
      </c>
      <c r="F51" s="141">
        <v>1000000</v>
      </c>
      <c r="G51" s="141"/>
      <c r="H51" s="141"/>
      <c r="I51" s="141"/>
      <c r="J51" s="141">
        <f>SUM(F51:I51)</f>
        <v>1000000</v>
      </c>
      <c r="K51" s="141">
        <v>407971.96</v>
      </c>
      <c r="L51" s="141"/>
      <c r="M51" s="141"/>
      <c r="N51" s="141"/>
      <c r="O51" s="141">
        <f t="shared" si="12"/>
        <v>407971.96</v>
      </c>
      <c r="P51" s="16">
        <f>O51/J51</f>
        <v>0.40797196</v>
      </c>
    </row>
    <row r="52" spans="1:16" s="17" customFormat="1" ht="29.25">
      <c r="A52" s="55"/>
      <c r="B52" s="114"/>
      <c r="C52" s="29" t="s">
        <v>75</v>
      </c>
      <c r="D52" s="30">
        <v>0</v>
      </c>
      <c r="E52" s="35" t="s">
        <v>76</v>
      </c>
      <c r="F52" s="141">
        <v>9000000</v>
      </c>
      <c r="G52" s="141"/>
      <c r="H52" s="141"/>
      <c r="I52" s="141"/>
      <c r="J52" s="141">
        <f>SUM(F52:I52)</f>
        <v>9000000</v>
      </c>
      <c r="K52" s="141">
        <v>10860033.49</v>
      </c>
      <c r="L52" s="141"/>
      <c r="M52" s="141"/>
      <c r="N52" s="141"/>
      <c r="O52" s="141">
        <f t="shared" si="12"/>
        <v>10860033.49</v>
      </c>
      <c r="P52" s="16">
        <f>O52/J52</f>
        <v>1.2066703877777778</v>
      </c>
    </row>
    <row r="53" spans="1:16" s="17" customFormat="1" ht="12.75">
      <c r="A53" s="55"/>
      <c r="B53" s="33"/>
      <c r="C53" s="40" t="s">
        <v>48</v>
      </c>
      <c r="D53" s="41">
        <v>0</v>
      </c>
      <c r="E53" s="173" t="s">
        <v>49</v>
      </c>
      <c r="F53" s="141"/>
      <c r="G53" s="141"/>
      <c r="H53" s="141"/>
      <c r="I53" s="141"/>
      <c r="J53" s="141"/>
      <c r="K53" s="141">
        <v>326.17</v>
      </c>
      <c r="L53" s="141"/>
      <c r="M53" s="141"/>
      <c r="N53" s="141"/>
      <c r="O53" s="141">
        <f t="shared" si="12"/>
        <v>326.17</v>
      </c>
      <c r="P53" s="16"/>
    </row>
    <row r="54" spans="1:16" s="17" customFormat="1" ht="57.75" customHeight="1">
      <c r="A54" s="58"/>
      <c r="B54" s="18"/>
      <c r="C54" s="30" t="s">
        <v>27</v>
      </c>
      <c r="D54" s="30" t="s">
        <v>15</v>
      </c>
      <c r="E54" s="35" t="s">
        <v>28</v>
      </c>
      <c r="F54" s="141">
        <v>8000000</v>
      </c>
      <c r="G54" s="141"/>
      <c r="H54" s="141"/>
      <c r="I54" s="141"/>
      <c r="J54" s="141">
        <f aca="true" t="shared" si="14" ref="J54:J64">SUM(F54:I54)</f>
        <v>8000000</v>
      </c>
      <c r="K54" s="141">
        <v>4248896.93</v>
      </c>
      <c r="L54" s="141"/>
      <c r="M54" s="141"/>
      <c r="N54" s="141"/>
      <c r="O54" s="141">
        <f t="shared" si="12"/>
        <v>4248896.93</v>
      </c>
      <c r="P54" s="16">
        <f>O54/J54</f>
        <v>0.53111211625</v>
      </c>
    </row>
    <row r="55" spans="1:16" s="17" customFormat="1" ht="42.75" customHeight="1">
      <c r="A55" s="18"/>
      <c r="B55" s="18"/>
      <c r="C55" s="30" t="s">
        <v>77</v>
      </c>
      <c r="D55" s="30" t="s">
        <v>15</v>
      </c>
      <c r="E55" s="35" t="s">
        <v>78</v>
      </c>
      <c r="F55" s="141">
        <v>4300000</v>
      </c>
      <c r="G55" s="141"/>
      <c r="H55" s="141"/>
      <c r="I55" s="141"/>
      <c r="J55" s="141">
        <f t="shared" si="14"/>
        <v>4300000</v>
      </c>
      <c r="K55" s="141">
        <v>942170.92</v>
      </c>
      <c r="L55" s="141"/>
      <c r="M55" s="141"/>
      <c r="N55" s="141"/>
      <c r="O55" s="141">
        <f t="shared" si="12"/>
        <v>942170.92</v>
      </c>
      <c r="P55" s="16">
        <f>O55/J55</f>
        <v>0.21910951627906977</v>
      </c>
    </row>
    <row r="56" spans="1:16" s="17" customFormat="1" ht="39">
      <c r="A56" s="18"/>
      <c r="B56" s="18"/>
      <c r="C56" s="30" t="s">
        <v>79</v>
      </c>
      <c r="D56" s="30" t="s">
        <v>15</v>
      </c>
      <c r="E56" s="35" t="s">
        <v>80</v>
      </c>
      <c r="F56" s="141">
        <v>70000000</v>
      </c>
      <c r="G56" s="141"/>
      <c r="H56" s="141"/>
      <c r="I56" s="144"/>
      <c r="J56" s="141">
        <f t="shared" si="14"/>
        <v>70000000</v>
      </c>
      <c r="K56" s="141">
        <v>10031432.96</v>
      </c>
      <c r="L56" s="141"/>
      <c r="M56" s="141"/>
      <c r="N56" s="141"/>
      <c r="O56" s="141">
        <f t="shared" si="12"/>
        <v>10031432.96</v>
      </c>
      <c r="P56" s="16">
        <f>O56/J56</f>
        <v>0.14330618514285715</v>
      </c>
    </row>
    <row r="57" spans="1:16" s="17" customFormat="1" ht="12.75">
      <c r="A57" s="18"/>
      <c r="B57" s="18"/>
      <c r="C57" s="29" t="s">
        <v>29</v>
      </c>
      <c r="D57" s="30">
        <v>0</v>
      </c>
      <c r="E57" s="35" t="s">
        <v>30</v>
      </c>
      <c r="F57" s="141"/>
      <c r="G57" s="141"/>
      <c r="H57" s="141"/>
      <c r="I57" s="141"/>
      <c r="J57" s="141">
        <f t="shared" si="14"/>
        <v>0</v>
      </c>
      <c r="K57" s="144">
        <v>21108.29</v>
      </c>
      <c r="L57" s="141"/>
      <c r="M57" s="141"/>
      <c r="N57" s="141"/>
      <c r="O57" s="141">
        <f t="shared" si="12"/>
        <v>21108.29</v>
      </c>
      <c r="P57" s="16"/>
    </row>
    <row r="58" spans="1:16" s="17" customFormat="1" ht="12.75">
      <c r="A58" s="18"/>
      <c r="B58" s="18"/>
      <c r="C58" s="29" t="s">
        <v>33</v>
      </c>
      <c r="D58" s="30">
        <v>0</v>
      </c>
      <c r="E58" s="35" t="s">
        <v>34</v>
      </c>
      <c r="F58" s="141"/>
      <c r="G58" s="141"/>
      <c r="H58" s="141"/>
      <c r="I58" s="141"/>
      <c r="J58" s="141">
        <f t="shared" si="14"/>
        <v>0</v>
      </c>
      <c r="K58" s="141">
        <v>79496.77</v>
      </c>
      <c r="L58" s="141"/>
      <c r="M58" s="141"/>
      <c r="N58" s="141"/>
      <c r="O58" s="141">
        <f t="shared" si="12"/>
        <v>79496.77</v>
      </c>
      <c r="P58" s="16"/>
    </row>
    <row r="59" spans="1:16" s="17" customFormat="1" ht="48.75">
      <c r="A59" s="18"/>
      <c r="B59" s="18"/>
      <c r="C59" s="30" t="s">
        <v>81</v>
      </c>
      <c r="D59" s="30" t="s">
        <v>15</v>
      </c>
      <c r="E59" s="35" t="s">
        <v>82</v>
      </c>
      <c r="F59" s="141"/>
      <c r="G59" s="141"/>
      <c r="H59" s="141"/>
      <c r="I59" s="141">
        <v>6264665</v>
      </c>
      <c r="J59" s="141">
        <f t="shared" si="14"/>
        <v>6264665</v>
      </c>
      <c r="K59" s="141"/>
      <c r="L59" s="141"/>
      <c r="M59" s="141"/>
      <c r="N59" s="141">
        <v>6035013.76</v>
      </c>
      <c r="O59" s="141">
        <f t="shared" si="12"/>
        <v>6035013.76</v>
      </c>
      <c r="P59" s="16">
        <f>O59/J59</f>
        <v>0.9633418163620879</v>
      </c>
    </row>
    <row r="60" spans="1:16" s="17" customFormat="1" ht="49.5" customHeight="1">
      <c r="A60" s="18"/>
      <c r="B60" s="18"/>
      <c r="C60" s="30" t="s">
        <v>83</v>
      </c>
      <c r="D60" s="30" t="s">
        <v>15</v>
      </c>
      <c r="E60" s="35" t="s">
        <v>84</v>
      </c>
      <c r="F60" s="141">
        <v>4963000</v>
      </c>
      <c r="G60" s="141"/>
      <c r="H60" s="141"/>
      <c r="I60" s="141"/>
      <c r="J60" s="141">
        <f t="shared" si="14"/>
        <v>4963000</v>
      </c>
      <c r="K60" s="141">
        <v>3689248.17</v>
      </c>
      <c r="L60" s="141"/>
      <c r="M60" s="141"/>
      <c r="N60" s="141"/>
      <c r="O60" s="141">
        <f t="shared" si="12"/>
        <v>3689248.17</v>
      </c>
      <c r="P60" s="16">
        <f>O60/J60</f>
        <v>0.7433504271609913</v>
      </c>
    </row>
    <row r="61" spans="1:16" s="17" customFormat="1" ht="12.75">
      <c r="A61" s="18"/>
      <c r="B61" s="31" t="s">
        <v>85</v>
      </c>
      <c r="C61" s="20"/>
      <c r="D61" s="21"/>
      <c r="E61" s="171"/>
      <c r="F61" s="142">
        <f>SUM(F51:F60)</f>
        <v>97263000</v>
      </c>
      <c r="G61" s="142">
        <f>SUM(G51:G60)</f>
        <v>0</v>
      </c>
      <c r="H61" s="142">
        <f>SUM(H51:H60)</f>
        <v>0</v>
      </c>
      <c r="I61" s="142">
        <f>SUM(I51:I60)</f>
        <v>6264665</v>
      </c>
      <c r="J61" s="142">
        <f t="shared" si="14"/>
        <v>103527665</v>
      </c>
      <c r="K61" s="142">
        <f>SUM(K51:K60)</f>
        <v>30280685.659999996</v>
      </c>
      <c r="L61" s="142">
        <f>SUM(L51:L60)</f>
        <v>0</v>
      </c>
      <c r="M61" s="142">
        <f>SUM(M51:M60)</f>
        <v>0</v>
      </c>
      <c r="N61" s="142">
        <f>SUM(N51:N60)</f>
        <v>6035013.76</v>
      </c>
      <c r="O61" s="142">
        <f t="shared" si="12"/>
        <v>36315699.419999994</v>
      </c>
      <c r="P61" s="22">
        <f>O61/J61</f>
        <v>0.35078256058416846</v>
      </c>
    </row>
    <row r="62" spans="1:16" s="17" customFormat="1" ht="55.5" customHeight="1">
      <c r="A62" s="18"/>
      <c r="B62" s="28" t="s">
        <v>86</v>
      </c>
      <c r="C62" s="30" t="s">
        <v>27</v>
      </c>
      <c r="D62" s="30" t="s">
        <v>15</v>
      </c>
      <c r="E62" s="35" t="s">
        <v>28</v>
      </c>
      <c r="F62" s="141">
        <v>3000000</v>
      </c>
      <c r="G62" s="141"/>
      <c r="H62" s="141"/>
      <c r="I62" s="141"/>
      <c r="J62" s="141">
        <f t="shared" si="14"/>
        <v>3000000</v>
      </c>
      <c r="K62" s="141">
        <v>1244064.38</v>
      </c>
      <c r="L62" s="141"/>
      <c r="M62" s="141"/>
      <c r="N62" s="141"/>
      <c r="O62" s="141">
        <f t="shared" si="12"/>
        <v>1244064.38</v>
      </c>
      <c r="P62" s="16">
        <f>O62/J62</f>
        <v>0.41468812666666666</v>
      </c>
    </row>
    <row r="63" spans="1:16" s="17" customFormat="1" ht="12.75">
      <c r="A63" s="18"/>
      <c r="B63" s="18"/>
      <c r="C63" s="29" t="s">
        <v>33</v>
      </c>
      <c r="D63" s="30">
        <v>0</v>
      </c>
      <c r="E63" s="35" t="s">
        <v>34</v>
      </c>
      <c r="F63" s="141"/>
      <c r="G63" s="141"/>
      <c r="H63" s="141"/>
      <c r="I63" s="141"/>
      <c r="J63" s="141">
        <f t="shared" si="14"/>
        <v>0</v>
      </c>
      <c r="K63" s="141">
        <v>5199.55</v>
      </c>
      <c r="L63" s="141"/>
      <c r="M63" s="141"/>
      <c r="N63" s="141"/>
      <c r="O63" s="141">
        <f t="shared" si="12"/>
        <v>5199.55</v>
      </c>
      <c r="P63" s="16"/>
    </row>
    <row r="64" spans="1:16" s="17" customFormat="1" ht="12.75">
      <c r="A64" s="18"/>
      <c r="B64" s="31" t="s">
        <v>87</v>
      </c>
      <c r="C64" s="20"/>
      <c r="D64" s="21"/>
      <c r="E64" s="171"/>
      <c r="F64" s="142">
        <f>SUM(F62)</f>
        <v>3000000</v>
      </c>
      <c r="G64" s="142">
        <f>SUM(G62)</f>
        <v>0</v>
      </c>
      <c r="H64" s="142">
        <f>SUM(H62)</f>
        <v>0</v>
      </c>
      <c r="I64" s="142">
        <f>SUM(I62)</f>
        <v>0</v>
      </c>
      <c r="J64" s="142">
        <f t="shared" si="14"/>
        <v>3000000</v>
      </c>
      <c r="K64" s="142">
        <f>SUM(K62:K63)</f>
        <v>1249263.93</v>
      </c>
      <c r="L64" s="142">
        <f>SUM(L62:L63)</f>
        <v>0</v>
      </c>
      <c r="M64" s="142">
        <f>SUM(M62:M63)</f>
        <v>0</v>
      </c>
      <c r="N64" s="142">
        <f>SUM(N62:N63)</f>
        <v>0</v>
      </c>
      <c r="O64" s="142">
        <f t="shared" si="12"/>
        <v>1249263.93</v>
      </c>
      <c r="P64" s="22">
        <f>O64/J64</f>
        <v>0.41642131</v>
      </c>
    </row>
    <row r="65" spans="1:16" s="17" customFormat="1" ht="12.75">
      <c r="A65" s="23" t="s">
        <v>88</v>
      </c>
      <c r="B65" s="24"/>
      <c r="C65" s="25"/>
      <c r="D65" s="25"/>
      <c r="E65" s="172"/>
      <c r="F65" s="143">
        <f>SUM(F50,F64,F61)</f>
        <v>135222886</v>
      </c>
      <c r="G65" s="143">
        <f aca="true" t="shared" si="15" ref="G65:O65">SUM(G50,G64,G61)</f>
        <v>0</v>
      </c>
      <c r="H65" s="143">
        <f t="shared" si="15"/>
        <v>0</v>
      </c>
      <c r="I65" s="143">
        <f t="shared" si="15"/>
        <v>6264665</v>
      </c>
      <c r="J65" s="143">
        <f t="shared" si="15"/>
        <v>141487551</v>
      </c>
      <c r="K65" s="143">
        <f t="shared" si="15"/>
        <v>48464583.64999999</v>
      </c>
      <c r="L65" s="143">
        <f t="shared" si="15"/>
        <v>0</v>
      </c>
      <c r="M65" s="143">
        <f t="shared" si="15"/>
        <v>0</v>
      </c>
      <c r="N65" s="143">
        <f t="shared" si="15"/>
        <v>6035013.76</v>
      </c>
      <c r="O65" s="143">
        <f t="shared" si="15"/>
        <v>54499597.41</v>
      </c>
      <c r="P65" s="26">
        <f>O65/J65</f>
        <v>0.3851900539998745</v>
      </c>
    </row>
    <row r="66" spans="1:16" s="42" customFormat="1" ht="9.75" customHeight="1">
      <c r="A66" s="123" t="s">
        <v>89</v>
      </c>
      <c r="B66" s="113" t="s">
        <v>90</v>
      </c>
      <c r="C66" s="40" t="s">
        <v>48</v>
      </c>
      <c r="D66" s="41">
        <v>0</v>
      </c>
      <c r="E66" s="35" t="s">
        <v>49</v>
      </c>
      <c r="F66" s="152"/>
      <c r="G66" s="152"/>
      <c r="H66" s="152"/>
      <c r="I66" s="152"/>
      <c r="J66" s="145"/>
      <c r="K66" s="145"/>
      <c r="L66" s="145"/>
      <c r="M66" s="145"/>
      <c r="N66" s="145"/>
      <c r="O66" s="146">
        <f t="shared" si="12"/>
        <v>0</v>
      </c>
      <c r="P66" s="46"/>
    </row>
    <row r="67" spans="1:16" s="42" customFormat="1" ht="21.75" customHeight="1">
      <c r="A67" s="124"/>
      <c r="B67" s="114"/>
      <c r="C67" s="40" t="s">
        <v>35</v>
      </c>
      <c r="D67" s="41">
        <v>0</v>
      </c>
      <c r="E67" s="35" t="s">
        <v>36</v>
      </c>
      <c r="F67" s="145">
        <v>60000</v>
      </c>
      <c r="G67" s="145"/>
      <c r="H67" s="145"/>
      <c r="I67" s="145"/>
      <c r="J67" s="145">
        <f>SUM(F67:I67)</f>
        <v>60000</v>
      </c>
      <c r="K67" s="145">
        <v>58010.27</v>
      </c>
      <c r="L67" s="145"/>
      <c r="M67" s="145"/>
      <c r="N67" s="145"/>
      <c r="O67" s="146">
        <f t="shared" si="12"/>
        <v>58010.27</v>
      </c>
      <c r="P67" s="46">
        <f>O67/J67</f>
        <v>0.9668378333333333</v>
      </c>
    </row>
    <row r="68" spans="1:16" s="17" customFormat="1" ht="12.75">
      <c r="A68" s="18"/>
      <c r="B68" s="31" t="s">
        <v>91</v>
      </c>
      <c r="C68" s="20"/>
      <c r="D68" s="21"/>
      <c r="E68" s="171"/>
      <c r="F68" s="147">
        <f aca="true" t="shared" si="16" ref="F68:N68">SUM(F66:F67)</f>
        <v>60000</v>
      </c>
      <c r="G68" s="147">
        <f t="shared" si="16"/>
        <v>0</v>
      </c>
      <c r="H68" s="147">
        <f t="shared" si="16"/>
        <v>0</v>
      </c>
      <c r="I68" s="147">
        <f t="shared" si="16"/>
        <v>0</v>
      </c>
      <c r="J68" s="147">
        <f t="shared" si="16"/>
        <v>60000</v>
      </c>
      <c r="K68" s="147">
        <f t="shared" si="16"/>
        <v>58010.27</v>
      </c>
      <c r="L68" s="147">
        <f t="shared" si="16"/>
        <v>0</v>
      </c>
      <c r="M68" s="147">
        <f t="shared" si="16"/>
        <v>0</v>
      </c>
      <c r="N68" s="147">
        <f t="shared" si="16"/>
        <v>0</v>
      </c>
      <c r="O68" s="147">
        <f t="shared" si="12"/>
        <v>58010.27</v>
      </c>
      <c r="P68" s="22">
        <f>O68/J68</f>
        <v>0.9668378333333333</v>
      </c>
    </row>
    <row r="69" spans="1:16" s="42" customFormat="1" ht="48.75">
      <c r="A69" s="60"/>
      <c r="B69" s="59" t="s">
        <v>92</v>
      </c>
      <c r="C69" s="40" t="s">
        <v>35</v>
      </c>
      <c r="D69" s="41">
        <v>0</v>
      </c>
      <c r="E69" s="35" t="s">
        <v>36</v>
      </c>
      <c r="F69" s="145"/>
      <c r="G69" s="145"/>
      <c r="H69" s="145"/>
      <c r="I69" s="145"/>
      <c r="J69" s="145">
        <f>SUM(F69:I69)</f>
        <v>0</v>
      </c>
      <c r="K69" s="145">
        <v>300</v>
      </c>
      <c r="L69" s="145"/>
      <c r="M69" s="145"/>
      <c r="N69" s="145"/>
      <c r="O69" s="146">
        <f t="shared" si="12"/>
        <v>300</v>
      </c>
      <c r="P69" s="46"/>
    </row>
    <row r="70" spans="1:16" s="17" customFormat="1" ht="12.75">
      <c r="A70" s="18"/>
      <c r="B70" s="31" t="s">
        <v>93</v>
      </c>
      <c r="C70" s="20"/>
      <c r="D70" s="21"/>
      <c r="E70" s="171"/>
      <c r="F70" s="147">
        <f aca="true" t="shared" si="17" ref="F70:N70">SUM(F69:F69)</f>
        <v>0</v>
      </c>
      <c r="G70" s="147">
        <f t="shared" si="17"/>
        <v>0</v>
      </c>
      <c r="H70" s="147">
        <f t="shared" si="17"/>
        <v>0</v>
      </c>
      <c r="I70" s="147">
        <f t="shared" si="17"/>
        <v>0</v>
      </c>
      <c r="J70" s="147">
        <f t="shared" si="17"/>
        <v>0</v>
      </c>
      <c r="K70" s="147">
        <f t="shared" si="17"/>
        <v>300</v>
      </c>
      <c r="L70" s="147">
        <f t="shared" si="17"/>
        <v>0</v>
      </c>
      <c r="M70" s="147">
        <f t="shared" si="17"/>
        <v>0</v>
      </c>
      <c r="N70" s="147">
        <f t="shared" si="17"/>
        <v>0</v>
      </c>
      <c r="O70" s="147">
        <f t="shared" si="12"/>
        <v>300</v>
      </c>
      <c r="P70" s="22"/>
    </row>
    <row r="71" spans="1:16" s="42" customFormat="1" ht="12.75">
      <c r="A71" s="39"/>
      <c r="B71" s="113" t="s">
        <v>94</v>
      </c>
      <c r="C71" s="40" t="s">
        <v>29</v>
      </c>
      <c r="D71" s="41">
        <v>0</v>
      </c>
      <c r="E71" s="173" t="s">
        <v>30</v>
      </c>
      <c r="F71" s="145">
        <v>1100000</v>
      </c>
      <c r="G71" s="145"/>
      <c r="H71" s="145"/>
      <c r="I71" s="145"/>
      <c r="J71" s="146">
        <f>SUM(F71:I71)</f>
        <v>1100000</v>
      </c>
      <c r="K71" s="145">
        <v>537812.24</v>
      </c>
      <c r="L71" s="145"/>
      <c r="M71" s="145"/>
      <c r="N71" s="145"/>
      <c r="O71" s="146">
        <f t="shared" si="12"/>
        <v>537812.24</v>
      </c>
      <c r="P71" s="63">
        <f aca="true" t="shared" si="18" ref="P71:P77">O71/J71</f>
        <v>0.4889202181818182</v>
      </c>
    </row>
    <row r="72" spans="1:16" s="42" customFormat="1" ht="12.75">
      <c r="A72" s="39"/>
      <c r="B72" s="114"/>
      <c r="C72" s="40" t="s">
        <v>33</v>
      </c>
      <c r="D72" s="41">
        <v>0</v>
      </c>
      <c r="E72" s="35" t="s">
        <v>34</v>
      </c>
      <c r="F72" s="145">
        <v>1000</v>
      </c>
      <c r="G72" s="145"/>
      <c r="H72" s="145"/>
      <c r="I72" s="145"/>
      <c r="J72" s="146">
        <f>SUM(F72:I72)</f>
        <v>1000</v>
      </c>
      <c r="K72" s="145"/>
      <c r="L72" s="145"/>
      <c r="M72" s="145"/>
      <c r="N72" s="145"/>
      <c r="O72" s="146">
        <f t="shared" si="12"/>
        <v>0</v>
      </c>
      <c r="P72" s="63">
        <f t="shared" si="18"/>
        <v>0</v>
      </c>
    </row>
    <row r="73" spans="1:16" s="17" customFormat="1" ht="48.75">
      <c r="A73" s="18"/>
      <c r="B73" s="131"/>
      <c r="C73" s="30" t="s">
        <v>81</v>
      </c>
      <c r="D73" s="30" t="s">
        <v>15</v>
      </c>
      <c r="E73" s="35" t="s">
        <v>82</v>
      </c>
      <c r="F73" s="141"/>
      <c r="G73" s="141"/>
      <c r="H73" s="141"/>
      <c r="I73" s="141">
        <v>243000</v>
      </c>
      <c r="J73" s="141">
        <f>SUM(F73:I73)</f>
        <v>243000</v>
      </c>
      <c r="K73" s="141"/>
      <c r="L73" s="141"/>
      <c r="M73" s="141"/>
      <c r="N73" s="141">
        <v>64998</v>
      </c>
      <c r="O73" s="141">
        <f t="shared" si="12"/>
        <v>64998</v>
      </c>
      <c r="P73" s="16">
        <f t="shared" si="18"/>
        <v>0.2674814814814815</v>
      </c>
    </row>
    <row r="74" spans="1:16" s="17" customFormat="1" ht="12.75">
      <c r="A74" s="18"/>
      <c r="B74" s="31" t="s">
        <v>95</v>
      </c>
      <c r="C74" s="20"/>
      <c r="D74" s="21"/>
      <c r="E74" s="171"/>
      <c r="F74" s="142">
        <f aca="true" t="shared" si="19" ref="F74:O74">SUM(F71:F73)</f>
        <v>1101000</v>
      </c>
      <c r="G74" s="142">
        <f t="shared" si="19"/>
        <v>0</v>
      </c>
      <c r="H74" s="142">
        <f t="shared" si="19"/>
        <v>0</v>
      </c>
      <c r="I74" s="142">
        <f t="shared" si="19"/>
        <v>243000</v>
      </c>
      <c r="J74" s="142">
        <f t="shared" si="19"/>
        <v>1344000</v>
      </c>
      <c r="K74" s="142">
        <f t="shared" si="19"/>
        <v>537812.24</v>
      </c>
      <c r="L74" s="142">
        <f t="shared" si="19"/>
        <v>0</v>
      </c>
      <c r="M74" s="142">
        <f t="shared" si="19"/>
        <v>0</v>
      </c>
      <c r="N74" s="142">
        <f t="shared" si="19"/>
        <v>64998</v>
      </c>
      <c r="O74" s="142">
        <f t="shared" si="19"/>
        <v>602810.24</v>
      </c>
      <c r="P74" s="22">
        <f t="shared" si="18"/>
        <v>0.4485195238095238</v>
      </c>
    </row>
    <row r="75" spans="1:16" s="17" customFormat="1" ht="48.75">
      <c r="A75" s="18"/>
      <c r="B75" s="28" t="s">
        <v>96</v>
      </c>
      <c r="C75" s="30" t="s">
        <v>81</v>
      </c>
      <c r="D75" s="30" t="s">
        <v>15</v>
      </c>
      <c r="E75" s="35" t="s">
        <v>82</v>
      </c>
      <c r="F75" s="141"/>
      <c r="G75" s="141"/>
      <c r="H75" s="141"/>
      <c r="I75" s="141">
        <v>865000</v>
      </c>
      <c r="J75" s="141">
        <f aca="true" t="shared" si="20" ref="J75:J80">SUM(F75:I75)</f>
        <v>865000</v>
      </c>
      <c r="K75" s="141"/>
      <c r="L75" s="141"/>
      <c r="M75" s="141"/>
      <c r="N75" s="141">
        <v>459513</v>
      </c>
      <c r="O75" s="141">
        <f aca="true" t="shared" si="21" ref="O75:O80">SUM(K75:N75)</f>
        <v>459513</v>
      </c>
      <c r="P75" s="16">
        <f t="shared" si="18"/>
        <v>0.5312289017341041</v>
      </c>
    </row>
    <row r="76" spans="1:16" s="17" customFormat="1" ht="58.5">
      <c r="A76" s="18"/>
      <c r="B76" s="18"/>
      <c r="C76" s="30" t="s">
        <v>83</v>
      </c>
      <c r="D76" s="30" t="s">
        <v>15</v>
      </c>
      <c r="E76" s="35" t="s">
        <v>84</v>
      </c>
      <c r="F76" s="141">
        <v>250</v>
      </c>
      <c r="G76" s="141"/>
      <c r="H76" s="141"/>
      <c r="I76" s="141"/>
      <c r="J76" s="141">
        <f t="shared" si="20"/>
        <v>250</v>
      </c>
      <c r="K76" s="141">
        <v>24.53</v>
      </c>
      <c r="L76" s="141"/>
      <c r="M76" s="141"/>
      <c r="N76" s="141"/>
      <c r="O76" s="141">
        <f t="shared" si="21"/>
        <v>24.53</v>
      </c>
      <c r="P76" s="16">
        <f t="shared" si="18"/>
        <v>0.09812</v>
      </c>
    </row>
    <row r="77" spans="1:16" s="17" customFormat="1" ht="12.75">
      <c r="A77" s="18"/>
      <c r="B77" s="31" t="s">
        <v>97</v>
      </c>
      <c r="C77" s="20"/>
      <c r="D77" s="21"/>
      <c r="E77" s="171"/>
      <c r="F77" s="142">
        <f>SUM(F75:F76)</f>
        <v>250</v>
      </c>
      <c r="G77" s="142">
        <f>SUM(G75:G76)</f>
        <v>0</v>
      </c>
      <c r="H77" s="142">
        <f>SUM(H75:H76)</f>
        <v>0</v>
      </c>
      <c r="I77" s="142">
        <f>SUM(I75:I76)</f>
        <v>865000</v>
      </c>
      <c r="J77" s="142">
        <f t="shared" si="20"/>
        <v>865250</v>
      </c>
      <c r="K77" s="142">
        <f>SUM(K75:K76)</f>
        <v>24.53</v>
      </c>
      <c r="L77" s="142">
        <f>SUM(L75:L76)</f>
        <v>0</v>
      </c>
      <c r="M77" s="142">
        <f>SUM(M75:M76)</f>
        <v>0</v>
      </c>
      <c r="N77" s="142">
        <f>SUM(N75:N76)</f>
        <v>459513</v>
      </c>
      <c r="O77" s="142">
        <f t="shared" si="21"/>
        <v>459537.53</v>
      </c>
      <c r="P77" s="22">
        <f t="shared" si="18"/>
        <v>0.5311037619185207</v>
      </c>
    </row>
    <row r="78" spans="1:16" s="17" customFormat="1" ht="12.75">
      <c r="A78" s="18"/>
      <c r="B78" s="51" t="s">
        <v>98</v>
      </c>
      <c r="C78" s="29" t="s">
        <v>33</v>
      </c>
      <c r="D78" s="30">
        <v>0</v>
      </c>
      <c r="E78" s="35" t="s">
        <v>34</v>
      </c>
      <c r="F78" s="141"/>
      <c r="G78" s="141"/>
      <c r="H78" s="141"/>
      <c r="I78" s="141"/>
      <c r="J78" s="141">
        <f t="shared" si="20"/>
        <v>0</v>
      </c>
      <c r="K78" s="141">
        <v>115.84</v>
      </c>
      <c r="L78" s="141"/>
      <c r="M78" s="141"/>
      <c r="N78" s="141"/>
      <c r="O78" s="141">
        <f t="shared" si="21"/>
        <v>115.84</v>
      </c>
      <c r="P78" s="16"/>
    </row>
    <row r="79" spans="1:16" s="17" customFormat="1" ht="12.75">
      <c r="A79" s="18"/>
      <c r="B79" s="49"/>
      <c r="C79" s="29" t="s">
        <v>35</v>
      </c>
      <c r="D79" s="30">
        <v>0</v>
      </c>
      <c r="E79" s="35" t="s">
        <v>36</v>
      </c>
      <c r="F79" s="141">
        <v>1957543</v>
      </c>
      <c r="G79" s="141"/>
      <c r="H79" s="141"/>
      <c r="I79" s="141"/>
      <c r="J79" s="141">
        <f t="shared" si="20"/>
        <v>1957543</v>
      </c>
      <c r="K79" s="141">
        <v>6393.3</v>
      </c>
      <c r="L79" s="141"/>
      <c r="M79" s="141"/>
      <c r="N79" s="141"/>
      <c r="O79" s="141">
        <f t="shared" si="21"/>
        <v>6393.3</v>
      </c>
      <c r="P79" s="16">
        <f>O79/J79</f>
        <v>0.003265981896693968</v>
      </c>
    </row>
    <row r="80" spans="1:16" s="17" customFormat="1" ht="48.75">
      <c r="A80" s="18"/>
      <c r="B80" s="33"/>
      <c r="C80" s="30" t="s">
        <v>99</v>
      </c>
      <c r="D80" s="30" t="s">
        <v>15</v>
      </c>
      <c r="E80" s="35" t="s">
        <v>100</v>
      </c>
      <c r="F80" s="141"/>
      <c r="G80" s="141">
        <v>45000</v>
      </c>
      <c r="H80" s="141"/>
      <c r="I80" s="141"/>
      <c r="J80" s="141">
        <f t="shared" si="20"/>
        <v>45000</v>
      </c>
      <c r="K80" s="141"/>
      <c r="L80" s="141">
        <v>45000</v>
      </c>
      <c r="M80" s="141"/>
      <c r="N80" s="141"/>
      <c r="O80" s="141">
        <f t="shared" si="21"/>
        <v>45000</v>
      </c>
      <c r="P80" s="16">
        <f>O80/J80</f>
        <v>1</v>
      </c>
    </row>
    <row r="81" spans="1:16" s="17" customFormat="1" ht="12.75">
      <c r="A81" s="18"/>
      <c r="B81" s="66" t="s">
        <v>101</v>
      </c>
      <c r="C81" s="20"/>
      <c r="D81" s="21"/>
      <c r="E81" s="68"/>
      <c r="F81" s="142">
        <f aca="true" t="shared" si="22" ref="F81:O81">SUM(F78:F80)</f>
        <v>1957543</v>
      </c>
      <c r="G81" s="142">
        <f t="shared" si="22"/>
        <v>45000</v>
      </c>
      <c r="H81" s="142">
        <f t="shared" si="22"/>
        <v>0</v>
      </c>
      <c r="I81" s="142">
        <f t="shared" si="22"/>
        <v>0</v>
      </c>
      <c r="J81" s="142">
        <f t="shared" si="22"/>
        <v>2002543</v>
      </c>
      <c r="K81" s="142">
        <f t="shared" si="22"/>
        <v>6509.14</v>
      </c>
      <c r="L81" s="142">
        <f t="shared" si="22"/>
        <v>45000</v>
      </c>
      <c r="M81" s="142">
        <f t="shared" si="22"/>
        <v>0</v>
      </c>
      <c r="N81" s="142">
        <f t="shared" si="22"/>
        <v>0</v>
      </c>
      <c r="O81" s="142">
        <f t="shared" si="22"/>
        <v>51509.14</v>
      </c>
      <c r="P81" s="22">
        <f>O81/J81</f>
        <v>0.02572186464909867</v>
      </c>
    </row>
    <row r="82" spans="1:16" s="42" customFormat="1" ht="19.5">
      <c r="A82" s="39"/>
      <c r="B82" s="33" t="s">
        <v>102</v>
      </c>
      <c r="C82" s="30" t="s">
        <v>46</v>
      </c>
      <c r="D82" s="30" t="s">
        <v>15</v>
      </c>
      <c r="E82" s="36" t="s">
        <v>47</v>
      </c>
      <c r="F82" s="150"/>
      <c r="G82" s="150"/>
      <c r="H82" s="150"/>
      <c r="I82" s="150"/>
      <c r="J82" s="145">
        <f>SUM(F82:I82)</f>
        <v>0</v>
      </c>
      <c r="K82" s="145">
        <v>1554.01</v>
      </c>
      <c r="L82" s="145"/>
      <c r="M82" s="145"/>
      <c r="N82" s="145"/>
      <c r="O82" s="141">
        <f aca="true" t="shared" si="23" ref="O82:O94">SUM(K82:N82)</f>
        <v>1554.01</v>
      </c>
      <c r="P82" s="67"/>
    </row>
    <row r="83" spans="1:16" s="42" customFormat="1" ht="29.25">
      <c r="A83" s="39"/>
      <c r="B83" s="33"/>
      <c r="C83" s="30" t="s">
        <v>21</v>
      </c>
      <c r="D83" s="30" t="s">
        <v>15</v>
      </c>
      <c r="E83" s="35" t="s">
        <v>22</v>
      </c>
      <c r="F83" s="150"/>
      <c r="G83" s="150"/>
      <c r="H83" s="150"/>
      <c r="I83" s="150"/>
      <c r="J83" s="145">
        <f>SUM(F83:I83)</f>
        <v>0</v>
      </c>
      <c r="K83" s="145">
        <v>2615.81</v>
      </c>
      <c r="L83" s="145"/>
      <c r="M83" s="145"/>
      <c r="N83" s="145"/>
      <c r="O83" s="141">
        <f t="shared" si="23"/>
        <v>2615.81</v>
      </c>
      <c r="P83" s="67"/>
    </row>
    <row r="84" spans="1:16" s="17" customFormat="1" ht="68.25">
      <c r="A84" s="18"/>
      <c r="B84" s="34"/>
      <c r="C84" s="30" t="s">
        <v>27</v>
      </c>
      <c r="D84" s="30" t="s">
        <v>15</v>
      </c>
      <c r="E84" s="174" t="s">
        <v>28</v>
      </c>
      <c r="F84" s="141">
        <v>8538149</v>
      </c>
      <c r="G84" s="141"/>
      <c r="H84" s="141"/>
      <c r="I84" s="141"/>
      <c r="J84" s="141">
        <f>SUM(F84:I84)</f>
        <v>8538149</v>
      </c>
      <c r="K84" s="141">
        <v>3502121</v>
      </c>
      <c r="L84" s="141"/>
      <c r="M84" s="141"/>
      <c r="N84" s="141"/>
      <c r="O84" s="141">
        <f t="shared" si="23"/>
        <v>3502121</v>
      </c>
      <c r="P84" s="16">
        <f>O84/J84</f>
        <v>0.41017332913726384</v>
      </c>
    </row>
    <row r="85" spans="1:16" s="17" customFormat="1" ht="12.75">
      <c r="A85" s="18"/>
      <c r="B85" s="18"/>
      <c r="C85" s="30" t="s">
        <v>29</v>
      </c>
      <c r="D85" s="30" t="s">
        <v>15</v>
      </c>
      <c r="E85" s="160" t="s">
        <v>30</v>
      </c>
      <c r="F85" s="141">
        <v>3005664</v>
      </c>
      <c r="G85" s="141"/>
      <c r="H85" s="141"/>
      <c r="I85" s="141"/>
      <c r="J85" s="141">
        <f>SUM(F85:I85)</f>
        <v>3005664</v>
      </c>
      <c r="K85" s="141">
        <v>1286210.03</v>
      </c>
      <c r="L85" s="141"/>
      <c r="M85" s="141"/>
      <c r="N85" s="141"/>
      <c r="O85" s="141">
        <f t="shared" si="23"/>
        <v>1286210.03</v>
      </c>
      <c r="P85" s="16">
        <f>O85/J85</f>
        <v>0.4279287471919682</v>
      </c>
    </row>
    <row r="86" spans="1:16" s="17" customFormat="1" ht="81" customHeight="1">
      <c r="A86" s="18"/>
      <c r="B86" s="18"/>
      <c r="C86" s="29" t="s">
        <v>64</v>
      </c>
      <c r="D86" s="30">
        <v>0</v>
      </c>
      <c r="E86" s="159" t="s">
        <v>65</v>
      </c>
      <c r="F86" s="141"/>
      <c r="G86" s="141"/>
      <c r="H86" s="141"/>
      <c r="I86" s="141"/>
      <c r="J86" s="141"/>
      <c r="K86" s="141">
        <v>58</v>
      </c>
      <c r="L86" s="141"/>
      <c r="M86" s="141"/>
      <c r="N86" s="141"/>
      <c r="O86" s="141">
        <f t="shared" si="23"/>
        <v>58</v>
      </c>
      <c r="P86" s="16"/>
    </row>
    <row r="87" spans="1:16" s="17" customFormat="1" ht="12.75">
      <c r="A87" s="18"/>
      <c r="B87" s="18"/>
      <c r="C87" s="29" t="s">
        <v>33</v>
      </c>
      <c r="D87" s="30">
        <v>0</v>
      </c>
      <c r="E87" s="159" t="s">
        <v>34</v>
      </c>
      <c r="F87" s="141"/>
      <c r="G87" s="141"/>
      <c r="H87" s="141"/>
      <c r="I87" s="141"/>
      <c r="J87" s="141">
        <f>SUM(F87:I87)</f>
        <v>0</v>
      </c>
      <c r="K87" s="141">
        <v>10694.67</v>
      </c>
      <c r="L87" s="141"/>
      <c r="M87" s="141"/>
      <c r="N87" s="141"/>
      <c r="O87" s="141">
        <f t="shared" si="23"/>
        <v>10694.67</v>
      </c>
      <c r="P87" s="16"/>
    </row>
    <row r="88" spans="1:16" s="17" customFormat="1" ht="12.75">
      <c r="A88" s="18"/>
      <c r="B88" s="18"/>
      <c r="C88" s="30" t="s">
        <v>35</v>
      </c>
      <c r="D88" s="30" t="s">
        <v>15</v>
      </c>
      <c r="E88" s="159" t="s">
        <v>36</v>
      </c>
      <c r="F88" s="141">
        <v>13200</v>
      </c>
      <c r="G88" s="141"/>
      <c r="H88" s="141"/>
      <c r="I88" s="141"/>
      <c r="J88" s="141">
        <f>SUM(F88:I88)</f>
        <v>13200</v>
      </c>
      <c r="K88" s="141">
        <v>2017061.05</v>
      </c>
      <c r="L88" s="141"/>
      <c r="M88" s="141"/>
      <c r="N88" s="141"/>
      <c r="O88" s="141">
        <f t="shared" si="23"/>
        <v>2017061.05</v>
      </c>
      <c r="P88" s="16">
        <f>O88/J88</f>
        <v>152.80765530303032</v>
      </c>
    </row>
    <row r="89" spans="1:16" s="17" customFormat="1" ht="48.75">
      <c r="A89" s="18"/>
      <c r="B89" s="18"/>
      <c r="C89" s="32">
        <v>270</v>
      </c>
      <c r="D89" s="30" t="s">
        <v>38</v>
      </c>
      <c r="E89" s="35" t="s">
        <v>59</v>
      </c>
      <c r="F89" s="141">
        <v>172566</v>
      </c>
      <c r="G89" s="141"/>
      <c r="H89" s="141"/>
      <c r="I89" s="141"/>
      <c r="J89" s="141">
        <f>SUM(F89:I89)</f>
        <v>172566</v>
      </c>
      <c r="K89" s="141">
        <v>144079.62</v>
      </c>
      <c r="L89" s="141"/>
      <c r="M89" s="141"/>
      <c r="N89" s="141"/>
      <c r="O89" s="141">
        <f t="shared" si="23"/>
        <v>144079.62</v>
      </c>
      <c r="P89" s="16">
        <f>O89/J89</f>
        <v>0.8349247244532526</v>
      </c>
    </row>
    <row r="90" spans="1:16" s="17" customFormat="1" ht="81" customHeight="1">
      <c r="A90" s="18"/>
      <c r="B90" s="18"/>
      <c r="C90" s="30">
        <v>291</v>
      </c>
      <c r="D90" s="30">
        <v>0</v>
      </c>
      <c r="E90" s="159" t="s">
        <v>66</v>
      </c>
      <c r="F90" s="141"/>
      <c r="G90" s="141"/>
      <c r="H90" s="141"/>
      <c r="I90" s="141"/>
      <c r="J90" s="141">
        <f>SUM(F90:I90)</f>
        <v>0</v>
      </c>
      <c r="K90" s="141">
        <v>391.31</v>
      </c>
      <c r="L90" s="141"/>
      <c r="M90" s="141"/>
      <c r="N90" s="141"/>
      <c r="O90" s="141">
        <f t="shared" si="23"/>
        <v>391.31</v>
      </c>
      <c r="P90" s="16"/>
    </row>
    <row r="91" spans="1:16" s="17" customFormat="1" ht="19.5">
      <c r="A91" s="18"/>
      <c r="B91" s="18"/>
      <c r="C91" s="32">
        <v>298</v>
      </c>
      <c r="D91" s="30">
        <v>0</v>
      </c>
      <c r="E91" s="159" t="s">
        <v>104</v>
      </c>
      <c r="F91" s="141"/>
      <c r="G91" s="141"/>
      <c r="H91" s="141"/>
      <c r="I91" s="141"/>
      <c r="J91" s="141"/>
      <c r="K91" s="141">
        <v>246</v>
      </c>
      <c r="L91" s="141"/>
      <c r="M91" s="141"/>
      <c r="N91" s="141"/>
      <c r="O91" s="141">
        <f t="shared" si="23"/>
        <v>246</v>
      </c>
      <c r="P91" s="16"/>
    </row>
    <row r="92" spans="1:16" s="17" customFormat="1" ht="34.5" customHeight="1">
      <c r="A92" s="18"/>
      <c r="B92" s="18"/>
      <c r="C92" s="120" t="s">
        <v>50</v>
      </c>
      <c r="D92" s="30" t="s">
        <v>38</v>
      </c>
      <c r="E92" s="133" t="s">
        <v>51</v>
      </c>
      <c r="F92" s="141">
        <v>8193658</v>
      </c>
      <c r="G92" s="141"/>
      <c r="H92" s="141"/>
      <c r="I92" s="141"/>
      <c r="J92" s="141">
        <f>SUM(F92:I92)</f>
        <v>8193658</v>
      </c>
      <c r="K92" s="141">
        <v>8343337.06</v>
      </c>
      <c r="L92" s="141"/>
      <c r="M92" s="141"/>
      <c r="N92" s="141"/>
      <c r="O92" s="141">
        <f t="shared" si="23"/>
        <v>8343337.06</v>
      </c>
      <c r="P92" s="16">
        <f aca="true" t="shared" si="24" ref="P92:P99">O92/J92</f>
        <v>1.0182676723875954</v>
      </c>
    </row>
    <row r="93" spans="1:16" s="17" customFormat="1" ht="33" customHeight="1">
      <c r="A93" s="18"/>
      <c r="B93" s="18"/>
      <c r="C93" s="121"/>
      <c r="D93" s="30" t="s">
        <v>105</v>
      </c>
      <c r="E93" s="135"/>
      <c r="F93" s="141">
        <v>1445941</v>
      </c>
      <c r="G93" s="141"/>
      <c r="H93" s="141"/>
      <c r="I93" s="141"/>
      <c r="J93" s="141">
        <f>SUM(F93:I93)</f>
        <v>1445941</v>
      </c>
      <c r="K93" s="141">
        <v>1472098.99</v>
      </c>
      <c r="L93" s="141"/>
      <c r="M93" s="141"/>
      <c r="N93" s="141"/>
      <c r="O93" s="141">
        <f t="shared" si="23"/>
        <v>1472098.99</v>
      </c>
      <c r="P93" s="16">
        <f t="shared" si="24"/>
        <v>1.0180906344034784</v>
      </c>
    </row>
    <row r="94" spans="1:16" s="17" customFormat="1" ht="17.25" customHeight="1">
      <c r="A94" s="18"/>
      <c r="B94" s="31" t="s">
        <v>106</v>
      </c>
      <c r="C94" s="20"/>
      <c r="D94" s="21"/>
      <c r="E94" s="157"/>
      <c r="F94" s="142">
        <f>SUM(F84:F93)</f>
        <v>21369178</v>
      </c>
      <c r="G94" s="142">
        <f>SUM(G84:G93)</f>
        <v>0</v>
      </c>
      <c r="H94" s="142">
        <f>SUM(H84:H93)</f>
        <v>0</v>
      </c>
      <c r="I94" s="142">
        <f>SUM(I84:I93)</f>
        <v>0</v>
      </c>
      <c r="J94" s="142">
        <f>SUM(J84:J93)</f>
        <v>21369178</v>
      </c>
      <c r="K94" s="142">
        <f>SUM(K82:K93)</f>
        <v>16780467.549999997</v>
      </c>
      <c r="L94" s="142">
        <f>SUM(L82:L93)</f>
        <v>0</v>
      </c>
      <c r="M94" s="142">
        <f>SUM(M82:M93)</f>
        <v>0</v>
      </c>
      <c r="N94" s="142">
        <f>SUM(N82:N93)</f>
        <v>0</v>
      </c>
      <c r="O94" s="142">
        <f t="shared" si="23"/>
        <v>16780467.549999997</v>
      </c>
      <c r="P94" s="22">
        <f t="shared" si="24"/>
        <v>0.785264999430488</v>
      </c>
    </row>
    <row r="95" spans="1:16" s="17" customFormat="1" ht="12.75">
      <c r="A95" s="23" t="s">
        <v>107</v>
      </c>
      <c r="B95" s="24"/>
      <c r="C95" s="25"/>
      <c r="D95" s="25"/>
      <c r="E95" s="158"/>
      <c r="F95" s="143">
        <f>SUM(F94,F81,F77,F74,F70,F68)</f>
        <v>24487971</v>
      </c>
      <c r="G95" s="143">
        <f aca="true" t="shared" si="25" ref="G95:O95">SUM(G94,G81,G77,G74,G70,G68)</f>
        <v>45000</v>
      </c>
      <c r="H95" s="143">
        <f t="shared" si="25"/>
        <v>0</v>
      </c>
      <c r="I95" s="143">
        <f t="shared" si="25"/>
        <v>1108000</v>
      </c>
      <c r="J95" s="143">
        <f t="shared" si="25"/>
        <v>25640971</v>
      </c>
      <c r="K95" s="143">
        <f t="shared" si="25"/>
        <v>17383123.729999997</v>
      </c>
      <c r="L95" s="143">
        <f t="shared" si="25"/>
        <v>45000</v>
      </c>
      <c r="M95" s="143">
        <f t="shared" si="25"/>
        <v>0</v>
      </c>
      <c r="N95" s="143">
        <f t="shared" si="25"/>
        <v>524511</v>
      </c>
      <c r="O95" s="143">
        <f t="shared" si="25"/>
        <v>17952634.729999997</v>
      </c>
      <c r="P95" s="26">
        <f t="shared" si="24"/>
        <v>0.7001542464986992</v>
      </c>
    </row>
    <row r="96" spans="1:16" s="17" customFormat="1" ht="58.5">
      <c r="A96" s="28" t="s">
        <v>108</v>
      </c>
      <c r="B96" s="28" t="s">
        <v>109</v>
      </c>
      <c r="C96" s="30" t="s">
        <v>14</v>
      </c>
      <c r="D96" s="30" t="s">
        <v>15</v>
      </c>
      <c r="E96" s="159" t="s">
        <v>16</v>
      </c>
      <c r="F96" s="141"/>
      <c r="G96" s="141"/>
      <c r="H96" s="141">
        <v>2658500</v>
      </c>
      <c r="I96" s="141"/>
      <c r="J96" s="141">
        <f aca="true" t="shared" si="26" ref="J96:J112">SUM(F96:I96)</f>
        <v>2658500</v>
      </c>
      <c r="K96" s="141"/>
      <c r="L96" s="141"/>
      <c r="M96" s="141">
        <v>1329254</v>
      </c>
      <c r="N96" s="141"/>
      <c r="O96" s="141">
        <f aca="true" t="shared" si="27" ref="O96:O123">SUM(K96:N96)</f>
        <v>1329254</v>
      </c>
      <c r="P96" s="16">
        <f t="shared" si="24"/>
        <v>0.5000015046078615</v>
      </c>
    </row>
    <row r="97" spans="1:16" s="17" customFormat="1" ht="48.75">
      <c r="A97" s="18"/>
      <c r="B97" s="18"/>
      <c r="C97" s="30" t="s">
        <v>81</v>
      </c>
      <c r="D97" s="30" t="s">
        <v>15</v>
      </c>
      <c r="E97" s="159" t="s">
        <v>82</v>
      </c>
      <c r="F97" s="141"/>
      <c r="G97" s="141"/>
      <c r="H97" s="141"/>
      <c r="I97" s="141">
        <v>40000</v>
      </c>
      <c r="J97" s="141">
        <f t="shared" si="26"/>
        <v>40000</v>
      </c>
      <c r="K97" s="141"/>
      <c r="L97" s="141"/>
      <c r="M97" s="141"/>
      <c r="N97" s="141">
        <v>20002</v>
      </c>
      <c r="O97" s="141">
        <f t="shared" si="27"/>
        <v>20002</v>
      </c>
      <c r="P97" s="16">
        <f t="shared" si="24"/>
        <v>0.50005</v>
      </c>
    </row>
    <row r="98" spans="1:16" s="17" customFormat="1" ht="58.5">
      <c r="A98" s="18"/>
      <c r="B98" s="18"/>
      <c r="C98" s="30" t="s">
        <v>83</v>
      </c>
      <c r="D98" s="30" t="s">
        <v>15</v>
      </c>
      <c r="E98" s="159" t="s">
        <v>84</v>
      </c>
      <c r="F98" s="141">
        <v>3800</v>
      </c>
      <c r="G98" s="141"/>
      <c r="H98" s="141"/>
      <c r="I98" s="141"/>
      <c r="J98" s="141">
        <f t="shared" si="26"/>
        <v>3800</v>
      </c>
      <c r="K98" s="141">
        <v>1314.4</v>
      </c>
      <c r="L98" s="141"/>
      <c r="M98" s="141"/>
      <c r="N98" s="141"/>
      <c r="O98" s="141">
        <f t="shared" si="27"/>
        <v>1314.4</v>
      </c>
      <c r="P98" s="16">
        <f t="shared" si="24"/>
        <v>0.3458947368421053</v>
      </c>
    </row>
    <row r="99" spans="1:16" s="17" customFormat="1" ht="12.75">
      <c r="A99" s="18"/>
      <c r="B99" s="31" t="s">
        <v>110</v>
      </c>
      <c r="C99" s="20"/>
      <c r="D99" s="21"/>
      <c r="E99" s="157"/>
      <c r="F99" s="142">
        <f>SUM(F96:F98)</f>
        <v>3800</v>
      </c>
      <c r="G99" s="142">
        <f>SUM(G96:G98)</f>
        <v>0</v>
      </c>
      <c r="H99" s="142">
        <f>SUM(H96:H98)</f>
        <v>2658500</v>
      </c>
      <c r="I99" s="142">
        <f>SUM(I96:I98)</f>
        <v>40000</v>
      </c>
      <c r="J99" s="142">
        <f t="shared" si="26"/>
        <v>2702300</v>
      </c>
      <c r="K99" s="142">
        <f>SUM(K96:K98)</f>
        <v>1314.4</v>
      </c>
      <c r="L99" s="142">
        <f>SUM(L96:L98)</f>
        <v>0</v>
      </c>
      <c r="M99" s="142">
        <f>SUM(M96:M98)</f>
        <v>1329254</v>
      </c>
      <c r="N99" s="142">
        <f>SUM(N96:N98)</f>
        <v>20002</v>
      </c>
      <c r="O99" s="142">
        <f t="shared" si="27"/>
        <v>1350570.4</v>
      </c>
      <c r="P99" s="22">
        <f t="shared" si="24"/>
        <v>0.4997855160418902</v>
      </c>
    </row>
    <row r="100" spans="1:16" s="42" customFormat="1" ht="29.25">
      <c r="A100" s="39"/>
      <c r="B100" s="113" t="s">
        <v>111</v>
      </c>
      <c r="C100" s="40" t="s">
        <v>21</v>
      </c>
      <c r="D100" s="41">
        <v>0</v>
      </c>
      <c r="E100" s="159" t="s">
        <v>22</v>
      </c>
      <c r="F100" s="145"/>
      <c r="G100" s="145"/>
      <c r="H100" s="145"/>
      <c r="I100" s="145"/>
      <c r="J100" s="145">
        <f t="shared" si="26"/>
        <v>0</v>
      </c>
      <c r="K100" s="145">
        <v>3818.22</v>
      </c>
      <c r="L100" s="145"/>
      <c r="M100" s="145"/>
      <c r="N100" s="145"/>
      <c r="O100" s="141">
        <f t="shared" si="27"/>
        <v>3818.22</v>
      </c>
      <c r="P100" s="67"/>
    </row>
    <row r="101" spans="1:16" s="17" customFormat="1" ht="19.5">
      <c r="A101" s="18"/>
      <c r="B101" s="114"/>
      <c r="C101" s="30" t="s">
        <v>112</v>
      </c>
      <c r="D101" s="30" t="s">
        <v>15</v>
      </c>
      <c r="E101" s="159" t="s">
        <v>113</v>
      </c>
      <c r="F101" s="141">
        <v>125000</v>
      </c>
      <c r="G101" s="141"/>
      <c r="H101" s="141"/>
      <c r="I101" s="141"/>
      <c r="J101" s="141">
        <f t="shared" si="26"/>
        <v>125000</v>
      </c>
      <c r="K101" s="141">
        <v>121962.5</v>
      </c>
      <c r="L101" s="141"/>
      <c r="M101" s="141"/>
      <c r="N101" s="141"/>
      <c r="O101" s="141">
        <f t="shared" si="27"/>
        <v>121962.5</v>
      </c>
      <c r="P101" s="16">
        <f>O101/J101</f>
        <v>0.9757</v>
      </c>
    </row>
    <row r="102" spans="1:16" s="17" customFormat="1" ht="12.75">
      <c r="A102" s="18"/>
      <c r="B102" s="33"/>
      <c r="C102" s="30" t="s">
        <v>48</v>
      </c>
      <c r="D102" s="30" t="s">
        <v>15</v>
      </c>
      <c r="E102" s="159" t="s">
        <v>49</v>
      </c>
      <c r="F102" s="141"/>
      <c r="G102" s="141"/>
      <c r="H102" s="141"/>
      <c r="I102" s="141"/>
      <c r="J102" s="141">
        <f t="shared" si="26"/>
        <v>0</v>
      </c>
      <c r="K102" s="141">
        <v>103762.54</v>
      </c>
      <c r="L102" s="141"/>
      <c r="M102" s="141"/>
      <c r="N102" s="141"/>
      <c r="O102" s="141">
        <f t="shared" si="27"/>
        <v>103762.54</v>
      </c>
      <c r="P102" s="16"/>
    </row>
    <row r="103" spans="1:16" s="17" customFormat="1" ht="60" customHeight="1">
      <c r="A103" s="18"/>
      <c r="B103" s="34"/>
      <c r="C103" s="30" t="s">
        <v>27</v>
      </c>
      <c r="D103" s="30" t="s">
        <v>15</v>
      </c>
      <c r="E103" s="159" t="s">
        <v>28</v>
      </c>
      <c r="F103" s="141">
        <v>200000</v>
      </c>
      <c r="G103" s="141"/>
      <c r="H103" s="141"/>
      <c r="I103" s="141"/>
      <c r="J103" s="141">
        <f t="shared" si="26"/>
        <v>200000</v>
      </c>
      <c r="K103" s="141">
        <v>42798.68</v>
      </c>
      <c r="L103" s="141"/>
      <c r="M103" s="141"/>
      <c r="N103" s="141"/>
      <c r="O103" s="141">
        <f t="shared" si="27"/>
        <v>42798.68</v>
      </c>
      <c r="P103" s="16">
        <f>O103/J103</f>
        <v>0.2139934</v>
      </c>
    </row>
    <row r="104" spans="1:16" s="17" customFormat="1" ht="12.75">
      <c r="A104" s="18"/>
      <c r="B104" s="18"/>
      <c r="C104" s="29" t="s">
        <v>33</v>
      </c>
      <c r="D104" s="30">
        <v>0</v>
      </c>
      <c r="E104" s="159" t="s">
        <v>34</v>
      </c>
      <c r="F104" s="141"/>
      <c r="G104" s="141"/>
      <c r="H104" s="141"/>
      <c r="I104" s="141"/>
      <c r="J104" s="141">
        <f t="shared" si="26"/>
        <v>0</v>
      </c>
      <c r="K104" s="141">
        <v>478.11</v>
      </c>
      <c r="L104" s="141"/>
      <c r="M104" s="141"/>
      <c r="N104" s="141"/>
      <c r="O104" s="141">
        <f t="shared" si="27"/>
        <v>478.11</v>
      </c>
      <c r="P104" s="16"/>
    </row>
    <row r="105" spans="1:16" s="17" customFormat="1" ht="12.75">
      <c r="A105" s="18"/>
      <c r="B105" s="18"/>
      <c r="C105" s="30" t="s">
        <v>35</v>
      </c>
      <c r="D105" s="30" t="s">
        <v>15</v>
      </c>
      <c r="E105" s="159" t="s">
        <v>36</v>
      </c>
      <c r="F105" s="141">
        <v>350000</v>
      </c>
      <c r="G105" s="141"/>
      <c r="H105" s="141"/>
      <c r="I105" s="141"/>
      <c r="J105" s="141">
        <f t="shared" si="26"/>
        <v>350000</v>
      </c>
      <c r="K105" s="141">
        <v>187397.87</v>
      </c>
      <c r="L105" s="141"/>
      <c r="M105" s="141"/>
      <c r="N105" s="141"/>
      <c r="O105" s="141">
        <f t="shared" si="27"/>
        <v>187397.87</v>
      </c>
      <c r="P105" s="16">
        <f aca="true" t="shared" si="28" ref="P105:P111">O105/J105</f>
        <v>0.5354224857142857</v>
      </c>
    </row>
    <row r="106" spans="1:16" s="17" customFormat="1" ht="78">
      <c r="A106" s="18"/>
      <c r="B106" s="18"/>
      <c r="C106" s="30" t="s">
        <v>37</v>
      </c>
      <c r="D106" s="30" t="s">
        <v>38</v>
      </c>
      <c r="E106" s="159" t="s">
        <v>39</v>
      </c>
      <c r="F106" s="141">
        <v>119247</v>
      </c>
      <c r="G106" s="141"/>
      <c r="H106" s="141"/>
      <c r="I106" s="141"/>
      <c r="J106" s="141">
        <f t="shared" si="26"/>
        <v>119247</v>
      </c>
      <c r="K106" s="141"/>
      <c r="L106" s="141"/>
      <c r="M106" s="141"/>
      <c r="N106" s="141"/>
      <c r="O106" s="141">
        <f t="shared" si="27"/>
        <v>0</v>
      </c>
      <c r="P106" s="16">
        <f t="shared" si="28"/>
        <v>0</v>
      </c>
    </row>
    <row r="107" spans="1:16" s="17" customFormat="1" ht="73.5" customHeight="1">
      <c r="A107" s="18"/>
      <c r="B107" s="18"/>
      <c r="C107" s="30">
        <v>620</v>
      </c>
      <c r="D107" s="30">
        <v>7</v>
      </c>
      <c r="E107" s="159" t="s">
        <v>51</v>
      </c>
      <c r="F107" s="141">
        <v>42000</v>
      </c>
      <c r="G107" s="141"/>
      <c r="H107" s="141"/>
      <c r="I107" s="141"/>
      <c r="J107" s="141">
        <f t="shared" si="26"/>
        <v>42000</v>
      </c>
      <c r="K107" s="141"/>
      <c r="L107" s="141"/>
      <c r="M107" s="141"/>
      <c r="N107" s="141"/>
      <c r="O107" s="141">
        <f t="shared" si="27"/>
        <v>0</v>
      </c>
      <c r="P107" s="16">
        <f t="shared" si="28"/>
        <v>0</v>
      </c>
    </row>
    <row r="108" spans="1:16" s="17" customFormat="1" ht="12.75">
      <c r="A108" s="18"/>
      <c r="B108" s="31" t="s">
        <v>114</v>
      </c>
      <c r="C108" s="20"/>
      <c r="D108" s="21"/>
      <c r="E108" s="157"/>
      <c r="F108" s="142">
        <f>SUM(F101:F107)</f>
        <v>836247</v>
      </c>
      <c r="G108" s="142">
        <f>SUM(G101:G107)</f>
        <v>0</v>
      </c>
      <c r="H108" s="142">
        <f>SUM(H101:H107)</f>
        <v>0</v>
      </c>
      <c r="I108" s="142">
        <f>SUM(I101:I107)</f>
        <v>0</v>
      </c>
      <c r="J108" s="142">
        <f t="shared" si="26"/>
        <v>836247</v>
      </c>
      <c r="K108" s="142">
        <f>SUM(K100:K107)</f>
        <v>460217.92</v>
      </c>
      <c r="L108" s="142">
        <f>SUM(L100:L107)</f>
        <v>0</v>
      </c>
      <c r="M108" s="142">
        <f>SUM(M100:M107)</f>
        <v>0</v>
      </c>
      <c r="N108" s="142">
        <f>SUM(N100:N107)</f>
        <v>0</v>
      </c>
      <c r="O108" s="142">
        <f t="shared" si="27"/>
        <v>460217.92</v>
      </c>
      <c r="P108" s="22">
        <f t="shared" si="28"/>
        <v>0.5503373046480287</v>
      </c>
    </row>
    <row r="109" spans="1:16" s="17" customFormat="1" ht="48.75">
      <c r="A109" s="18"/>
      <c r="B109" s="28" t="s">
        <v>115</v>
      </c>
      <c r="C109" s="30" t="s">
        <v>81</v>
      </c>
      <c r="D109" s="30" t="s">
        <v>15</v>
      </c>
      <c r="E109" s="159" t="s">
        <v>82</v>
      </c>
      <c r="F109" s="141"/>
      <c r="G109" s="141"/>
      <c r="H109" s="141"/>
      <c r="I109" s="141">
        <v>27248</v>
      </c>
      <c r="J109" s="141">
        <f t="shared" si="26"/>
        <v>27248</v>
      </c>
      <c r="K109" s="141"/>
      <c r="L109" s="141"/>
      <c r="M109" s="141"/>
      <c r="N109" s="141">
        <v>26684.25</v>
      </c>
      <c r="O109" s="141">
        <f t="shared" si="27"/>
        <v>26684.25</v>
      </c>
      <c r="P109" s="16">
        <f t="shared" si="28"/>
        <v>0.979310408103347</v>
      </c>
    </row>
    <row r="110" spans="1:16" s="17" customFormat="1" ht="48.75">
      <c r="A110" s="18"/>
      <c r="B110" s="18"/>
      <c r="C110" s="30" t="s">
        <v>116</v>
      </c>
      <c r="D110" s="30" t="s">
        <v>15</v>
      </c>
      <c r="E110" s="159" t="s">
        <v>117</v>
      </c>
      <c r="F110" s="141"/>
      <c r="G110" s="141">
        <v>13000</v>
      </c>
      <c r="H110" s="141"/>
      <c r="I110" s="141"/>
      <c r="J110" s="141">
        <f t="shared" si="26"/>
        <v>13000</v>
      </c>
      <c r="K110" s="141"/>
      <c r="L110" s="141">
        <v>10755</v>
      </c>
      <c r="M110" s="141"/>
      <c r="N110" s="141"/>
      <c r="O110" s="141">
        <f t="shared" si="27"/>
        <v>10755</v>
      </c>
      <c r="P110" s="16">
        <f t="shared" si="28"/>
        <v>0.8273076923076923</v>
      </c>
    </row>
    <row r="111" spans="1:16" s="17" customFormat="1" ht="12.75">
      <c r="A111" s="18"/>
      <c r="B111" s="31" t="s">
        <v>118</v>
      </c>
      <c r="C111" s="20"/>
      <c r="D111" s="21"/>
      <c r="E111" s="157"/>
      <c r="F111" s="142">
        <f>SUM(F109:F110)</f>
        <v>0</v>
      </c>
      <c r="G111" s="142">
        <f>SUM(G109:G110)</f>
        <v>13000</v>
      </c>
      <c r="H111" s="142">
        <f>SUM(H109:H110)</f>
        <v>0</v>
      </c>
      <c r="I111" s="142">
        <f>SUM(I109:I110)</f>
        <v>27248</v>
      </c>
      <c r="J111" s="142">
        <f t="shared" si="26"/>
        <v>40248</v>
      </c>
      <c r="K111" s="142">
        <f>SUM(K109:K110)</f>
        <v>0</v>
      </c>
      <c r="L111" s="142">
        <f>SUM(L109:L110)</f>
        <v>10755</v>
      </c>
      <c r="M111" s="142">
        <f>SUM(M109:M110)</f>
        <v>0</v>
      </c>
      <c r="N111" s="142">
        <f>SUM(N109:N110)</f>
        <v>26684.25</v>
      </c>
      <c r="O111" s="142">
        <f t="shared" si="27"/>
        <v>37439.25</v>
      </c>
      <c r="P111" s="22">
        <f t="shared" si="28"/>
        <v>0.930213923673226</v>
      </c>
    </row>
    <row r="112" spans="1:16" s="17" customFormat="1" ht="12.75">
      <c r="A112" s="18"/>
      <c r="B112" s="113" t="s">
        <v>119</v>
      </c>
      <c r="C112" s="29" t="s">
        <v>33</v>
      </c>
      <c r="D112" s="30">
        <v>0</v>
      </c>
      <c r="E112" s="159" t="s">
        <v>34</v>
      </c>
      <c r="F112" s="141"/>
      <c r="G112" s="141"/>
      <c r="H112" s="141"/>
      <c r="I112" s="141"/>
      <c r="J112" s="141">
        <f t="shared" si="26"/>
        <v>0</v>
      </c>
      <c r="K112" s="141">
        <v>36.47</v>
      </c>
      <c r="L112" s="141"/>
      <c r="M112" s="141"/>
      <c r="N112" s="141"/>
      <c r="O112" s="141">
        <f t="shared" si="27"/>
        <v>36.47</v>
      </c>
      <c r="P112" s="16"/>
    </row>
    <row r="113" spans="1:16" s="17" customFormat="1" ht="12.75">
      <c r="A113" s="18"/>
      <c r="B113" s="114"/>
      <c r="C113" s="29" t="s">
        <v>35</v>
      </c>
      <c r="D113" s="30">
        <v>0</v>
      </c>
      <c r="E113" s="159" t="s">
        <v>36</v>
      </c>
      <c r="F113" s="141">
        <v>2000000</v>
      </c>
      <c r="G113" s="141"/>
      <c r="H113" s="141"/>
      <c r="I113" s="141"/>
      <c r="J113" s="141"/>
      <c r="K113" s="144">
        <v>4752538.25</v>
      </c>
      <c r="L113" s="141"/>
      <c r="M113" s="141"/>
      <c r="N113" s="141"/>
      <c r="O113" s="141">
        <f t="shared" si="27"/>
        <v>4752538.25</v>
      </c>
      <c r="P113" s="16"/>
    </row>
    <row r="114" spans="1:16" s="17" customFormat="1" ht="70.5" customHeight="1">
      <c r="A114" s="18"/>
      <c r="B114" s="115"/>
      <c r="C114" s="30">
        <v>200</v>
      </c>
      <c r="D114" s="30">
        <v>7</v>
      </c>
      <c r="E114" s="159" t="s">
        <v>39</v>
      </c>
      <c r="F114" s="141">
        <v>87323</v>
      </c>
      <c r="G114" s="141"/>
      <c r="H114" s="141"/>
      <c r="I114" s="141"/>
      <c r="J114" s="141">
        <f aca="true" t="shared" si="29" ref="J114:J122">SUM(F114:I114)</f>
        <v>87323</v>
      </c>
      <c r="K114" s="141">
        <v>74197.49</v>
      </c>
      <c r="L114" s="141"/>
      <c r="M114" s="141"/>
      <c r="N114" s="141"/>
      <c r="O114" s="141">
        <f t="shared" si="27"/>
        <v>74197.49</v>
      </c>
      <c r="P114" s="16">
        <f>O114/J114</f>
        <v>0.8496901160060923</v>
      </c>
    </row>
    <row r="115" spans="1:16" s="17" customFormat="1" ht="12.75">
      <c r="A115" s="18"/>
      <c r="B115" s="66" t="s">
        <v>120</v>
      </c>
      <c r="C115" s="20"/>
      <c r="D115" s="21"/>
      <c r="E115" s="68"/>
      <c r="F115" s="142">
        <f>SUM(F112:F114)</f>
        <v>2087323</v>
      </c>
      <c r="G115" s="142">
        <f>SUM(G112:G114)</f>
        <v>0</v>
      </c>
      <c r="H115" s="142">
        <f>SUM(H112:H114)</f>
        <v>0</v>
      </c>
      <c r="I115" s="142">
        <f>SUM(I112:I114)</f>
        <v>0</v>
      </c>
      <c r="J115" s="142">
        <f t="shared" si="29"/>
        <v>2087323</v>
      </c>
      <c r="K115" s="142">
        <f>SUM(K112:K114)</f>
        <v>4826772.21</v>
      </c>
      <c r="L115" s="142">
        <f>SUM(L112:L114)</f>
        <v>0</v>
      </c>
      <c r="M115" s="142">
        <f>SUM(M112:M114)</f>
        <v>0</v>
      </c>
      <c r="N115" s="142">
        <f>SUM(N112:N114)</f>
        <v>0</v>
      </c>
      <c r="O115" s="142">
        <f t="shared" si="27"/>
        <v>4826772.21</v>
      </c>
      <c r="P115" s="22">
        <f>O115/J115</f>
        <v>2.3124222796376026</v>
      </c>
    </row>
    <row r="116" spans="1:16" s="17" customFormat="1" ht="12.75">
      <c r="A116" s="18"/>
      <c r="B116" s="75" t="s">
        <v>121</v>
      </c>
      <c r="C116" s="119" t="s">
        <v>33</v>
      </c>
      <c r="D116" s="30">
        <v>1</v>
      </c>
      <c r="E116" s="134" t="s">
        <v>34</v>
      </c>
      <c r="F116" s="141"/>
      <c r="G116" s="141"/>
      <c r="H116" s="141"/>
      <c r="I116" s="141"/>
      <c r="J116" s="141">
        <f t="shared" si="29"/>
        <v>0</v>
      </c>
      <c r="K116" s="141">
        <v>0.59</v>
      </c>
      <c r="L116" s="141"/>
      <c r="M116" s="141"/>
      <c r="N116" s="141"/>
      <c r="O116" s="141">
        <f t="shared" si="27"/>
        <v>0.59</v>
      </c>
      <c r="P116" s="16"/>
    </row>
    <row r="117" spans="1:16" s="17" customFormat="1" ht="12.75">
      <c r="A117" s="18"/>
      <c r="B117" s="45"/>
      <c r="C117" s="119"/>
      <c r="D117" s="30">
        <v>6</v>
      </c>
      <c r="E117" s="134"/>
      <c r="F117" s="141"/>
      <c r="G117" s="141"/>
      <c r="H117" s="141"/>
      <c r="I117" s="141"/>
      <c r="J117" s="141">
        <f t="shared" si="29"/>
        <v>0</v>
      </c>
      <c r="K117" s="141">
        <v>171.1</v>
      </c>
      <c r="L117" s="141"/>
      <c r="M117" s="141"/>
      <c r="N117" s="141"/>
      <c r="O117" s="141">
        <f t="shared" si="27"/>
        <v>171.1</v>
      </c>
      <c r="P117" s="16"/>
    </row>
    <row r="118" spans="1:16" s="17" customFormat="1" ht="12.75">
      <c r="A118" s="18"/>
      <c r="B118" s="45"/>
      <c r="C118" s="119"/>
      <c r="D118" s="30">
        <v>7</v>
      </c>
      <c r="E118" s="135"/>
      <c r="F118" s="141"/>
      <c r="G118" s="141"/>
      <c r="H118" s="141"/>
      <c r="I118" s="141"/>
      <c r="J118" s="141">
        <f t="shared" si="29"/>
        <v>0</v>
      </c>
      <c r="K118" s="141">
        <v>835.37</v>
      </c>
      <c r="L118" s="141"/>
      <c r="M118" s="141"/>
      <c r="N118" s="141"/>
      <c r="O118" s="141">
        <f t="shared" si="27"/>
        <v>835.37</v>
      </c>
      <c r="P118" s="16"/>
    </row>
    <row r="119" spans="1:16" s="17" customFormat="1" ht="12.75">
      <c r="A119" s="18"/>
      <c r="B119" s="33"/>
      <c r="C119" s="122" t="s">
        <v>37</v>
      </c>
      <c r="D119" s="30" t="s">
        <v>122</v>
      </c>
      <c r="E119" s="133" t="s">
        <v>39</v>
      </c>
      <c r="F119" s="141">
        <v>73969</v>
      </c>
      <c r="G119" s="141"/>
      <c r="H119" s="141"/>
      <c r="I119" s="141"/>
      <c r="J119" s="141">
        <f t="shared" si="29"/>
        <v>73969</v>
      </c>
      <c r="K119" s="141">
        <v>73968.22</v>
      </c>
      <c r="L119" s="141"/>
      <c r="M119" s="141"/>
      <c r="N119" s="141"/>
      <c r="O119" s="141">
        <f t="shared" si="27"/>
        <v>73968.22</v>
      </c>
      <c r="P119" s="16">
        <f>O119/J119</f>
        <v>0.9999894550419771</v>
      </c>
    </row>
    <row r="120" spans="1:16" s="17" customFormat="1" ht="12.75">
      <c r="A120" s="18"/>
      <c r="B120" s="18"/>
      <c r="C120" s="122"/>
      <c r="D120" s="30" t="s">
        <v>38</v>
      </c>
      <c r="E120" s="134"/>
      <c r="F120" s="141">
        <v>177720</v>
      </c>
      <c r="G120" s="141"/>
      <c r="H120" s="141"/>
      <c r="I120" s="141"/>
      <c r="J120" s="141">
        <f t="shared" si="29"/>
        <v>177720</v>
      </c>
      <c r="K120" s="141">
        <v>177719.26</v>
      </c>
      <c r="L120" s="141"/>
      <c r="M120" s="141"/>
      <c r="N120" s="141"/>
      <c r="O120" s="141">
        <f t="shared" si="27"/>
        <v>177719.26</v>
      </c>
      <c r="P120" s="16">
        <f>O120/J120</f>
        <v>0.9999958361467477</v>
      </c>
    </row>
    <row r="121" spans="1:16" s="17" customFormat="1" ht="58.5">
      <c r="A121" s="18"/>
      <c r="B121" s="18"/>
      <c r="C121" s="30" t="s">
        <v>83</v>
      </c>
      <c r="D121" s="30" t="s">
        <v>15</v>
      </c>
      <c r="E121" s="70" t="s">
        <v>84</v>
      </c>
      <c r="F121" s="141"/>
      <c r="G121" s="141"/>
      <c r="H121" s="141"/>
      <c r="I121" s="141"/>
      <c r="J121" s="141">
        <f t="shared" si="29"/>
        <v>0</v>
      </c>
      <c r="K121" s="141">
        <v>3.29</v>
      </c>
      <c r="L121" s="141"/>
      <c r="M121" s="141"/>
      <c r="N121" s="141"/>
      <c r="O121" s="141">
        <f t="shared" si="27"/>
        <v>3.29</v>
      </c>
      <c r="P121" s="16"/>
    </row>
    <row r="122" spans="1:16" s="17" customFormat="1" ht="48.75">
      <c r="A122" s="18"/>
      <c r="B122" s="18"/>
      <c r="C122" s="32" t="s">
        <v>58</v>
      </c>
      <c r="D122" s="30">
        <v>0</v>
      </c>
      <c r="E122" s="70" t="s">
        <v>59</v>
      </c>
      <c r="F122" s="141">
        <v>30000</v>
      </c>
      <c r="G122" s="141"/>
      <c r="H122" s="141"/>
      <c r="I122" s="141"/>
      <c r="J122" s="141">
        <f t="shared" si="29"/>
        <v>30000</v>
      </c>
      <c r="K122" s="141">
        <v>30000</v>
      </c>
      <c r="L122" s="141"/>
      <c r="M122" s="141"/>
      <c r="N122" s="141"/>
      <c r="O122" s="141">
        <f t="shared" si="27"/>
        <v>30000</v>
      </c>
      <c r="P122" s="16">
        <f>O122/J122</f>
        <v>1</v>
      </c>
    </row>
    <row r="123" spans="1:16" s="17" customFormat="1" ht="12.75">
      <c r="A123" s="18"/>
      <c r="B123" s="31" t="s">
        <v>124</v>
      </c>
      <c r="C123" s="20"/>
      <c r="D123" s="21"/>
      <c r="E123" s="165"/>
      <c r="F123" s="142">
        <f>SUM(F119:F122)</f>
        <v>281689</v>
      </c>
      <c r="G123" s="142">
        <f>SUM(G119:G122)</f>
        <v>0</v>
      </c>
      <c r="H123" s="142">
        <f>SUM(H119:H122)</f>
        <v>0</v>
      </c>
      <c r="I123" s="142">
        <f>SUM(I119:I122)</f>
        <v>0</v>
      </c>
      <c r="J123" s="142">
        <f>SUM(J119:J122)</f>
        <v>281689</v>
      </c>
      <c r="K123" s="142">
        <f>SUM(K116:K122)</f>
        <v>282697.83</v>
      </c>
      <c r="L123" s="142">
        <f>SUM(L116:L122)</f>
        <v>0</v>
      </c>
      <c r="M123" s="142">
        <f>SUM(M116:M122)</f>
        <v>0</v>
      </c>
      <c r="N123" s="142">
        <f>SUM(N116:N122)</f>
        <v>0</v>
      </c>
      <c r="O123" s="142">
        <f t="shared" si="27"/>
        <v>282697.83</v>
      </c>
      <c r="P123" s="22">
        <f aca="true" t="shared" si="30" ref="P123:P131">O123/J123</f>
        <v>1.0035813610045121</v>
      </c>
    </row>
    <row r="124" spans="1:16" s="17" customFormat="1" ht="12.75">
      <c r="A124" s="23" t="s">
        <v>125</v>
      </c>
      <c r="B124" s="24"/>
      <c r="C124" s="25"/>
      <c r="D124" s="25"/>
      <c r="E124" s="158"/>
      <c r="F124" s="143">
        <f>SUM(F123,F115,F111,F108,F99)</f>
        <v>3209059</v>
      </c>
      <c r="G124" s="143">
        <f>SUM(G123,G111,G108,G99)</f>
        <v>13000</v>
      </c>
      <c r="H124" s="143">
        <f>SUM(H123,H111,H108,H99)</f>
        <v>2658500</v>
      </c>
      <c r="I124" s="143">
        <f>SUM(I123,I111,I108,I99)</f>
        <v>67248</v>
      </c>
      <c r="J124" s="143">
        <f>SUM(F124:I124)</f>
        <v>5947807</v>
      </c>
      <c r="K124" s="143">
        <f>SUM(K123,K115,K111,K108,K99)</f>
        <v>5571002.36</v>
      </c>
      <c r="L124" s="143">
        <f>SUM(L123,L115,L111,L108,L99)</f>
        <v>10755</v>
      </c>
      <c r="M124" s="143">
        <f>SUM(M123,M115,M111,M108,M99)</f>
        <v>1329254</v>
      </c>
      <c r="N124" s="143">
        <f>SUM(N123,N115,N111,N108,N99)</f>
        <v>46686.25</v>
      </c>
      <c r="O124" s="143">
        <f>SUM(O123,O115,O111,O108,O99)</f>
        <v>6957697.609999999</v>
      </c>
      <c r="P124" s="26">
        <f t="shared" si="30"/>
        <v>1.169792094800655</v>
      </c>
    </row>
    <row r="125" spans="1:16" s="17" customFormat="1" ht="68.25">
      <c r="A125" s="116" t="s">
        <v>126</v>
      </c>
      <c r="B125" s="28" t="s">
        <v>127</v>
      </c>
      <c r="C125" s="30" t="s">
        <v>14</v>
      </c>
      <c r="D125" s="30" t="s">
        <v>15</v>
      </c>
      <c r="E125" s="159" t="s">
        <v>16</v>
      </c>
      <c r="F125" s="141"/>
      <c r="G125" s="141"/>
      <c r="H125" s="141">
        <v>163452</v>
      </c>
      <c r="I125" s="141"/>
      <c r="J125" s="141">
        <f>SUM(F125:I125)</f>
        <v>163452</v>
      </c>
      <c r="K125" s="141"/>
      <c r="L125" s="141"/>
      <c r="M125" s="141">
        <v>139324</v>
      </c>
      <c r="N125" s="141"/>
      <c r="O125" s="141">
        <f>SUM(K125:N125)</f>
        <v>139324</v>
      </c>
      <c r="P125" s="16">
        <f t="shared" si="30"/>
        <v>0.8523847979835059</v>
      </c>
    </row>
    <row r="126" spans="1:16" s="17" customFormat="1" ht="17.25" customHeight="1">
      <c r="A126" s="126"/>
      <c r="B126" s="31" t="s">
        <v>128</v>
      </c>
      <c r="C126" s="20"/>
      <c r="D126" s="21"/>
      <c r="E126" s="157"/>
      <c r="F126" s="142">
        <f>SUM(F125)</f>
        <v>0</v>
      </c>
      <c r="G126" s="142">
        <f>SUM(G125)</f>
        <v>0</v>
      </c>
      <c r="H126" s="142">
        <f>SUM(H125)</f>
        <v>163452</v>
      </c>
      <c r="I126" s="142">
        <f>SUM(I125)</f>
        <v>0</v>
      </c>
      <c r="J126" s="142">
        <f>SUM(F126:I126)</f>
        <v>163452</v>
      </c>
      <c r="K126" s="142">
        <f>SUM(K125)</f>
        <v>0</v>
      </c>
      <c r="L126" s="142">
        <f>SUM(L125)</f>
        <v>0</v>
      </c>
      <c r="M126" s="142">
        <f>SUM(M125)</f>
        <v>139324</v>
      </c>
      <c r="N126" s="142">
        <f>SUM(N125)</f>
        <v>0</v>
      </c>
      <c r="O126" s="142">
        <f>SUM(K126:N126)</f>
        <v>139324</v>
      </c>
      <c r="P126" s="22">
        <f t="shared" si="30"/>
        <v>0.8523847979835059</v>
      </c>
    </row>
    <row r="127" spans="1:16" s="17" customFormat="1" ht="12.75">
      <c r="A127" s="23" t="s">
        <v>129</v>
      </c>
      <c r="B127" s="24"/>
      <c r="C127" s="25"/>
      <c r="D127" s="25"/>
      <c r="E127" s="158"/>
      <c r="F127" s="143">
        <f>SUM(F126)</f>
        <v>0</v>
      </c>
      <c r="G127" s="143">
        <f aca="true" t="shared" si="31" ref="G127:O127">SUM(G126)</f>
        <v>0</v>
      </c>
      <c r="H127" s="143">
        <f t="shared" si="31"/>
        <v>163452</v>
      </c>
      <c r="I127" s="143">
        <f t="shared" si="31"/>
        <v>0</v>
      </c>
      <c r="J127" s="143">
        <f t="shared" si="31"/>
        <v>163452</v>
      </c>
      <c r="K127" s="143">
        <f t="shared" si="31"/>
        <v>0</v>
      </c>
      <c r="L127" s="143">
        <f t="shared" si="31"/>
        <v>0</v>
      </c>
      <c r="M127" s="143">
        <f t="shared" si="31"/>
        <v>139324</v>
      </c>
      <c r="N127" s="143">
        <f t="shared" si="31"/>
        <v>0</v>
      </c>
      <c r="O127" s="143">
        <f t="shared" si="31"/>
        <v>139324</v>
      </c>
      <c r="P127" s="26">
        <f t="shared" si="30"/>
        <v>0.8523847979835059</v>
      </c>
    </row>
    <row r="128" spans="1:16" s="17" customFormat="1" ht="48.75">
      <c r="A128" s="116" t="s">
        <v>130</v>
      </c>
      <c r="B128" s="28" t="s">
        <v>131</v>
      </c>
      <c r="C128" s="30" t="s">
        <v>81</v>
      </c>
      <c r="D128" s="30" t="s">
        <v>15</v>
      </c>
      <c r="E128" s="159" t="s">
        <v>82</v>
      </c>
      <c r="F128" s="141"/>
      <c r="G128" s="141"/>
      <c r="H128" s="141"/>
      <c r="I128" s="141">
        <v>13101181</v>
      </c>
      <c r="J128" s="141">
        <f aca="true" t="shared" si="32" ref="J128:J133">SUM(F128:I128)</f>
        <v>13101181</v>
      </c>
      <c r="K128" s="141"/>
      <c r="L128" s="141"/>
      <c r="M128" s="141"/>
      <c r="N128" s="141">
        <v>8016918</v>
      </c>
      <c r="O128" s="141">
        <f aca="true" t="shared" si="33" ref="O128:O169">SUM(K128:N128)</f>
        <v>8016918</v>
      </c>
      <c r="P128" s="16">
        <f t="shared" si="30"/>
        <v>0.6119233067614286</v>
      </c>
    </row>
    <row r="129" spans="1:16" s="17" customFormat="1" ht="49.5" customHeight="1">
      <c r="A129" s="125"/>
      <c r="B129" s="18"/>
      <c r="C129" s="30" t="s">
        <v>83</v>
      </c>
      <c r="D129" s="30" t="s">
        <v>15</v>
      </c>
      <c r="E129" s="159" t="s">
        <v>84</v>
      </c>
      <c r="F129" s="141">
        <v>750</v>
      </c>
      <c r="G129" s="141"/>
      <c r="H129" s="141"/>
      <c r="I129" s="141"/>
      <c r="J129" s="141">
        <f t="shared" si="32"/>
        <v>750</v>
      </c>
      <c r="K129" s="141">
        <v>361.83</v>
      </c>
      <c r="L129" s="141"/>
      <c r="M129" s="141"/>
      <c r="N129" s="141"/>
      <c r="O129" s="141">
        <f t="shared" si="33"/>
        <v>361.83</v>
      </c>
      <c r="P129" s="16">
        <f t="shared" si="30"/>
        <v>0.48244</v>
      </c>
    </row>
    <row r="130" spans="1:16" s="17" customFormat="1" ht="48.75">
      <c r="A130" s="18"/>
      <c r="B130" s="18"/>
      <c r="C130" s="30" t="s">
        <v>132</v>
      </c>
      <c r="D130" s="30" t="s">
        <v>15</v>
      </c>
      <c r="E130" s="159" t="s">
        <v>42</v>
      </c>
      <c r="F130" s="141">
        <v>149000</v>
      </c>
      <c r="G130" s="141"/>
      <c r="H130" s="141"/>
      <c r="I130" s="141"/>
      <c r="J130" s="141">
        <f t="shared" si="32"/>
        <v>149000</v>
      </c>
      <c r="K130" s="141">
        <v>149000</v>
      </c>
      <c r="L130" s="141"/>
      <c r="M130" s="141"/>
      <c r="N130" s="141"/>
      <c r="O130" s="141">
        <f t="shared" si="33"/>
        <v>149000</v>
      </c>
      <c r="P130" s="16">
        <f t="shared" si="30"/>
        <v>1</v>
      </c>
    </row>
    <row r="131" spans="1:16" s="17" customFormat="1" ht="68.25">
      <c r="A131" s="18"/>
      <c r="B131" s="18"/>
      <c r="C131" s="30" t="s">
        <v>133</v>
      </c>
      <c r="D131" s="30" t="s">
        <v>15</v>
      </c>
      <c r="E131" s="159" t="s">
        <v>43</v>
      </c>
      <c r="F131" s="141">
        <v>167500</v>
      </c>
      <c r="G131" s="141"/>
      <c r="H131" s="141"/>
      <c r="I131" s="141"/>
      <c r="J131" s="141">
        <f t="shared" si="32"/>
        <v>167500</v>
      </c>
      <c r="K131" s="141">
        <v>149000</v>
      </c>
      <c r="L131" s="141"/>
      <c r="M131" s="141"/>
      <c r="N131" s="141"/>
      <c r="O131" s="141">
        <f t="shared" si="33"/>
        <v>149000</v>
      </c>
      <c r="P131" s="16">
        <f t="shared" si="30"/>
        <v>0.8895522388059701</v>
      </c>
    </row>
    <row r="132" spans="1:16" s="17" customFormat="1" ht="12.75">
      <c r="A132" s="18"/>
      <c r="B132" s="31" t="s">
        <v>134</v>
      </c>
      <c r="C132" s="20"/>
      <c r="D132" s="21"/>
      <c r="E132" s="157"/>
      <c r="F132" s="142">
        <f>SUM(F128:F131)</f>
        <v>317250</v>
      </c>
      <c r="G132" s="142">
        <f>SUM(G128:G131)</f>
        <v>0</v>
      </c>
      <c r="H132" s="142">
        <f>SUM(H128:H131)</f>
        <v>0</v>
      </c>
      <c r="I132" s="142">
        <f>SUM(I128:I131)</f>
        <v>13101181</v>
      </c>
      <c r="J132" s="142">
        <f t="shared" si="32"/>
        <v>13418431</v>
      </c>
      <c r="K132" s="142">
        <f>SUM(K128:K131)</f>
        <v>298361.82999999996</v>
      </c>
      <c r="L132" s="142">
        <f>SUM(L128:L131)</f>
        <v>0</v>
      </c>
      <c r="M132" s="142">
        <f>SUM(M128:M131)</f>
        <v>0</v>
      </c>
      <c r="N132" s="142">
        <f>SUM(N128:N131)</f>
        <v>8016918</v>
      </c>
      <c r="O132" s="142">
        <f t="shared" si="33"/>
        <v>8315279.83</v>
      </c>
      <c r="P132" s="22">
        <f>O132/J132</f>
        <v>0.6196909184091642</v>
      </c>
    </row>
    <row r="133" spans="1:16" s="17" customFormat="1" ht="19.5">
      <c r="A133" s="18"/>
      <c r="B133" s="28" t="s">
        <v>135</v>
      </c>
      <c r="C133" s="30" t="s">
        <v>46</v>
      </c>
      <c r="D133" s="30" t="s">
        <v>15</v>
      </c>
      <c r="E133" s="159" t="s">
        <v>47</v>
      </c>
      <c r="F133" s="141">
        <v>250000</v>
      </c>
      <c r="G133" s="141"/>
      <c r="H133" s="141"/>
      <c r="I133" s="141"/>
      <c r="J133" s="141">
        <f t="shared" si="32"/>
        <v>250000</v>
      </c>
      <c r="K133" s="141">
        <v>105781.61</v>
      </c>
      <c r="L133" s="141"/>
      <c r="M133" s="141"/>
      <c r="N133" s="141"/>
      <c r="O133" s="141">
        <f t="shared" si="33"/>
        <v>105781.61</v>
      </c>
      <c r="P133" s="16">
        <f>O133/J133</f>
        <v>0.42312644</v>
      </c>
    </row>
    <row r="134" spans="1:16" s="17" customFormat="1" ht="12.75">
      <c r="A134" s="18"/>
      <c r="B134" s="65"/>
      <c r="C134" s="29" t="s">
        <v>48</v>
      </c>
      <c r="D134" s="30">
        <v>0</v>
      </c>
      <c r="E134" s="159" t="s">
        <v>49</v>
      </c>
      <c r="F134" s="141"/>
      <c r="G134" s="141"/>
      <c r="H134" s="141"/>
      <c r="I134" s="141"/>
      <c r="J134" s="141"/>
      <c r="K134" s="141">
        <v>1363.8</v>
      </c>
      <c r="L134" s="141"/>
      <c r="M134" s="141"/>
      <c r="N134" s="141"/>
      <c r="O134" s="141">
        <f t="shared" si="33"/>
        <v>1363.8</v>
      </c>
      <c r="P134" s="16"/>
    </row>
    <row r="135" spans="1:16" s="17" customFormat="1" ht="12.75">
      <c r="A135" s="18"/>
      <c r="B135" s="31" t="s">
        <v>136</v>
      </c>
      <c r="C135" s="20"/>
      <c r="D135" s="21"/>
      <c r="E135" s="157"/>
      <c r="F135" s="142">
        <f>SUM(F133)</f>
        <v>250000</v>
      </c>
      <c r="G135" s="142">
        <f>SUM(G133)</f>
        <v>0</v>
      </c>
      <c r="H135" s="142">
        <f>SUM(H133)</f>
        <v>0</v>
      </c>
      <c r="I135" s="142">
        <f>SUM(I133)</f>
        <v>0</v>
      </c>
      <c r="J135" s="142">
        <f>SUM(F135:I135)</f>
        <v>250000</v>
      </c>
      <c r="K135" s="142">
        <f>SUM(K133:K134)</f>
        <v>107145.41</v>
      </c>
      <c r="L135" s="142">
        <f>SUM(L133:L134)</f>
        <v>0</v>
      </c>
      <c r="M135" s="142">
        <f>SUM(M133:M134)</f>
        <v>0</v>
      </c>
      <c r="N135" s="142">
        <f>SUM(N133:N134)</f>
        <v>0</v>
      </c>
      <c r="O135" s="142">
        <f t="shared" si="33"/>
        <v>107145.41</v>
      </c>
      <c r="P135" s="22">
        <f aca="true" t="shared" si="34" ref="P135:P140">O135/J135</f>
        <v>0.42858164000000004</v>
      </c>
    </row>
    <row r="136" spans="1:16" s="17" customFormat="1" ht="12.75">
      <c r="A136" s="23" t="s">
        <v>137</v>
      </c>
      <c r="B136" s="24"/>
      <c r="C136" s="25"/>
      <c r="D136" s="25"/>
      <c r="E136" s="158"/>
      <c r="F136" s="143">
        <f>SUM(F135,F132)</f>
        <v>567250</v>
      </c>
      <c r="G136" s="143">
        <f aca="true" t="shared" si="35" ref="G136:P136">SUM(G135,G132)</f>
        <v>0</v>
      </c>
      <c r="H136" s="143">
        <f t="shared" si="35"/>
        <v>0</v>
      </c>
      <c r="I136" s="143">
        <f t="shared" si="35"/>
        <v>13101181</v>
      </c>
      <c r="J136" s="143">
        <f t="shared" si="35"/>
        <v>13668431</v>
      </c>
      <c r="K136" s="143">
        <f t="shared" si="35"/>
        <v>405507.24</v>
      </c>
      <c r="L136" s="143">
        <f t="shared" si="35"/>
        <v>0</v>
      </c>
      <c r="M136" s="143">
        <f t="shared" si="35"/>
        <v>0</v>
      </c>
      <c r="N136" s="143">
        <f t="shared" si="35"/>
        <v>8016918</v>
      </c>
      <c r="O136" s="143">
        <f t="shared" si="35"/>
        <v>8422425.24</v>
      </c>
      <c r="P136" s="143">
        <f t="shared" si="35"/>
        <v>1.0482725584091643</v>
      </c>
    </row>
    <row r="137" spans="1:16" s="17" customFormat="1" ht="48.75">
      <c r="A137" s="28" t="s">
        <v>138</v>
      </c>
      <c r="B137" s="28" t="s">
        <v>139</v>
      </c>
      <c r="C137" s="15">
        <v>211</v>
      </c>
      <c r="D137" s="15" t="s">
        <v>15</v>
      </c>
      <c r="E137" s="159" t="s">
        <v>82</v>
      </c>
      <c r="F137" s="141"/>
      <c r="G137" s="141"/>
      <c r="H137" s="141"/>
      <c r="I137" s="141">
        <v>309000</v>
      </c>
      <c r="J137" s="141">
        <f aca="true" t="shared" si="36" ref="J137:J147">SUM(F137:I137)</f>
        <v>309000</v>
      </c>
      <c r="K137" s="141"/>
      <c r="L137" s="141"/>
      <c r="M137" s="141"/>
      <c r="N137" s="141">
        <v>309000</v>
      </c>
      <c r="O137" s="141">
        <f t="shared" si="33"/>
        <v>309000</v>
      </c>
      <c r="P137" s="16">
        <f t="shared" si="34"/>
        <v>1</v>
      </c>
    </row>
    <row r="138" spans="1:16" s="17" customFormat="1" ht="12.75">
      <c r="A138" s="18"/>
      <c r="B138" s="31" t="s">
        <v>140</v>
      </c>
      <c r="C138" s="20"/>
      <c r="D138" s="21"/>
      <c r="E138" s="157"/>
      <c r="F138" s="142">
        <f aca="true" t="shared" si="37" ref="F138:I139">SUM(F137)</f>
        <v>0</v>
      </c>
      <c r="G138" s="142">
        <f t="shared" si="37"/>
        <v>0</v>
      </c>
      <c r="H138" s="142">
        <f t="shared" si="37"/>
        <v>0</v>
      </c>
      <c r="I138" s="142">
        <f t="shared" si="37"/>
        <v>309000</v>
      </c>
      <c r="J138" s="142">
        <f t="shared" si="36"/>
        <v>309000</v>
      </c>
      <c r="K138" s="142">
        <f aca="true" t="shared" si="38" ref="K138:N139">SUM(K137)</f>
        <v>0</v>
      </c>
      <c r="L138" s="142">
        <f t="shared" si="38"/>
        <v>0</v>
      </c>
      <c r="M138" s="142">
        <f t="shared" si="38"/>
        <v>0</v>
      </c>
      <c r="N138" s="142">
        <f t="shared" si="38"/>
        <v>309000</v>
      </c>
      <c r="O138" s="142">
        <f t="shared" si="33"/>
        <v>309000</v>
      </c>
      <c r="P138" s="22">
        <f t="shared" si="34"/>
        <v>1</v>
      </c>
    </row>
    <row r="139" spans="1:16" s="17" customFormat="1" ht="12.75">
      <c r="A139" s="23" t="s">
        <v>141</v>
      </c>
      <c r="B139" s="24"/>
      <c r="C139" s="25"/>
      <c r="D139" s="25"/>
      <c r="E139" s="158"/>
      <c r="F139" s="143">
        <f t="shared" si="37"/>
        <v>0</v>
      </c>
      <c r="G139" s="143">
        <f t="shared" si="37"/>
        <v>0</v>
      </c>
      <c r="H139" s="143">
        <f t="shared" si="37"/>
        <v>0</v>
      </c>
      <c r="I139" s="143">
        <f t="shared" si="37"/>
        <v>309000</v>
      </c>
      <c r="J139" s="143">
        <f t="shared" si="36"/>
        <v>309000</v>
      </c>
      <c r="K139" s="143">
        <f t="shared" si="38"/>
        <v>0</v>
      </c>
      <c r="L139" s="143">
        <f t="shared" si="38"/>
        <v>0</v>
      </c>
      <c r="M139" s="143">
        <f t="shared" si="38"/>
        <v>0</v>
      </c>
      <c r="N139" s="143">
        <f t="shared" si="38"/>
        <v>309000</v>
      </c>
      <c r="O139" s="143">
        <f t="shared" si="33"/>
        <v>309000</v>
      </c>
      <c r="P139" s="26">
        <f t="shared" si="34"/>
        <v>1</v>
      </c>
    </row>
    <row r="140" spans="1:16" s="17" customFormat="1" ht="39">
      <c r="A140" s="116" t="s">
        <v>142</v>
      </c>
      <c r="B140" s="127" t="s">
        <v>143</v>
      </c>
      <c r="C140" s="30" t="s">
        <v>144</v>
      </c>
      <c r="D140" s="30" t="s">
        <v>15</v>
      </c>
      <c r="E140" s="159" t="s">
        <v>145</v>
      </c>
      <c r="F140" s="141">
        <v>1300000</v>
      </c>
      <c r="G140" s="141"/>
      <c r="H140" s="141"/>
      <c r="I140" s="141"/>
      <c r="J140" s="141">
        <f t="shared" si="36"/>
        <v>1300000</v>
      </c>
      <c r="K140" s="141">
        <v>280396.02</v>
      </c>
      <c r="L140" s="141"/>
      <c r="M140" s="141"/>
      <c r="N140" s="141"/>
      <c r="O140" s="141">
        <f t="shared" si="33"/>
        <v>280396.02</v>
      </c>
      <c r="P140" s="16">
        <f t="shared" si="34"/>
        <v>0.21568924615384616</v>
      </c>
    </row>
    <row r="141" spans="1:16" s="17" customFormat="1" ht="29.25">
      <c r="A141" s="126"/>
      <c r="B141" s="129"/>
      <c r="C141" s="29" t="s">
        <v>146</v>
      </c>
      <c r="D141" s="30">
        <v>0</v>
      </c>
      <c r="E141" s="159" t="s">
        <v>147</v>
      </c>
      <c r="F141" s="141"/>
      <c r="G141" s="141"/>
      <c r="H141" s="141"/>
      <c r="I141" s="141"/>
      <c r="J141" s="141">
        <f t="shared" si="36"/>
        <v>0</v>
      </c>
      <c r="K141" s="141">
        <v>6818.15</v>
      </c>
      <c r="L141" s="141"/>
      <c r="M141" s="141"/>
      <c r="N141" s="141"/>
      <c r="O141" s="141">
        <f t="shared" si="33"/>
        <v>6818.15</v>
      </c>
      <c r="P141" s="16"/>
    </row>
    <row r="142" spans="1:16" s="17" customFormat="1" ht="12.75">
      <c r="A142" s="126"/>
      <c r="B142" s="31" t="s">
        <v>148</v>
      </c>
      <c r="C142" s="20"/>
      <c r="D142" s="21"/>
      <c r="E142" s="157"/>
      <c r="F142" s="142">
        <f>SUM(F140)</f>
        <v>1300000</v>
      </c>
      <c r="G142" s="142">
        <f>SUM(G140)</f>
        <v>0</v>
      </c>
      <c r="H142" s="142">
        <f>SUM(H140)</f>
        <v>0</v>
      </c>
      <c r="I142" s="142">
        <f>SUM(I140)</f>
        <v>0</v>
      </c>
      <c r="J142" s="142">
        <f t="shared" si="36"/>
        <v>1300000</v>
      </c>
      <c r="K142" s="142">
        <f>SUM(K140:K141)</f>
        <v>287214.17000000004</v>
      </c>
      <c r="L142" s="142">
        <f>SUM(L140:L141)</f>
        <v>0</v>
      </c>
      <c r="M142" s="142">
        <f>SUM(M140:M141)</f>
        <v>0</v>
      </c>
      <c r="N142" s="142">
        <f>SUM(N140:N141)</f>
        <v>0</v>
      </c>
      <c r="O142" s="142">
        <f t="shared" si="33"/>
        <v>287214.17000000004</v>
      </c>
      <c r="P142" s="22">
        <f aca="true" t="shared" si="39" ref="P142:P147">O142/J142</f>
        <v>0.22093397692307695</v>
      </c>
    </row>
    <row r="143" spans="1:16" s="17" customFormat="1" ht="19.5">
      <c r="A143" s="126"/>
      <c r="B143" s="127" t="s">
        <v>149</v>
      </c>
      <c r="C143" s="30" t="s">
        <v>150</v>
      </c>
      <c r="D143" s="30" t="s">
        <v>15</v>
      </c>
      <c r="E143" s="159" t="s">
        <v>151</v>
      </c>
      <c r="F143" s="141">
        <v>142500000</v>
      </c>
      <c r="G143" s="141"/>
      <c r="H143" s="141"/>
      <c r="I143" s="141"/>
      <c r="J143" s="141">
        <f t="shared" si="36"/>
        <v>142500000</v>
      </c>
      <c r="K143" s="141">
        <v>61227162.52</v>
      </c>
      <c r="L143" s="141"/>
      <c r="M143" s="141"/>
      <c r="N143" s="141"/>
      <c r="O143" s="141">
        <f t="shared" si="33"/>
        <v>61227162.52</v>
      </c>
      <c r="P143" s="16">
        <f t="shared" si="39"/>
        <v>0.4296642983859649</v>
      </c>
    </row>
    <row r="144" spans="1:16" s="17" customFormat="1" ht="12.75">
      <c r="A144" s="126"/>
      <c r="B144" s="128"/>
      <c r="C144" s="30" t="s">
        <v>152</v>
      </c>
      <c r="D144" s="30" t="s">
        <v>15</v>
      </c>
      <c r="E144" s="159" t="s">
        <v>153</v>
      </c>
      <c r="F144" s="141">
        <v>7000</v>
      </c>
      <c r="G144" s="141"/>
      <c r="H144" s="141"/>
      <c r="I144" s="141"/>
      <c r="J144" s="141">
        <f t="shared" si="36"/>
        <v>7000</v>
      </c>
      <c r="K144" s="141">
        <v>2973.5</v>
      </c>
      <c r="L144" s="141"/>
      <c r="M144" s="141"/>
      <c r="N144" s="141"/>
      <c r="O144" s="141">
        <f t="shared" si="33"/>
        <v>2973.5</v>
      </c>
      <c r="P144" s="16">
        <f t="shared" si="39"/>
        <v>0.42478571428571427</v>
      </c>
    </row>
    <row r="145" spans="1:16" s="17" customFormat="1" ht="12.75">
      <c r="A145" s="126"/>
      <c r="B145" s="128"/>
      <c r="C145" s="30" t="s">
        <v>154</v>
      </c>
      <c r="D145" s="30" t="s">
        <v>15</v>
      </c>
      <c r="E145" s="159" t="s">
        <v>155</v>
      </c>
      <c r="F145" s="141">
        <v>76000</v>
      </c>
      <c r="G145" s="141"/>
      <c r="H145" s="141"/>
      <c r="I145" s="141"/>
      <c r="J145" s="141">
        <f t="shared" si="36"/>
        <v>76000</v>
      </c>
      <c r="K145" s="141">
        <v>111604</v>
      </c>
      <c r="L145" s="141"/>
      <c r="M145" s="141"/>
      <c r="N145" s="141"/>
      <c r="O145" s="141">
        <f t="shared" si="33"/>
        <v>111604</v>
      </c>
      <c r="P145" s="16">
        <f t="shared" si="39"/>
        <v>1.4684736842105264</v>
      </c>
    </row>
    <row r="146" spans="1:16" s="17" customFormat="1" ht="19.5">
      <c r="A146" s="126"/>
      <c r="B146" s="128"/>
      <c r="C146" s="30" t="s">
        <v>156</v>
      </c>
      <c r="D146" s="30" t="s">
        <v>15</v>
      </c>
      <c r="E146" s="159" t="s">
        <v>157</v>
      </c>
      <c r="F146" s="141">
        <v>6400000</v>
      </c>
      <c r="G146" s="141"/>
      <c r="H146" s="141"/>
      <c r="I146" s="141"/>
      <c r="J146" s="141">
        <f t="shared" si="36"/>
        <v>6400000</v>
      </c>
      <c r="K146" s="141">
        <v>3043600.67</v>
      </c>
      <c r="L146" s="141"/>
      <c r="M146" s="141"/>
      <c r="N146" s="141"/>
      <c r="O146" s="141">
        <f t="shared" si="33"/>
        <v>3043600.67</v>
      </c>
      <c r="P146" s="16">
        <f t="shared" si="39"/>
        <v>0.4755626046875</v>
      </c>
    </row>
    <row r="147" spans="1:16" s="17" customFormat="1" ht="19.5">
      <c r="A147" s="126"/>
      <c r="B147" s="128"/>
      <c r="C147" s="30" t="s">
        <v>158</v>
      </c>
      <c r="D147" s="30" t="s">
        <v>15</v>
      </c>
      <c r="E147" s="159" t="s">
        <v>159</v>
      </c>
      <c r="F147" s="141">
        <v>4600000</v>
      </c>
      <c r="G147" s="141"/>
      <c r="H147" s="141"/>
      <c r="I147" s="141"/>
      <c r="J147" s="141">
        <f t="shared" si="36"/>
        <v>4600000</v>
      </c>
      <c r="K147" s="141">
        <v>-6239375.56</v>
      </c>
      <c r="L147" s="141"/>
      <c r="M147" s="141"/>
      <c r="N147" s="141"/>
      <c r="O147" s="141">
        <f t="shared" si="33"/>
        <v>-6239375.56</v>
      </c>
      <c r="P147" s="16">
        <f t="shared" si="39"/>
        <v>-1.3563859913043477</v>
      </c>
    </row>
    <row r="148" spans="1:16" s="17" customFormat="1" ht="12.75">
      <c r="A148" s="126"/>
      <c r="B148" s="128"/>
      <c r="C148" s="29" t="s">
        <v>48</v>
      </c>
      <c r="D148" s="30">
        <v>0</v>
      </c>
      <c r="E148" s="159" t="s">
        <v>49</v>
      </c>
      <c r="F148" s="141"/>
      <c r="G148" s="141"/>
      <c r="H148" s="141"/>
      <c r="I148" s="141"/>
      <c r="J148" s="141"/>
      <c r="K148" s="141">
        <v>3896.6</v>
      </c>
      <c r="L148" s="141"/>
      <c r="M148" s="141"/>
      <c r="N148" s="141"/>
      <c r="O148" s="141">
        <f t="shared" si="33"/>
        <v>3896.6</v>
      </c>
      <c r="P148" s="16"/>
    </row>
    <row r="149" spans="1:16" s="17" customFormat="1" ht="29.25">
      <c r="A149" s="125"/>
      <c r="B149" s="128"/>
      <c r="C149" s="30" t="s">
        <v>146</v>
      </c>
      <c r="D149" s="30" t="s">
        <v>15</v>
      </c>
      <c r="E149" s="159" t="s">
        <v>147</v>
      </c>
      <c r="F149" s="141">
        <v>400000</v>
      </c>
      <c r="G149" s="141"/>
      <c r="H149" s="141"/>
      <c r="I149" s="141"/>
      <c r="J149" s="141">
        <f aca="true" t="shared" si="40" ref="J149:J159">SUM(F149:I149)</f>
        <v>400000</v>
      </c>
      <c r="K149" s="141">
        <v>-341711.21</v>
      </c>
      <c r="L149" s="141"/>
      <c r="M149" s="141"/>
      <c r="N149" s="141"/>
      <c r="O149" s="141">
        <f t="shared" si="33"/>
        <v>-341711.21</v>
      </c>
      <c r="P149" s="16">
        <f aca="true" t="shared" si="41" ref="P149:P159">O149/J149</f>
        <v>-0.854278025</v>
      </c>
    </row>
    <row r="150" spans="1:16" s="17" customFormat="1" ht="29.25">
      <c r="A150" s="18"/>
      <c r="B150" s="129"/>
      <c r="C150" s="30" t="s">
        <v>160</v>
      </c>
      <c r="D150" s="30" t="s">
        <v>15</v>
      </c>
      <c r="E150" s="159" t="s">
        <v>161</v>
      </c>
      <c r="F150" s="141">
        <v>160000</v>
      </c>
      <c r="G150" s="141"/>
      <c r="H150" s="141"/>
      <c r="I150" s="141"/>
      <c r="J150" s="141">
        <f t="shared" si="40"/>
        <v>160000</v>
      </c>
      <c r="K150" s="144">
        <v>234780</v>
      </c>
      <c r="L150" s="141"/>
      <c r="M150" s="141"/>
      <c r="N150" s="141"/>
      <c r="O150" s="141">
        <f t="shared" si="33"/>
        <v>234780</v>
      </c>
      <c r="P150" s="16">
        <f t="shared" si="41"/>
        <v>1.467375</v>
      </c>
    </row>
    <row r="151" spans="1:16" s="17" customFormat="1" ht="12.75">
      <c r="A151" s="18"/>
      <c r="B151" s="31" t="s">
        <v>162</v>
      </c>
      <c r="C151" s="20"/>
      <c r="D151" s="21"/>
      <c r="E151" s="157"/>
      <c r="F151" s="142">
        <f>SUM(F143:F150)</f>
        <v>154143000</v>
      </c>
      <c r="G151" s="142">
        <f>SUM(G143:G150)</f>
        <v>0</v>
      </c>
      <c r="H151" s="142">
        <f>SUM(H143:H150)</f>
        <v>0</v>
      </c>
      <c r="I151" s="142">
        <f>SUM(I143:I150)</f>
        <v>0</v>
      </c>
      <c r="J151" s="142">
        <f t="shared" si="40"/>
        <v>154143000</v>
      </c>
      <c r="K151" s="142">
        <f>SUM(K143:K150)</f>
        <v>58042930.52</v>
      </c>
      <c r="L151" s="142">
        <f>SUM(L143:L150)</f>
        <v>0</v>
      </c>
      <c r="M151" s="142">
        <f>SUM(M143:M150)</f>
        <v>0</v>
      </c>
      <c r="N151" s="142">
        <f>SUM(N143:N150)</f>
        <v>0</v>
      </c>
      <c r="O151" s="142">
        <f t="shared" si="33"/>
        <v>58042930.52</v>
      </c>
      <c r="P151" s="22">
        <f t="shared" si="41"/>
        <v>0.37655249034986993</v>
      </c>
    </row>
    <row r="152" spans="1:16" s="17" customFormat="1" ht="19.5">
      <c r="A152" s="18"/>
      <c r="B152" s="127" t="s">
        <v>163</v>
      </c>
      <c r="C152" s="30" t="s">
        <v>150</v>
      </c>
      <c r="D152" s="30" t="s">
        <v>15</v>
      </c>
      <c r="E152" s="159" t="s">
        <v>151</v>
      </c>
      <c r="F152" s="141">
        <v>28860000</v>
      </c>
      <c r="G152" s="141"/>
      <c r="H152" s="141"/>
      <c r="I152" s="141"/>
      <c r="J152" s="141">
        <f t="shared" si="40"/>
        <v>28860000</v>
      </c>
      <c r="K152" s="141">
        <v>17085760.48</v>
      </c>
      <c r="L152" s="141"/>
      <c r="M152" s="141"/>
      <c r="N152" s="141"/>
      <c r="O152" s="141">
        <f t="shared" si="33"/>
        <v>17085760.48</v>
      </c>
      <c r="P152" s="16">
        <f t="shared" si="41"/>
        <v>0.5920221926541926</v>
      </c>
    </row>
    <row r="153" spans="1:16" s="17" customFormat="1" ht="12.75">
      <c r="A153" s="18"/>
      <c r="B153" s="128"/>
      <c r="C153" s="30" t="s">
        <v>152</v>
      </c>
      <c r="D153" s="30" t="s">
        <v>15</v>
      </c>
      <c r="E153" s="159" t="s">
        <v>153</v>
      </c>
      <c r="F153" s="141">
        <v>48000</v>
      </c>
      <c r="G153" s="141"/>
      <c r="H153" s="141"/>
      <c r="I153" s="141"/>
      <c r="J153" s="141">
        <f t="shared" si="40"/>
        <v>48000</v>
      </c>
      <c r="K153" s="141">
        <v>24886.07</v>
      </c>
      <c r="L153" s="141"/>
      <c r="M153" s="141"/>
      <c r="N153" s="141"/>
      <c r="O153" s="141">
        <f t="shared" si="33"/>
        <v>24886.07</v>
      </c>
      <c r="P153" s="16">
        <f t="shared" si="41"/>
        <v>0.5184597916666667</v>
      </c>
    </row>
    <row r="154" spans="1:16" s="17" customFormat="1" ht="12.75">
      <c r="A154" s="18"/>
      <c r="B154" s="128"/>
      <c r="C154" s="30" t="s">
        <v>154</v>
      </c>
      <c r="D154" s="30" t="s">
        <v>15</v>
      </c>
      <c r="E154" s="159" t="s">
        <v>155</v>
      </c>
      <c r="F154" s="141">
        <v>4000</v>
      </c>
      <c r="G154" s="141"/>
      <c r="H154" s="141"/>
      <c r="I154" s="141"/>
      <c r="J154" s="141">
        <f t="shared" si="40"/>
        <v>4000</v>
      </c>
      <c r="K154" s="141">
        <v>2710.4</v>
      </c>
      <c r="L154" s="141"/>
      <c r="M154" s="141"/>
      <c r="N154" s="141"/>
      <c r="O154" s="141">
        <f t="shared" si="33"/>
        <v>2710.4</v>
      </c>
      <c r="P154" s="16">
        <f t="shared" si="41"/>
        <v>0.6776</v>
      </c>
    </row>
    <row r="155" spans="1:16" s="17" customFormat="1" ht="19.5">
      <c r="A155" s="18"/>
      <c r="B155" s="128"/>
      <c r="C155" s="30" t="s">
        <v>156</v>
      </c>
      <c r="D155" s="30" t="s">
        <v>15</v>
      </c>
      <c r="E155" s="159" t="s">
        <v>157</v>
      </c>
      <c r="F155" s="141">
        <v>2400000</v>
      </c>
      <c r="G155" s="141"/>
      <c r="H155" s="141"/>
      <c r="I155" s="141"/>
      <c r="J155" s="141">
        <f t="shared" si="40"/>
        <v>2400000</v>
      </c>
      <c r="K155" s="141">
        <v>1100537.36</v>
      </c>
      <c r="L155" s="141"/>
      <c r="M155" s="141"/>
      <c r="N155" s="141"/>
      <c r="O155" s="141">
        <f t="shared" si="33"/>
        <v>1100537.36</v>
      </c>
      <c r="P155" s="16">
        <f t="shared" si="41"/>
        <v>0.45855723333333337</v>
      </c>
    </row>
    <row r="156" spans="1:16" s="17" customFormat="1" ht="19.5">
      <c r="A156" s="18"/>
      <c r="B156" s="128"/>
      <c r="C156" s="30" t="s">
        <v>164</v>
      </c>
      <c r="D156" s="30" t="s">
        <v>15</v>
      </c>
      <c r="E156" s="159" t="s">
        <v>165</v>
      </c>
      <c r="F156" s="141">
        <v>4400000</v>
      </c>
      <c r="G156" s="141"/>
      <c r="H156" s="141"/>
      <c r="I156" s="141"/>
      <c r="J156" s="141">
        <f t="shared" si="40"/>
        <v>4400000</v>
      </c>
      <c r="K156" s="141">
        <v>1678024.38</v>
      </c>
      <c r="L156" s="141"/>
      <c r="M156" s="141"/>
      <c r="N156" s="141"/>
      <c r="O156" s="141">
        <f t="shared" si="33"/>
        <v>1678024.38</v>
      </c>
      <c r="P156" s="16">
        <f t="shared" si="41"/>
        <v>0.38136917727272723</v>
      </c>
    </row>
    <row r="157" spans="1:16" s="17" customFormat="1" ht="12.75">
      <c r="A157" s="18"/>
      <c r="B157" s="128"/>
      <c r="C157" s="30" t="s">
        <v>166</v>
      </c>
      <c r="D157" s="30" t="s">
        <v>15</v>
      </c>
      <c r="E157" s="159" t="s">
        <v>167</v>
      </c>
      <c r="F157" s="141">
        <v>320000</v>
      </c>
      <c r="G157" s="141"/>
      <c r="H157" s="141"/>
      <c r="I157" s="141"/>
      <c r="J157" s="141">
        <f t="shared" si="40"/>
        <v>320000</v>
      </c>
      <c r="K157" s="141">
        <v>81203.3</v>
      </c>
      <c r="L157" s="141"/>
      <c r="M157" s="141"/>
      <c r="N157" s="141"/>
      <c r="O157" s="141">
        <f t="shared" si="33"/>
        <v>81203.3</v>
      </c>
      <c r="P157" s="16">
        <f t="shared" si="41"/>
        <v>0.25376031250000003</v>
      </c>
    </row>
    <row r="158" spans="1:16" s="17" customFormat="1" ht="12.75">
      <c r="A158" s="18"/>
      <c r="B158" s="128"/>
      <c r="C158" s="30" t="s">
        <v>168</v>
      </c>
      <c r="D158" s="30" t="s">
        <v>15</v>
      </c>
      <c r="E158" s="159" t="s">
        <v>169</v>
      </c>
      <c r="F158" s="141">
        <v>180000</v>
      </c>
      <c r="G158" s="141"/>
      <c r="H158" s="141"/>
      <c r="I158" s="141"/>
      <c r="J158" s="141">
        <f t="shared" si="40"/>
        <v>180000</v>
      </c>
      <c r="K158" s="141">
        <v>81875.94</v>
      </c>
      <c r="L158" s="141"/>
      <c r="M158" s="141"/>
      <c r="N158" s="141"/>
      <c r="O158" s="141">
        <f t="shared" si="33"/>
        <v>81875.94</v>
      </c>
      <c r="P158" s="16">
        <f t="shared" si="41"/>
        <v>0.4548663333333334</v>
      </c>
    </row>
    <row r="159" spans="1:16" s="17" customFormat="1" ht="19.5">
      <c r="A159" s="18"/>
      <c r="B159" s="128"/>
      <c r="C159" s="30" t="s">
        <v>158</v>
      </c>
      <c r="D159" s="30" t="s">
        <v>15</v>
      </c>
      <c r="E159" s="159" t="s">
        <v>159</v>
      </c>
      <c r="F159" s="141">
        <v>30400000</v>
      </c>
      <c r="G159" s="141"/>
      <c r="H159" s="141"/>
      <c r="I159" s="141"/>
      <c r="J159" s="141">
        <f t="shared" si="40"/>
        <v>30400000</v>
      </c>
      <c r="K159" s="141">
        <v>12268508.35</v>
      </c>
      <c r="L159" s="141"/>
      <c r="M159" s="141"/>
      <c r="N159" s="141"/>
      <c r="O159" s="141">
        <f t="shared" si="33"/>
        <v>12268508.35</v>
      </c>
      <c r="P159" s="16">
        <f t="shared" si="41"/>
        <v>0.40356935361842106</v>
      </c>
    </row>
    <row r="160" spans="1:16" s="17" customFormat="1" ht="12.75">
      <c r="A160" s="18"/>
      <c r="B160" s="128"/>
      <c r="C160" s="29" t="s">
        <v>48</v>
      </c>
      <c r="D160" s="30">
        <v>0</v>
      </c>
      <c r="E160" s="159" t="s">
        <v>49</v>
      </c>
      <c r="F160" s="141"/>
      <c r="G160" s="141"/>
      <c r="H160" s="141"/>
      <c r="I160" s="141"/>
      <c r="J160" s="141"/>
      <c r="K160" s="141">
        <v>84455.85</v>
      </c>
      <c r="L160" s="141"/>
      <c r="M160" s="141"/>
      <c r="N160" s="141"/>
      <c r="O160" s="141">
        <f t="shared" si="33"/>
        <v>84455.85</v>
      </c>
      <c r="P160" s="16"/>
    </row>
    <row r="161" spans="1:16" s="17" customFormat="1" ht="29.25">
      <c r="A161" s="18"/>
      <c r="B161" s="129"/>
      <c r="C161" s="30" t="s">
        <v>146</v>
      </c>
      <c r="D161" s="30" t="s">
        <v>15</v>
      </c>
      <c r="E161" s="159" t="s">
        <v>147</v>
      </c>
      <c r="F161" s="141">
        <v>300000</v>
      </c>
      <c r="G161" s="141"/>
      <c r="H161" s="141"/>
      <c r="I161" s="141"/>
      <c r="J161" s="141">
        <f aca="true" t="shared" si="42" ref="J161:J169">SUM(F161:I161)</f>
        <v>300000</v>
      </c>
      <c r="K161" s="141">
        <v>111081.73</v>
      </c>
      <c r="L161" s="141"/>
      <c r="M161" s="141"/>
      <c r="N161" s="141"/>
      <c r="O161" s="141">
        <f t="shared" si="33"/>
        <v>111081.73</v>
      </c>
      <c r="P161" s="16">
        <f aca="true" t="shared" si="43" ref="P161:P167">O161/J161</f>
        <v>0.3702724333333333</v>
      </c>
    </row>
    <row r="162" spans="1:16" s="17" customFormat="1" ht="12.75">
      <c r="A162" s="18"/>
      <c r="B162" s="31" t="s">
        <v>170</v>
      </c>
      <c r="C162" s="20"/>
      <c r="D162" s="21"/>
      <c r="E162" s="157"/>
      <c r="F162" s="142">
        <f>SUM(F152:F161)</f>
        <v>66912000</v>
      </c>
      <c r="G162" s="142">
        <f>SUM(G152:G161)</f>
        <v>0</v>
      </c>
      <c r="H162" s="142">
        <f>SUM(H152:H161)</f>
        <v>0</v>
      </c>
      <c r="I162" s="142">
        <f>SUM(I152:I161)</f>
        <v>0</v>
      </c>
      <c r="J162" s="142">
        <f t="shared" si="42"/>
        <v>66912000</v>
      </c>
      <c r="K162" s="142">
        <f>SUM(K152:K161)</f>
        <v>32519043.860000003</v>
      </c>
      <c r="L162" s="142">
        <f>SUM(L152:L161)</f>
        <v>0</v>
      </c>
      <c r="M162" s="142">
        <f>SUM(M152:M161)</f>
        <v>0</v>
      </c>
      <c r="N162" s="142">
        <f>SUM(N152:N161)</f>
        <v>0</v>
      </c>
      <c r="O162" s="142">
        <f t="shared" si="33"/>
        <v>32519043.860000003</v>
      </c>
      <c r="P162" s="22">
        <f t="shared" si="43"/>
        <v>0.4859971882472502</v>
      </c>
    </row>
    <row r="163" spans="1:16" s="17" customFormat="1" ht="12.75">
      <c r="A163" s="18"/>
      <c r="B163" s="127" t="s">
        <v>171</v>
      </c>
      <c r="C163" s="30" t="s">
        <v>172</v>
      </c>
      <c r="D163" s="30" t="s">
        <v>15</v>
      </c>
      <c r="E163" s="159" t="s">
        <v>173</v>
      </c>
      <c r="F163" s="141">
        <v>3800000</v>
      </c>
      <c r="G163" s="141"/>
      <c r="H163" s="141"/>
      <c r="I163" s="141"/>
      <c r="J163" s="141">
        <f t="shared" si="42"/>
        <v>3800000</v>
      </c>
      <c r="K163" s="144">
        <v>1462259.53</v>
      </c>
      <c r="L163" s="141"/>
      <c r="M163" s="141"/>
      <c r="N163" s="141"/>
      <c r="O163" s="141">
        <f t="shared" si="33"/>
        <v>1462259.53</v>
      </c>
      <c r="P163" s="16">
        <f t="shared" si="43"/>
        <v>0.3848051394736842</v>
      </c>
    </row>
    <row r="164" spans="1:16" s="17" customFormat="1" ht="19.5">
      <c r="A164" s="18"/>
      <c r="B164" s="128"/>
      <c r="C164" s="30" t="s">
        <v>174</v>
      </c>
      <c r="D164" s="30" t="s">
        <v>15</v>
      </c>
      <c r="E164" s="159" t="s">
        <v>175</v>
      </c>
      <c r="F164" s="141">
        <v>5700000</v>
      </c>
      <c r="G164" s="141"/>
      <c r="H164" s="141"/>
      <c r="I164" s="141"/>
      <c r="J164" s="141">
        <f t="shared" si="42"/>
        <v>5700000</v>
      </c>
      <c r="K164" s="141">
        <v>2606690</v>
      </c>
      <c r="L164" s="141"/>
      <c r="M164" s="141"/>
      <c r="N164" s="141"/>
      <c r="O164" s="141">
        <f t="shared" si="33"/>
        <v>2606690</v>
      </c>
      <c r="P164" s="16">
        <f t="shared" si="43"/>
        <v>0.4573140350877193</v>
      </c>
    </row>
    <row r="165" spans="1:16" s="17" customFormat="1" ht="29.25">
      <c r="A165" s="18"/>
      <c r="B165" s="128"/>
      <c r="C165" s="30" t="s">
        <v>176</v>
      </c>
      <c r="D165" s="30" t="s">
        <v>15</v>
      </c>
      <c r="E165" s="159" t="s">
        <v>177</v>
      </c>
      <c r="F165" s="141">
        <v>5300000</v>
      </c>
      <c r="G165" s="141"/>
      <c r="H165" s="141"/>
      <c r="I165" s="141"/>
      <c r="J165" s="141">
        <f t="shared" si="42"/>
        <v>5300000</v>
      </c>
      <c r="K165" s="141">
        <v>4369070.01</v>
      </c>
      <c r="L165" s="141"/>
      <c r="M165" s="141"/>
      <c r="N165" s="141"/>
      <c r="O165" s="141">
        <f t="shared" si="33"/>
        <v>4369070.01</v>
      </c>
      <c r="P165" s="16">
        <f t="shared" si="43"/>
        <v>0.8243528320754716</v>
      </c>
    </row>
    <row r="166" spans="1:16" s="17" customFormat="1" ht="29.25">
      <c r="A166" s="18"/>
      <c r="B166" s="128"/>
      <c r="C166" s="30" t="s">
        <v>178</v>
      </c>
      <c r="D166" s="30" t="s">
        <v>15</v>
      </c>
      <c r="E166" s="159" t="s">
        <v>179</v>
      </c>
      <c r="F166" s="141">
        <v>250000</v>
      </c>
      <c r="G166" s="141"/>
      <c r="H166" s="141"/>
      <c r="I166" s="141"/>
      <c r="J166" s="141">
        <f t="shared" si="42"/>
        <v>250000</v>
      </c>
      <c r="K166" s="141">
        <v>35707.78</v>
      </c>
      <c r="L166" s="141"/>
      <c r="M166" s="141"/>
      <c r="N166" s="141"/>
      <c r="O166" s="141">
        <f t="shared" si="33"/>
        <v>35707.78</v>
      </c>
      <c r="P166" s="16">
        <f t="shared" si="43"/>
        <v>0.14283112</v>
      </c>
    </row>
    <row r="167" spans="1:16" s="17" customFormat="1" ht="19.5">
      <c r="A167" s="18"/>
      <c r="B167" s="33"/>
      <c r="C167" s="29" t="s">
        <v>180</v>
      </c>
      <c r="D167" s="30">
        <v>0</v>
      </c>
      <c r="E167" s="159" t="s">
        <v>181</v>
      </c>
      <c r="F167" s="141">
        <v>650000</v>
      </c>
      <c r="G167" s="141"/>
      <c r="H167" s="141"/>
      <c r="I167" s="141"/>
      <c r="J167" s="141">
        <f t="shared" si="42"/>
        <v>650000</v>
      </c>
      <c r="K167" s="141">
        <v>298615.5</v>
      </c>
      <c r="L167" s="141"/>
      <c r="M167" s="141"/>
      <c r="N167" s="141"/>
      <c r="O167" s="141">
        <f t="shared" si="33"/>
        <v>298615.5</v>
      </c>
      <c r="P167" s="16">
        <f t="shared" si="43"/>
        <v>0.45940846153846154</v>
      </c>
    </row>
    <row r="168" spans="1:16" s="17" customFormat="1" ht="12.75">
      <c r="A168" s="18"/>
      <c r="B168" s="33"/>
      <c r="C168" s="29" t="s">
        <v>48</v>
      </c>
      <c r="D168" s="30"/>
      <c r="E168" s="159" t="s">
        <v>49</v>
      </c>
      <c r="F168" s="141"/>
      <c r="G168" s="141"/>
      <c r="H168" s="141"/>
      <c r="I168" s="141"/>
      <c r="J168" s="141">
        <f t="shared" si="42"/>
        <v>0</v>
      </c>
      <c r="K168" s="141">
        <v>104.4</v>
      </c>
      <c r="L168" s="141"/>
      <c r="M168" s="141"/>
      <c r="N168" s="141"/>
      <c r="O168" s="141">
        <f t="shared" si="33"/>
        <v>104.4</v>
      </c>
      <c r="P168" s="16"/>
    </row>
    <row r="169" spans="1:16" s="17" customFormat="1" ht="12.75">
      <c r="A169" s="18"/>
      <c r="B169" s="18"/>
      <c r="C169" s="29" t="s">
        <v>33</v>
      </c>
      <c r="D169" s="30">
        <v>0</v>
      </c>
      <c r="E169" s="159" t="s">
        <v>34</v>
      </c>
      <c r="F169" s="141"/>
      <c r="G169" s="141"/>
      <c r="H169" s="141"/>
      <c r="I169" s="141"/>
      <c r="J169" s="141">
        <f t="shared" si="42"/>
        <v>0</v>
      </c>
      <c r="K169" s="141">
        <v>552.55</v>
      </c>
      <c r="L169" s="141"/>
      <c r="M169" s="141"/>
      <c r="N169" s="141"/>
      <c r="O169" s="141">
        <f t="shared" si="33"/>
        <v>552.55</v>
      </c>
      <c r="P169" s="16"/>
    </row>
    <row r="170" spans="1:16" s="17" customFormat="1" ht="12.75">
      <c r="A170" s="18"/>
      <c r="B170" s="31" t="s">
        <v>182</v>
      </c>
      <c r="C170" s="20"/>
      <c r="D170" s="21"/>
      <c r="E170" s="157"/>
      <c r="F170" s="142">
        <f aca="true" t="shared" si="44" ref="F170:O170">SUM(F163:F169)</f>
        <v>15700000</v>
      </c>
      <c r="G170" s="142">
        <f t="shared" si="44"/>
        <v>0</v>
      </c>
      <c r="H170" s="142">
        <f t="shared" si="44"/>
        <v>0</v>
      </c>
      <c r="I170" s="142">
        <f t="shared" si="44"/>
        <v>0</v>
      </c>
      <c r="J170" s="142">
        <f t="shared" si="44"/>
        <v>15700000</v>
      </c>
      <c r="K170" s="142">
        <f t="shared" si="44"/>
        <v>8772999.77</v>
      </c>
      <c r="L170" s="142">
        <f t="shared" si="44"/>
        <v>0</v>
      </c>
      <c r="M170" s="142">
        <f t="shared" si="44"/>
        <v>0</v>
      </c>
      <c r="N170" s="142">
        <f t="shared" si="44"/>
        <v>0</v>
      </c>
      <c r="O170" s="142">
        <f t="shared" si="44"/>
        <v>8772999.77</v>
      </c>
      <c r="P170" s="22">
        <f aca="true" t="shared" si="45" ref="P170:P182">O170/J170</f>
        <v>0.5587897942675158</v>
      </c>
    </row>
    <row r="171" spans="1:16" s="17" customFormat="1" ht="29.25">
      <c r="A171" s="18"/>
      <c r="B171" s="127" t="s">
        <v>183</v>
      </c>
      <c r="C171" s="30" t="s">
        <v>184</v>
      </c>
      <c r="D171" s="30" t="s">
        <v>15</v>
      </c>
      <c r="E171" s="159" t="s">
        <v>185</v>
      </c>
      <c r="F171" s="141">
        <v>286227314</v>
      </c>
      <c r="G171" s="141"/>
      <c r="H171" s="141"/>
      <c r="I171" s="141"/>
      <c r="J171" s="141">
        <f aca="true" t="shared" si="46" ref="J171:J189">SUM(F171:I171)</f>
        <v>286227314</v>
      </c>
      <c r="K171" s="141">
        <v>132532685</v>
      </c>
      <c r="L171" s="141"/>
      <c r="M171" s="141"/>
      <c r="N171" s="141"/>
      <c r="O171" s="141">
        <f aca="true" t="shared" si="47" ref="O171:O203">SUM(K171:N171)</f>
        <v>132532685</v>
      </c>
      <c r="P171" s="16">
        <f t="shared" si="45"/>
        <v>0.4630329759514146</v>
      </c>
    </row>
    <row r="172" spans="1:16" s="17" customFormat="1" ht="29.25">
      <c r="A172" s="18"/>
      <c r="B172" s="129"/>
      <c r="C172" s="30" t="s">
        <v>186</v>
      </c>
      <c r="D172" s="30" t="s">
        <v>15</v>
      </c>
      <c r="E172" s="159" t="s">
        <v>187</v>
      </c>
      <c r="F172" s="141">
        <v>23300000</v>
      </c>
      <c r="G172" s="141"/>
      <c r="H172" s="141"/>
      <c r="I172" s="141"/>
      <c r="J172" s="141">
        <f t="shared" si="46"/>
        <v>23300000</v>
      </c>
      <c r="K172" s="141">
        <v>10898851.08</v>
      </c>
      <c r="L172" s="141"/>
      <c r="M172" s="141"/>
      <c r="N172" s="141"/>
      <c r="O172" s="141">
        <f t="shared" si="47"/>
        <v>10898851.08</v>
      </c>
      <c r="P172" s="16">
        <f t="shared" si="45"/>
        <v>0.46776184892703865</v>
      </c>
    </row>
    <row r="173" spans="1:16" s="17" customFormat="1" ht="12.75">
      <c r="A173" s="18"/>
      <c r="B173" s="31" t="s">
        <v>188</v>
      </c>
      <c r="C173" s="20"/>
      <c r="D173" s="21"/>
      <c r="E173" s="157"/>
      <c r="F173" s="142">
        <f>SUM(F171:F172)</f>
        <v>309527314</v>
      </c>
      <c r="G173" s="142">
        <f>SUM(G171:G172)</f>
        <v>0</v>
      </c>
      <c r="H173" s="142">
        <f>SUM(H171:H172)</f>
        <v>0</v>
      </c>
      <c r="I173" s="142">
        <f>SUM(I171:I172)</f>
        <v>0</v>
      </c>
      <c r="J173" s="142">
        <f t="shared" si="46"/>
        <v>309527314</v>
      </c>
      <c r="K173" s="142">
        <f>SUM(K171:K172)</f>
        <v>143431536.08</v>
      </c>
      <c r="L173" s="142">
        <f>SUM(L171:L172)</f>
        <v>0</v>
      </c>
      <c r="M173" s="142">
        <f>SUM(M171:M172)</f>
        <v>0</v>
      </c>
      <c r="N173" s="142">
        <f>SUM(N171:N172)</f>
        <v>0</v>
      </c>
      <c r="O173" s="142">
        <f t="shared" si="47"/>
        <v>143431536.08</v>
      </c>
      <c r="P173" s="22">
        <f t="shared" si="45"/>
        <v>0.4633889469282831</v>
      </c>
    </row>
    <row r="174" spans="1:16" s="17" customFormat="1" ht="29.25">
      <c r="A174" s="18"/>
      <c r="B174" s="127" t="s">
        <v>189</v>
      </c>
      <c r="C174" s="30" t="s">
        <v>184</v>
      </c>
      <c r="D174" s="30" t="s">
        <v>15</v>
      </c>
      <c r="E174" s="159" t="s">
        <v>185</v>
      </c>
      <c r="F174" s="141">
        <v>77635088</v>
      </c>
      <c r="G174" s="141"/>
      <c r="H174" s="141"/>
      <c r="I174" s="141"/>
      <c r="J174" s="141">
        <f t="shared" si="46"/>
        <v>77635088</v>
      </c>
      <c r="K174" s="141">
        <v>35947617</v>
      </c>
      <c r="L174" s="141"/>
      <c r="M174" s="141"/>
      <c r="N174" s="141"/>
      <c r="O174" s="141">
        <f t="shared" si="47"/>
        <v>35947617</v>
      </c>
      <c r="P174" s="16">
        <f t="shared" si="45"/>
        <v>0.46303311976667044</v>
      </c>
    </row>
    <row r="175" spans="1:16" s="17" customFormat="1" ht="29.25">
      <c r="A175" s="18"/>
      <c r="B175" s="129"/>
      <c r="C175" s="30" t="s">
        <v>186</v>
      </c>
      <c r="D175" s="30" t="s">
        <v>15</v>
      </c>
      <c r="E175" s="159" t="s">
        <v>187</v>
      </c>
      <c r="F175" s="141">
        <v>4700000</v>
      </c>
      <c r="G175" s="141"/>
      <c r="H175" s="141"/>
      <c r="I175" s="141"/>
      <c r="J175" s="141">
        <f t="shared" si="46"/>
        <v>4700000</v>
      </c>
      <c r="K175" s="141">
        <v>2274308.19</v>
      </c>
      <c r="L175" s="141"/>
      <c r="M175" s="141"/>
      <c r="N175" s="141"/>
      <c r="O175" s="141">
        <f t="shared" si="47"/>
        <v>2274308.19</v>
      </c>
      <c r="P175" s="16">
        <f t="shared" si="45"/>
        <v>0.48389535957446805</v>
      </c>
    </row>
    <row r="176" spans="1:16" s="17" customFormat="1" ht="12.75">
      <c r="A176" s="18"/>
      <c r="B176" s="31" t="s">
        <v>190</v>
      </c>
      <c r="C176" s="20"/>
      <c r="D176" s="21"/>
      <c r="E176" s="157"/>
      <c r="F176" s="142">
        <f>SUM(F174:F175)</f>
        <v>82335088</v>
      </c>
      <c r="G176" s="142">
        <f>SUM(G174:G175)</f>
        <v>0</v>
      </c>
      <c r="H176" s="142">
        <f>SUM(H174:H175)</f>
        <v>0</v>
      </c>
      <c r="I176" s="142">
        <f>SUM(I174:I175)</f>
        <v>0</v>
      </c>
      <c r="J176" s="142">
        <f t="shared" si="46"/>
        <v>82335088</v>
      </c>
      <c r="K176" s="142">
        <f>SUM(K174:K175)</f>
        <v>38221925.19</v>
      </c>
      <c r="L176" s="142">
        <f>SUM(L174:L175)</f>
        <v>0</v>
      </c>
      <c r="M176" s="142">
        <f>SUM(M174:M175)</f>
        <v>0</v>
      </c>
      <c r="N176" s="142">
        <f>SUM(N174:N175)</f>
        <v>0</v>
      </c>
      <c r="O176" s="142">
        <f t="shared" si="47"/>
        <v>38221925.19</v>
      </c>
      <c r="P176" s="22">
        <f t="shared" si="45"/>
        <v>0.4642240157683441</v>
      </c>
    </row>
    <row r="177" spans="1:16" s="17" customFormat="1" ht="12.75">
      <c r="A177" s="23" t="s">
        <v>191</v>
      </c>
      <c r="B177" s="24"/>
      <c r="C177" s="25"/>
      <c r="D177" s="25"/>
      <c r="E177" s="158"/>
      <c r="F177" s="143">
        <f>SUM(F176,F173,F170,F162,F151,F142)</f>
        <v>629917402</v>
      </c>
      <c r="G177" s="143">
        <f>SUM(G176,G173,G170,G162,G151,G142)</f>
        <v>0</v>
      </c>
      <c r="H177" s="143">
        <f>SUM(H176,H173,H170,H162,H151,H142)</f>
        <v>0</v>
      </c>
      <c r="I177" s="143">
        <f>SUM(I176,I173,I170,I162,I151,I142)</f>
        <v>0</v>
      </c>
      <c r="J177" s="143">
        <f t="shared" si="46"/>
        <v>629917402</v>
      </c>
      <c r="K177" s="143">
        <f>SUM(K176,K173,K170,K162,K151,K142)</f>
        <v>281275649.59000003</v>
      </c>
      <c r="L177" s="143">
        <f>SUM(L176,L173,L170,L162,L151,L142)</f>
        <v>0</v>
      </c>
      <c r="M177" s="143">
        <f>SUM(M176,M173,M170,M162,M151,M142)</f>
        <v>0</v>
      </c>
      <c r="N177" s="143">
        <f>SUM(N176,N173,N170,N162,N151,N142)</f>
        <v>0</v>
      </c>
      <c r="O177" s="143">
        <f t="shared" si="47"/>
        <v>281275649.59000003</v>
      </c>
      <c r="P177" s="26">
        <f t="shared" si="45"/>
        <v>0.44652782840566774</v>
      </c>
    </row>
    <row r="178" spans="1:16" s="17" customFormat="1" ht="47.25" customHeight="1">
      <c r="A178" s="28" t="s">
        <v>192</v>
      </c>
      <c r="B178" s="28" t="s">
        <v>193</v>
      </c>
      <c r="C178" s="30" t="s">
        <v>194</v>
      </c>
      <c r="D178" s="30" t="s">
        <v>15</v>
      </c>
      <c r="E178" s="159" t="s">
        <v>195</v>
      </c>
      <c r="F178" s="141">
        <v>230834703</v>
      </c>
      <c r="G178" s="141"/>
      <c r="H178" s="141"/>
      <c r="I178" s="141"/>
      <c r="J178" s="141">
        <f t="shared" si="46"/>
        <v>230834703</v>
      </c>
      <c r="K178" s="141">
        <v>142052120</v>
      </c>
      <c r="L178" s="141"/>
      <c r="M178" s="141"/>
      <c r="N178" s="141"/>
      <c r="O178" s="141">
        <f t="shared" si="47"/>
        <v>142052120</v>
      </c>
      <c r="P178" s="16">
        <f t="shared" si="45"/>
        <v>0.6153845940573329</v>
      </c>
    </row>
    <row r="179" spans="1:16" s="17" customFormat="1" ht="12.75">
      <c r="A179" s="76"/>
      <c r="B179" s="31" t="s">
        <v>196</v>
      </c>
      <c r="C179" s="20"/>
      <c r="D179" s="21"/>
      <c r="E179" s="157"/>
      <c r="F179" s="142">
        <f>SUM(F178)</f>
        <v>230834703</v>
      </c>
      <c r="G179" s="142">
        <f>SUM(G178)</f>
        <v>0</v>
      </c>
      <c r="H179" s="142">
        <f>SUM(H178)</f>
        <v>0</v>
      </c>
      <c r="I179" s="142">
        <f>SUM(I178)</f>
        <v>0</v>
      </c>
      <c r="J179" s="142">
        <f t="shared" si="46"/>
        <v>230834703</v>
      </c>
      <c r="K179" s="142">
        <f>SUM(K178)</f>
        <v>142052120</v>
      </c>
      <c r="L179" s="142">
        <f>SUM(L178)</f>
        <v>0</v>
      </c>
      <c r="M179" s="142">
        <f>SUM(M178)</f>
        <v>0</v>
      </c>
      <c r="N179" s="142">
        <f>SUM(N178)</f>
        <v>0</v>
      </c>
      <c r="O179" s="142">
        <f t="shared" si="47"/>
        <v>142052120</v>
      </c>
      <c r="P179" s="22">
        <f t="shared" si="45"/>
        <v>0.6153845940573329</v>
      </c>
    </row>
    <row r="180" spans="1:16" s="17" customFormat="1" ht="58.5" customHeight="1">
      <c r="A180" s="33"/>
      <c r="B180" s="28" t="s">
        <v>197</v>
      </c>
      <c r="C180" s="30">
        <v>618</v>
      </c>
      <c r="D180" s="30" t="s">
        <v>15</v>
      </c>
      <c r="E180" s="159" t="s">
        <v>198</v>
      </c>
      <c r="F180" s="141">
        <v>6346826</v>
      </c>
      <c r="G180" s="141"/>
      <c r="H180" s="141"/>
      <c r="I180" s="141"/>
      <c r="J180" s="141">
        <f t="shared" si="46"/>
        <v>6346826</v>
      </c>
      <c r="K180" s="141">
        <v>4108257</v>
      </c>
      <c r="L180" s="141"/>
      <c r="M180" s="141"/>
      <c r="N180" s="141"/>
      <c r="O180" s="141">
        <f t="shared" si="47"/>
        <v>4108257</v>
      </c>
      <c r="P180" s="16">
        <f t="shared" si="45"/>
        <v>0.6472931509387527</v>
      </c>
    </row>
    <row r="181" spans="1:16" s="17" customFormat="1" ht="12.75">
      <c r="A181" s="18"/>
      <c r="B181" s="31" t="s">
        <v>199</v>
      </c>
      <c r="C181" s="20"/>
      <c r="D181" s="21"/>
      <c r="E181" s="157"/>
      <c r="F181" s="142">
        <f>SUM(F180)</f>
        <v>6346826</v>
      </c>
      <c r="G181" s="142">
        <f>SUM(G180)</f>
        <v>0</v>
      </c>
      <c r="H181" s="142">
        <f>SUM(H180)</f>
        <v>0</v>
      </c>
      <c r="I181" s="142">
        <f>SUM(I180)</f>
        <v>0</v>
      </c>
      <c r="J181" s="142">
        <f t="shared" si="46"/>
        <v>6346826</v>
      </c>
      <c r="K181" s="142">
        <f>SUM(K180)</f>
        <v>4108257</v>
      </c>
      <c r="L181" s="142">
        <f>SUM(L180)</f>
        <v>0</v>
      </c>
      <c r="M181" s="142">
        <f>SUM(M180)</f>
        <v>0</v>
      </c>
      <c r="N181" s="142">
        <f>SUM(N180)</f>
        <v>0</v>
      </c>
      <c r="O181" s="142">
        <f t="shared" si="47"/>
        <v>4108257</v>
      </c>
      <c r="P181" s="22">
        <f t="shared" si="45"/>
        <v>0.6472931509387527</v>
      </c>
    </row>
    <row r="182" spans="1:16" s="17" customFormat="1" ht="12.75">
      <c r="A182" s="18"/>
      <c r="B182" s="130" t="s">
        <v>200</v>
      </c>
      <c r="C182" s="122" t="s">
        <v>33</v>
      </c>
      <c r="D182" s="30" t="s">
        <v>15</v>
      </c>
      <c r="E182" s="133" t="s">
        <v>34</v>
      </c>
      <c r="F182" s="141">
        <v>500000</v>
      </c>
      <c r="G182" s="141"/>
      <c r="H182" s="141"/>
      <c r="I182" s="141"/>
      <c r="J182" s="141">
        <f t="shared" si="46"/>
        <v>500000</v>
      </c>
      <c r="K182" s="141">
        <v>284850.64</v>
      </c>
      <c r="L182" s="141"/>
      <c r="M182" s="141"/>
      <c r="N182" s="141"/>
      <c r="O182" s="141">
        <f t="shared" si="47"/>
        <v>284850.64</v>
      </c>
      <c r="P182" s="16">
        <f t="shared" si="45"/>
        <v>0.56970128</v>
      </c>
    </row>
    <row r="183" spans="1:16" s="17" customFormat="1" ht="12.75">
      <c r="A183" s="18"/>
      <c r="B183" s="114"/>
      <c r="C183" s="122"/>
      <c r="D183" s="30">
        <v>1</v>
      </c>
      <c r="E183" s="134"/>
      <c r="F183" s="141"/>
      <c r="G183" s="141"/>
      <c r="H183" s="141"/>
      <c r="I183" s="141"/>
      <c r="J183" s="141">
        <f t="shared" si="46"/>
        <v>0</v>
      </c>
      <c r="K183" s="141">
        <v>536.33</v>
      </c>
      <c r="L183" s="141"/>
      <c r="M183" s="141"/>
      <c r="N183" s="141"/>
      <c r="O183" s="141">
        <f t="shared" si="47"/>
        <v>536.33</v>
      </c>
      <c r="P183" s="16"/>
    </row>
    <row r="184" spans="1:16" s="17" customFormat="1" ht="12.75">
      <c r="A184" s="18"/>
      <c r="B184" s="131"/>
      <c r="C184" s="122"/>
      <c r="D184" s="30">
        <v>7</v>
      </c>
      <c r="E184" s="135"/>
      <c r="F184" s="141"/>
      <c r="G184" s="141"/>
      <c r="H184" s="141"/>
      <c r="I184" s="141"/>
      <c r="J184" s="141">
        <f t="shared" si="46"/>
        <v>0</v>
      </c>
      <c r="K184" s="141">
        <v>5.44</v>
      </c>
      <c r="L184" s="141"/>
      <c r="M184" s="141"/>
      <c r="N184" s="141"/>
      <c r="O184" s="141">
        <f t="shared" si="47"/>
        <v>5.44</v>
      </c>
      <c r="P184" s="16"/>
    </row>
    <row r="185" spans="1:16" s="17" customFormat="1" ht="12.75">
      <c r="A185" s="18"/>
      <c r="B185" s="31" t="s">
        <v>201</v>
      </c>
      <c r="C185" s="20"/>
      <c r="D185" s="21"/>
      <c r="E185" s="157"/>
      <c r="F185" s="142">
        <f>SUM(F182:F182)</f>
        <v>500000</v>
      </c>
      <c r="G185" s="142">
        <f>SUM(G182:G182)</f>
        <v>0</v>
      </c>
      <c r="H185" s="142">
        <f>SUM(H182:H182)</f>
        <v>0</v>
      </c>
      <c r="I185" s="142">
        <f>SUM(I182:I182)</f>
        <v>0</v>
      </c>
      <c r="J185" s="142">
        <f t="shared" si="46"/>
        <v>500000</v>
      </c>
      <c r="K185" s="142">
        <f>SUM(K182:K184)</f>
        <v>285392.41000000003</v>
      </c>
      <c r="L185" s="142">
        <f>SUM(L182:L184)</f>
        <v>0</v>
      </c>
      <c r="M185" s="142">
        <f>SUM(M182:M184)</f>
        <v>0</v>
      </c>
      <c r="N185" s="142">
        <f>SUM(N182:N184)</f>
        <v>0</v>
      </c>
      <c r="O185" s="142">
        <f t="shared" si="47"/>
        <v>285392.41000000003</v>
      </c>
      <c r="P185" s="22">
        <f>O185/J185</f>
        <v>0.5707848200000001</v>
      </c>
    </row>
    <row r="186" spans="1:16" s="17" customFormat="1" ht="19.5">
      <c r="A186" s="18"/>
      <c r="B186" s="28" t="s">
        <v>202</v>
      </c>
      <c r="C186" s="30">
        <v>298</v>
      </c>
      <c r="D186" s="30" t="s">
        <v>15</v>
      </c>
      <c r="E186" s="159" t="s">
        <v>203</v>
      </c>
      <c r="F186" s="141"/>
      <c r="G186" s="141"/>
      <c r="H186" s="141"/>
      <c r="I186" s="141"/>
      <c r="J186" s="141">
        <f t="shared" si="46"/>
        <v>0</v>
      </c>
      <c r="K186" s="141">
        <v>3458.84</v>
      </c>
      <c r="L186" s="141"/>
      <c r="M186" s="141"/>
      <c r="N186" s="141"/>
      <c r="O186" s="141">
        <f t="shared" si="47"/>
        <v>3458.84</v>
      </c>
      <c r="P186" s="16"/>
    </row>
    <row r="187" spans="1:16" s="17" customFormat="1" ht="12.75">
      <c r="A187" s="18"/>
      <c r="B187" s="31" t="s">
        <v>204</v>
      </c>
      <c r="C187" s="20"/>
      <c r="D187" s="21"/>
      <c r="E187" s="157"/>
      <c r="F187" s="142">
        <f>SUM(F186)</f>
        <v>0</v>
      </c>
      <c r="G187" s="142">
        <f>SUM(G186)</f>
        <v>0</v>
      </c>
      <c r="H187" s="142">
        <f>SUM(H186)</f>
        <v>0</v>
      </c>
      <c r="I187" s="142">
        <f>SUM(I186)</f>
        <v>0</v>
      </c>
      <c r="J187" s="142">
        <f t="shared" si="46"/>
        <v>0</v>
      </c>
      <c r="K187" s="142">
        <f>SUM(K186)</f>
        <v>3458.84</v>
      </c>
      <c r="L187" s="142">
        <f>SUM(L186)</f>
        <v>0</v>
      </c>
      <c r="M187" s="142">
        <f>SUM(M186)</f>
        <v>0</v>
      </c>
      <c r="N187" s="142">
        <f>SUM(N186)</f>
        <v>0</v>
      </c>
      <c r="O187" s="142">
        <f t="shared" si="47"/>
        <v>3458.84</v>
      </c>
      <c r="P187" s="22"/>
    </row>
    <row r="188" spans="1:16" s="17" customFormat="1" ht="42" customHeight="1">
      <c r="A188" s="18"/>
      <c r="B188" s="28" t="s">
        <v>205</v>
      </c>
      <c r="C188" s="30" t="s">
        <v>194</v>
      </c>
      <c r="D188" s="30" t="s">
        <v>15</v>
      </c>
      <c r="E188" s="159" t="s">
        <v>195</v>
      </c>
      <c r="F188" s="141">
        <v>6336681</v>
      </c>
      <c r="G188" s="141"/>
      <c r="H188" s="141"/>
      <c r="I188" s="141"/>
      <c r="J188" s="141">
        <f t="shared" si="46"/>
        <v>6336681</v>
      </c>
      <c r="K188" s="141">
        <v>3168342</v>
      </c>
      <c r="L188" s="141"/>
      <c r="M188" s="141"/>
      <c r="N188" s="141"/>
      <c r="O188" s="141">
        <f t="shared" si="47"/>
        <v>3168342</v>
      </c>
      <c r="P188" s="16">
        <f aca="true" t="shared" si="48" ref="P188:P193">O188/J188</f>
        <v>0.5000002367169817</v>
      </c>
    </row>
    <row r="189" spans="1:16" s="17" customFormat="1" ht="12.75">
      <c r="A189" s="18"/>
      <c r="B189" s="31" t="s">
        <v>206</v>
      </c>
      <c r="C189" s="20"/>
      <c r="D189" s="21"/>
      <c r="E189" s="157"/>
      <c r="F189" s="142">
        <f>SUM(F188)</f>
        <v>6336681</v>
      </c>
      <c r="G189" s="142">
        <f>SUM(G188)</f>
        <v>0</v>
      </c>
      <c r="H189" s="142">
        <f>SUM(H188)</f>
        <v>0</v>
      </c>
      <c r="I189" s="142">
        <f>SUM(I188)</f>
        <v>0</v>
      </c>
      <c r="J189" s="142">
        <f t="shared" si="46"/>
        <v>6336681</v>
      </c>
      <c r="K189" s="142">
        <f>SUM(K188)</f>
        <v>3168342</v>
      </c>
      <c r="L189" s="142">
        <f>SUM(L188)</f>
        <v>0</v>
      </c>
      <c r="M189" s="142">
        <f>SUM(M188)</f>
        <v>0</v>
      </c>
      <c r="N189" s="142">
        <f>SUM(N188)</f>
        <v>0</v>
      </c>
      <c r="O189" s="142">
        <f t="shared" si="47"/>
        <v>3168342</v>
      </c>
      <c r="P189" s="22">
        <f t="shared" si="48"/>
        <v>0.5000002367169817</v>
      </c>
    </row>
    <row r="190" spans="1:16" s="17" customFormat="1" ht="12.75">
      <c r="A190" s="23" t="s">
        <v>207</v>
      </c>
      <c r="B190" s="24"/>
      <c r="C190" s="25"/>
      <c r="D190" s="25"/>
      <c r="E190" s="158"/>
      <c r="F190" s="143">
        <f>SUM(F189,F187,F185,F181,F179)</f>
        <v>244018210</v>
      </c>
      <c r="G190" s="143">
        <f>SUM(G189,G187,G185,G181,G179)</f>
        <v>0</v>
      </c>
      <c r="H190" s="143">
        <f>SUM(H189,H187,H185,H181,H179)</f>
        <v>0</v>
      </c>
      <c r="I190" s="143">
        <f>SUM(I189,I187,I185,I181,I179)</f>
        <v>0</v>
      </c>
      <c r="J190" s="143">
        <f>SUM(J189,J187,J185,J181,J179)</f>
        <v>244018210</v>
      </c>
      <c r="K190" s="143">
        <f>SUM(K189,K187,K185,K181,K179)</f>
        <v>149617570.25</v>
      </c>
      <c r="L190" s="143">
        <f>SUM(L189,L187,L185,L181,L179)</f>
        <v>0</v>
      </c>
      <c r="M190" s="143">
        <f>SUM(M189,M187,M185,M181,M179)</f>
        <v>0</v>
      </c>
      <c r="N190" s="143">
        <f>SUM(N189,N187,N185,N181,N179)</f>
        <v>0</v>
      </c>
      <c r="O190" s="143">
        <f t="shared" si="47"/>
        <v>149617570.25</v>
      </c>
      <c r="P190" s="26">
        <f t="shared" si="48"/>
        <v>0.6131410039029465</v>
      </c>
    </row>
    <row r="191" spans="1:16" s="17" customFormat="1" ht="12.75">
      <c r="A191" s="116" t="s">
        <v>208</v>
      </c>
      <c r="B191" s="127" t="s">
        <v>209</v>
      </c>
      <c r="C191" s="30" t="s">
        <v>48</v>
      </c>
      <c r="D191" s="30" t="s">
        <v>15</v>
      </c>
      <c r="E191" s="159" t="s">
        <v>49</v>
      </c>
      <c r="F191" s="141">
        <v>12290</v>
      </c>
      <c r="G191" s="141"/>
      <c r="H191" s="141"/>
      <c r="I191" s="141"/>
      <c r="J191" s="141">
        <f aca="true" t="shared" si="49" ref="J191:J202">SUM(F191:I191)</f>
        <v>12290</v>
      </c>
      <c r="K191" s="141">
        <v>5262</v>
      </c>
      <c r="L191" s="141"/>
      <c r="M191" s="141"/>
      <c r="N191" s="141"/>
      <c r="O191" s="141">
        <f t="shared" si="47"/>
        <v>5262</v>
      </c>
      <c r="P191" s="16">
        <f t="shared" si="48"/>
        <v>0.42815296989422297</v>
      </c>
    </row>
    <row r="192" spans="1:16" s="17" customFormat="1" ht="68.25">
      <c r="A192" s="125"/>
      <c r="B192" s="74"/>
      <c r="C192" s="30" t="s">
        <v>27</v>
      </c>
      <c r="D192" s="30" t="s">
        <v>15</v>
      </c>
      <c r="E192" s="159" t="s">
        <v>28</v>
      </c>
      <c r="F192" s="141">
        <v>1249376</v>
      </c>
      <c r="G192" s="141"/>
      <c r="H192" s="141"/>
      <c r="I192" s="144"/>
      <c r="J192" s="141">
        <f t="shared" si="49"/>
        <v>1249376</v>
      </c>
      <c r="K192" s="141">
        <v>445634.09</v>
      </c>
      <c r="L192" s="141"/>
      <c r="M192" s="141"/>
      <c r="N192" s="141"/>
      <c r="O192" s="141">
        <f t="shared" si="47"/>
        <v>445634.09</v>
      </c>
      <c r="P192" s="16">
        <f t="shared" si="48"/>
        <v>0.35668532931639474</v>
      </c>
    </row>
    <row r="193" spans="1:16" s="17" customFormat="1" ht="19.5">
      <c r="A193" s="33"/>
      <c r="B193" s="33"/>
      <c r="C193" s="29" t="s">
        <v>31</v>
      </c>
      <c r="D193" s="30">
        <v>0</v>
      </c>
      <c r="E193" s="159" t="s">
        <v>32</v>
      </c>
      <c r="F193" s="141">
        <v>2000</v>
      </c>
      <c r="G193" s="141"/>
      <c r="H193" s="141"/>
      <c r="I193" s="144"/>
      <c r="J193" s="141">
        <f t="shared" si="49"/>
        <v>2000</v>
      </c>
      <c r="K193" s="141">
        <v>2000</v>
      </c>
      <c r="L193" s="141"/>
      <c r="M193" s="141"/>
      <c r="N193" s="141"/>
      <c r="O193" s="141">
        <f t="shared" si="47"/>
        <v>2000</v>
      </c>
      <c r="P193" s="16">
        <f t="shared" si="48"/>
        <v>1</v>
      </c>
    </row>
    <row r="194" spans="1:16" s="17" customFormat="1" ht="78">
      <c r="A194" s="33"/>
      <c r="B194" s="33"/>
      <c r="C194" s="29" t="s">
        <v>64</v>
      </c>
      <c r="D194" s="30">
        <v>0</v>
      </c>
      <c r="E194" s="77" t="s">
        <v>210</v>
      </c>
      <c r="F194" s="141"/>
      <c r="G194" s="141"/>
      <c r="H194" s="141"/>
      <c r="I194" s="144"/>
      <c r="J194" s="141">
        <f t="shared" si="49"/>
        <v>0</v>
      </c>
      <c r="K194" s="141">
        <v>12.57</v>
      </c>
      <c r="L194" s="141"/>
      <c r="M194" s="141"/>
      <c r="N194" s="141"/>
      <c r="O194" s="141">
        <f t="shared" si="47"/>
        <v>12.57</v>
      </c>
      <c r="P194" s="16"/>
    </row>
    <row r="195" spans="1:16" s="17" customFormat="1" ht="12.75">
      <c r="A195" s="33"/>
      <c r="B195" s="33"/>
      <c r="C195" s="38" t="s">
        <v>33</v>
      </c>
      <c r="D195" s="30">
        <v>0</v>
      </c>
      <c r="E195" s="78" t="s">
        <v>34</v>
      </c>
      <c r="F195" s="141"/>
      <c r="G195" s="141"/>
      <c r="H195" s="141"/>
      <c r="I195" s="144"/>
      <c r="J195" s="141">
        <f t="shared" si="49"/>
        <v>0</v>
      </c>
      <c r="K195" s="141">
        <v>741.39</v>
      </c>
      <c r="L195" s="141"/>
      <c r="M195" s="141"/>
      <c r="N195" s="141"/>
      <c r="O195" s="141">
        <f t="shared" si="47"/>
        <v>741.39</v>
      </c>
      <c r="P195" s="16"/>
    </row>
    <row r="196" spans="1:16" s="17" customFormat="1" ht="12.75">
      <c r="A196" s="18"/>
      <c r="B196" s="18"/>
      <c r="C196" s="30" t="s">
        <v>35</v>
      </c>
      <c r="D196" s="30" t="s">
        <v>15</v>
      </c>
      <c r="E196" s="159" t="s">
        <v>36</v>
      </c>
      <c r="F196" s="141">
        <v>17600</v>
      </c>
      <c r="G196" s="141"/>
      <c r="H196" s="141"/>
      <c r="I196" s="144"/>
      <c r="J196" s="141">
        <f t="shared" si="49"/>
        <v>17600</v>
      </c>
      <c r="K196" s="141">
        <v>21933.42</v>
      </c>
      <c r="L196" s="141"/>
      <c r="M196" s="141"/>
      <c r="N196" s="141"/>
      <c r="O196" s="141">
        <f t="shared" si="47"/>
        <v>21933.42</v>
      </c>
      <c r="P196" s="16">
        <f>O196/J196</f>
        <v>1.2462170454545454</v>
      </c>
    </row>
    <row r="197" spans="1:16" s="17" customFormat="1" ht="48.75">
      <c r="A197" s="18"/>
      <c r="B197" s="18"/>
      <c r="C197" s="30">
        <v>240</v>
      </c>
      <c r="D197" s="30">
        <v>0</v>
      </c>
      <c r="E197" s="159" t="s">
        <v>213</v>
      </c>
      <c r="F197" s="141"/>
      <c r="G197" s="141"/>
      <c r="H197" s="141"/>
      <c r="I197" s="141"/>
      <c r="J197" s="141">
        <f t="shared" si="49"/>
        <v>0</v>
      </c>
      <c r="K197" s="141">
        <v>19.67</v>
      </c>
      <c r="L197" s="141"/>
      <c r="M197" s="141"/>
      <c r="N197" s="141"/>
      <c r="O197" s="141">
        <f t="shared" si="47"/>
        <v>19.67</v>
      </c>
      <c r="P197" s="16"/>
    </row>
    <row r="198" spans="1:16" s="17" customFormat="1" ht="48.75">
      <c r="A198" s="18"/>
      <c r="B198" s="18"/>
      <c r="C198" s="30" t="s">
        <v>132</v>
      </c>
      <c r="D198" s="30" t="s">
        <v>15</v>
      </c>
      <c r="E198" s="159" t="s">
        <v>42</v>
      </c>
      <c r="F198" s="141">
        <v>27100</v>
      </c>
      <c r="G198" s="141"/>
      <c r="H198" s="141"/>
      <c r="I198" s="141"/>
      <c r="J198" s="141">
        <f t="shared" si="49"/>
        <v>27100</v>
      </c>
      <c r="K198" s="141">
        <v>14165</v>
      </c>
      <c r="L198" s="141"/>
      <c r="M198" s="141"/>
      <c r="N198" s="141"/>
      <c r="O198" s="141">
        <f t="shared" si="47"/>
        <v>14165</v>
      </c>
      <c r="P198" s="16">
        <f>O198/J198</f>
        <v>0.5226937269372693</v>
      </c>
    </row>
    <row r="199" spans="1:16" s="17" customFormat="1" ht="87.75">
      <c r="A199" s="18"/>
      <c r="B199" s="18"/>
      <c r="C199" s="30">
        <v>291</v>
      </c>
      <c r="D199" s="30">
        <v>0</v>
      </c>
      <c r="E199" s="159" t="s">
        <v>66</v>
      </c>
      <c r="F199" s="141">
        <v>4551</v>
      </c>
      <c r="G199" s="141"/>
      <c r="H199" s="141"/>
      <c r="I199" s="141"/>
      <c r="J199" s="141">
        <f t="shared" si="49"/>
        <v>4551</v>
      </c>
      <c r="K199" s="141">
        <v>4550.93</v>
      </c>
      <c r="L199" s="141"/>
      <c r="M199" s="141"/>
      <c r="N199" s="141"/>
      <c r="O199" s="141">
        <f t="shared" si="47"/>
        <v>4550.93</v>
      </c>
      <c r="P199" s="16">
        <f>O199/J199</f>
        <v>0.9999846187651066</v>
      </c>
    </row>
    <row r="200" spans="1:16" s="17" customFormat="1" ht="12.75">
      <c r="A200" s="18"/>
      <c r="B200" s="31" t="s">
        <v>214</v>
      </c>
      <c r="C200" s="20"/>
      <c r="D200" s="21"/>
      <c r="E200" s="157"/>
      <c r="F200" s="142">
        <f>SUM(F191:F199)</f>
        <v>1312917</v>
      </c>
      <c r="G200" s="142">
        <f>SUM(G191:G199)</f>
        <v>0</v>
      </c>
      <c r="H200" s="142">
        <f>SUM(H191:H199)</f>
        <v>0</v>
      </c>
      <c r="I200" s="142">
        <f>SUM(I191:I199)</f>
        <v>0</v>
      </c>
      <c r="J200" s="142">
        <f t="shared" si="49"/>
        <v>1312917</v>
      </c>
      <c r="K200" s="142">
        <f>SUM(K191:K199)</f>
        <v>494319.07</v>
      </c>
      <c r="L200" s="142">
        <f>SUM(L191:L199)</f>
        <v>0</v>
      </c>
      <c r="M200" s="142">
        <f>SUM(M191:M199)</f>
        <v>0</v>
      </c>
      <c r="N200" s="142">
        <f>SUM(N191:N199)</f>
        <v>0</v>
      </c>
      <c r="O200" s="142">
        <f t="shared" si="47"/>
        <v>494319.07</v>
      </c>
      <c r="P200" s="22">
        <f>O200/J200</f>
        <v>0.37650443249649446</v>
      </c>
    </row>
    <row r="201" spans="1:16" s="17" customFormat="1" ht="68.25">
      <c r="A201" s="18"/>
      <c r="B201" s="28" t="s">
        <v>215</v>
      </c>
      <c r="C201" s="30" t="s">
        <v>27</v>
      </c>
      <c r="D201" s="30" t="s">
        <v>15</v>
      </c>
      <c r="E201" s="159" t="s">
        <v>28</v>
      </c>
      <c r="F201" s="141">
        <v>35000</v>
      </c>
      <c r="G201" s="141"/>
      <c r="H201" s="141"/>
      <c r="I201" s="141"/>
      <c r="J201" s="141">
        <f t="shared" si="49"/>
        <v>35000</v>
      </c>
      <c r="K201" s="141">
        <v>12060</v>
      </c>
      <c r="L201" s="141"/>
      <c r="M201" s="141"/>
      <c r="N201" s="141"/>
      <c r="O201" s="141">
        <f t="shared" si="47"/>
        <v>12060</v>
      </c>
      <c r="P201" s="16">
        <f>O201/J201</f>
        <v>0.3445714285714286</v>
      </c>
    </row>
    <row r="202" spans="1:16" s="17" customFormat="1" ht="12.75">
      <c r="A202" s="18"/>
      <c r="B202" s="18"/>
      <c r="C202" s="30" t="s">
        <v>35</v>
      </c>
      <c r="D202" s="30" t="s">
        <v>15</v>
      </c>
      <c r="E202" s="159" t="s">
        <v>36</v>
      </c>
      <c r="F202" s="141"/>
      <c r="G202" s="141"/>
      <c r="H202" s="141"/>
      <c r="I202" s="141"/>
      <c r="J202" s="141">
        <f t="shared" si="49"/>
        <v>0</v>
      </c>
      <c r="K202" s="141">
        <v>81.6</v>
      </c>
      <c r="L202" s="141"/>
      <c r="M202" s="141"/>
      <c r="N202" s="141"/>
      <c r="O202" s="141">
        <f t="shared" si="47"/>
        <v>81.6</v>
      </c>
      <c r="P202" s="16"/>
    </row>
    <row r="203" spans="1:16" s="17" customFormat="1" ht="48.75">
      <c r="A203" s="18"/>
      <c r="B203" s="43"/>
      <c r="C203" s="30">
        <v>240</v>
      </c>
      <c r="D203" s="30">
        <v>0</v>
      </c>
      <c r="E203" s="159" t="s">
        <v>213</v>
      </c>
      <c r="F203" s="141"/>
      <c r="G203" s="141"/>
      <c r="H203" s="141"/>
      <c r="I203" s="141"/>
      <c r="J203" s="141"/>
      <c r="K203" s="141">
        <v>4.17</v>
      </c>
      <c r="L203" s="141"/>
      <c r="M203" s="141"/>
      <c r="N203" s="141"/>
      <c r="O203" s="141">
        <f t="shared" si="47"/>
        <v>4.17</v>
      </c>
      <c r="P203" s="16"/>
    </row>
    <row r="204" spans="1:16" s="17" customFormat="1" ht="12.75">
      <c r="A204" s="18"/>
      <c r="B204" s="79" t="s">
        <v>217</v>
      </c>
      <c r="C204" s="80"/>
      <c r="D204" s="81"/>
      <c r="E204" s="68"/>
      <c r="F204" s="149">
        <f>SUM(F201:F202)</f>
        <v>35000</v>
      </c>
      <c r="G204" s="149">
        <f>SUM(G201:G202)</f>
        <v>0</v>
      </c>
      <c r="H204" s="149">
        <f>SUM(H201:H202)</f>
        <v>0</v>
      </c>
      <c r="I204" s="149">
        <f>SUM(I201:I202)</f>
        <v>0</v>
      </c>
      <c r="J204" s="142">
        <f>SUM(J201:J202)</f>
        <v>35000</v>
      </c>
      <c r="K204" s="149">
        <f>SUM(K201:K203)</f>
        <v>12145.77</v>
      </c>
      <c r="L204" s="149">
        <f>SUM(L201:L203)</f>
        <v>0</v>
      </c>
      <c r="M204" s="149">
        <f>SUM(M201:M203)</f>
        <v>0</v>
      </c>
      <c r="N204" s="149">
        <f>SUM(N201:N203)</f>
        <v>0</v>
      </c>
      <c r="O204" s="149">
        <f>SUM(O201:O203)</f>
        <v>12145.77</v>
      </c>
      <c r="P204" s="82">
        <f aca="true" t="shared" si="50" ref="P204:P211">O204/J204</f>
        <v>0.347022</v>
      </c>
    </row>
    <row r="205" spans="1:16" s="17" customFormat="1" ht="39">
      <c r="A205" s="18"/>
      <c r="B205" s="28" t="s">
        <v>218</v>
      </c>
      <c r="C205" s="30" t="s">
        <v>211</v>
      </c>
      <c r="D205" s="30" t="s">
        <v>15</v>
      </c>
      <c r="E205" s="160" t="s">
        <v>212</v>
      </c>
      <c r="F205" s="141">
        <v>1208340</v>
      </c>
      <c r="G205" s="141"/>
      <c r="H205" s="141"/>
      <c r="I205" s="141"/>
      <c r="J205" s="141">
        <f>SUM(F205:I205)</f>
        <v>1208340</v>
      </c>
      <c r="K205" s="141">
        <v>604170</v>
      </c>
      <c r="L205" s="141"/>
      <c r="M205" s="141"/>
      <c r="N205" s="141"/>
      <c r="O205" s="141">
        <f aca="true" t="shared" si="51" ref="O205:O225">SUM(K205:N205)</f>
        <v>604170</v>
      </c>
      <c r="P205" s="16">
        <f t="shared" si="50"/>
        <v>0.5</v>
      </c>
    </row>
    <row r="206" spans="1:16" s="17" customFormat="1" ht="68.25">
      <c r="A206" s="18"/>
      <c r="B206" s="33"/>
      <c r="C206" s="30">
        <v>290</v>
      </c>
      <c r="D206" s="30">
        <v>0</v>
      </c>
      <c r="E206" s="159" t="s">
        <v>219</v>
      </c>
      <c r="F206" s="141">
        <v>20000</v>
      </c>
      <c r="G206" s="141"/>
      <c r="H206" s="141"/>
      <c r="I206" s="141"/>
      <c r="J206" s="141">
        <f>SUM(F206:I206)</f>
        <v>20000</v>
      </c>
      <c r="K206" s="141">
        <v>0.06</v>
      </c>
      <c r="L206" s="141"/>
      <c r="M206" s="141"/>
      <c r="N206" s="141"/>
      <c r="O206" s="141">
        <f t="shared" si="51"/>
        <v>0.06</v>
      </c>
      <c r="P206" s="16">
        <f t="shared" si="50"/>
        <v>3E-06</v>
      </c>
    </row>
    <row r="207" spans="1:16" s="17" customFormat="1" ht="12.75">
      <c r="A207" s="18"/>
      <c r="B207" s="31" t="s">
        <v>220</v>
      </c>
      <c r="C207" s="20"/>
      <c r="D207" s="21"/>
      <c r="E207" s="157"/>
      <c r="F207" s="142">
        <f aca="true" t="shared" si="52" ref="F207:N207">SUM(F205:F206)</f>
        <v>1228340</v>
      </c>
      <c r="G207" s="142">
        <f t="shared" si="52"/>
        <v>0</v>
      </c>
      <c r="H207" s="142">
        <f t="shared" si="52"/>
        <v>0</v>
      </c>
      <c r="I207" s="142">
        <f t="shared" si="52"/>
        <v>0</v>
      </c>
      <c r="J207" s="142">
        <f t="shared" si="52"/>
        <v>1228340</v>
      </c>
      <c r="K207" s="142">
        <f t="shared" si="52"/>
        <v>604170.06</v>
      </c>
      <c r="L207" s="142">
        <f t="shared" si="52"/>
        <v>0</v>
      </c>
      <c r="M207" s="142">
        <f t="shared" si="52"/>
        <v>0</v>
      </c>
      <c r="N207" s="142">
        <f t="shared" si="52"/>
        <v>0</v>
      </c>
      <c r="O207" s="142">
        <f t="shared" si="51"/>
        <v>604170.06</v>
      </c>
      <c r="P207" s="22">
        <f t="shared" si="50"/>
        <v>0.4918589804125894</v>
      </c>
    </row>
    <row r="208" spans="1:16" s="17" customFormat="1" ht="19.5">
      <c r="A208" s="18"/>
      <c r="B208" s="28" t="s">
        <v>221</v>
      </c>
      <c r="C208" s="30" t="s">
        <v>46</v>
      </c>
      <c r="D208" s="30" t="s">
        <v>15</v>
      </c>
      <c r="E208" s="159" t="s">
        <v>47</v>
      </c>
      <c r="F208" s="141">
        <v>2800</v>
      </c>
      <c r="G208" s="141"/>
      <c r="H208" s="141"/>
      <c r="I208" s="141"/>
      <c r="J208" s="141">
        <f aca="true" t="shared" si="53" ref="J208:J215">SUM(F208:I208)</f>
        <v>2800</v>
      </c>
      <c r="K208" s="141">
        <v>1260.61</v>
      </c>
      <c r="L208" s="141"/>
      <c r="M208" s="141"/>
      <c r="N208" s="141"/>
      <c r="O208" s="141">
        <f t="shared" si="51"/>
        <v>1260.61</v>
      </c>
      <c r="P208" s="16">
        <f t="shared" si="50"/>
        <v>0.4502178571428571</v>
      </c>
    </row>
    <row r="209" spans="1:16" s="17" customFormat="1" ht="19.5">
      <c r="A209" s="18"/>
      <c r="B209" s="33"/>
      <c r="C209" s="29" t="s">
        <v>222</v>
      </c>
      <c r="D209" s="30"/>
      <c r="E209" s="159" t="s">
        <v>223</v>
      </c>
      <c r="F209" s="141">
        <v>4114125</v>
      </c>
      <c r="G209" s="141"/>
      <c r="H209" s="141"/>
      <c r="I209" s="141"/>
      <c r="J209" s="141">
        <f t="shared" si="53"/>
        <v>4114125</v>
      </c>
      <c r="K209" s="141">
        <v>2117779.66</v>
      </c>
      <c r="L209" s="141"/>
      <c r="M209" s="141"/>
      <c r="N209" s="141"/>
      <c r="O209" s="141">
        <f t="shared" si="51"/>
        <v>2117779.66</v>
      </c>
      <c r="P209" s="16">
        <f t="shared" si="50"/>
        <v>0.5147582195485068</v>
      </c>
    </row>
    <row r="210" spans="1:16" s="17" customFormat="1" ht="68.25">
      <c r="A210" s="18"/>
      <c r="B210" s="18"/>
      <c r="C210" s="30" t="s">
        <v>27</v>
      </c>
      <c r="D210" s="30" t="s">
        <v>15</v>
      </c>
      <c r="E210" s="159" t="s">
        <v>28</v>
      </c>
      <c r="F210" s="141">
        <v>52822</v>
      </c>
      <c r="G210" s="141"/>
      <c r="H210" s="141"/>
      <c r="I210" s="141"/>
      <c r="J210" s="141">
        <f t="shared" si="53"/>
        <v>52822</v>
      </c>
      <c r="K210" s="141">
        <v>18488.27</v>
      </c>
      <c r="L210" s="141"/>
      <c r="M210" s="141"/>
      <c r="N210" s="141"/>
      <c r="O210" s="141">
        <f t="shared" si="51"/>
        <v>18488.27</v>
      </c>
      <c r="P210" s="16">
        <f t="shared" si="50"/>
        <v>0.35001079095831283</v>
      </c>
    </row>
    <row r="211" spans="1:16" s="17" customFormat="1" ht="12.75">
      <c r="A211" s="18"/>
      <c r="B211" s="18"/>
      <c r="C211" s="30" t="s">
        <v>29</v>
      </c>
      <c r="D211" s="30" t="s">
        <v>15</v>
      </c>
      <c r="E211" s="159" t="s">
        <v>30</v>
      </c>
      <c r="F211" s="141">
        <v>15108</v>
      </c>
      <c r="G211" s="141"/>
      <c r="H211" s="141"/>
      <c r="I211" s="141"/>
      <c r="J211" s="141">
        <f t="shared" si="53"/>
        <v>15108</v>
      </c>
      <c r="K211" s="141">
        <v>112301.62</v>
      </c>
      <c r="L211" s="141"/>
      <c r="M211" s="141"/>
      <c r="N211" s="141"/>
      <c r="O211" s="141">
        <f t="shared" si="51"/>
        <v>112301.62</v>
      </c>
      <c r="P211" s="16">
        <f t="shared" si="50"/>
        <v>7.433255229017739</v>
      </c>
    </row>
    <row r="212" spans="1:16" s="17" customFormat="1" ht="78">
      <c r="A212" s="33"/>
      <c r="B212" s="33"/>
      <c r="C212" s="29" t="s">
        <v>64</v>
      </c>
      <c r="D212" s="30">
        <v>0</v>
      </c>
      <c r="E212" s="77" t="s">
        <v>210</v>
      </c>
      <c r="F212" s="141"/>
      <c r="G212" s="141"/>
      <c r="H212" s="141"/>
      <c r="I212" s="144"/>
      <c r="J212" s="141">
        <f t="shared" si="53"/>
        <v>0</v>
      </c>
      <c r="K212" s="141">
        <v>0.5</v>
      </c>
      <c r="L212" s="141"/>
      <c r="M212" s="141"/>
      <c r="N212" s="141"/>
      <c r="O212" s="141">
        <f t="shared" si="51"/>
        <v>0.5</v>
      </c>
      <c r="P212" s="16"/>
    </row>
    <row r="213" spans="1:16" s="17" customFormat="1" ht="12.75">
      <c r="A213" s="18"/>
      <c r="B213" s="18"/>
      <c r="C213" s="30" t="s">
        <v>33</v>
      </c>
      <c r="D213" s="30" t="s">
        <v>15</v>
      </c>
      <c r="E213" s="159" t="s">
        <v>34</v>
      </c>
      <c r="F213" s="141"/>
      <c r="G213" s="141"/>
      <c r="H213" s="141"/>
      <c r="I213" s="141"/>
      <c r="J213" s="141">
        <f t="shared" si="53"/>
        <v>0</v>
      </c>
      <c r="K213" s="141">
        <v>1631.99</v>
      </c>
      <c r="L213" s="141"/>
      <c r="M213" s="141"/>
      <c r="N213" s="141"/>
      <c r="O213" s="141">
        <f t="shared" si="51"/>
        <v>1631.99</v>
      </c>
      <c r="P213" s="16"/>
    </row>
    <row r="214" spans="1:16" s="17" customFormat="1" ht="12.75">
      <c r="A214" s="18"/>
      <c r="B214" s="18"/>
      <c r="C214" s="30" t="s">
        <v>35</v>
      </c>
      <c r="D214" s="30" t="s">
        <v>15</v>
      </c>
      <c r="E214" s="159" t="s">
        <v>36</v>
      </c>
      <c r="F214" s="141">
        <v>3410</v>
      </c>
      <c r="G214" s="141"/>
      <c r="H214" s="141"/>
      <c r="I214" s="141"/>
      <c r="J214" s="141">
        <f t="shared" si="53"/>
        <v>3410</v>
      </c>
      <c r="K214" s="141">
        <v>3036.22</v>
      </c>
      <c r="L214" s="141"/>
      <c r="M214" s="141"/>
      <c r="N214" s="141"/>
      <c r="O214" s="141">
        <f t="shared" si="51"/>
        <v>3036.22</v>
      </c>
      <c r="P214" s="16">
        <f>O214/J214</f>
        <v>0.8903870967741935</v>
      </c>
    </row>
    <row r="215" spans="1:16" s="17" customFormat="1" ht="39">
      <c r="A215" s="18"/>
      <c r="B215" s="18"/>
      <c r="C215" s="30" t="s">
        <v>211</v>
      </c>
      <c r="D215" s="30" t="s">
        <v>15</v>
      </c>
      <c r="E215" s="159" t="s">
        <v>212</v>
      </c>
      <c r="F215" s="141">
        <v>7685700</v>
      </c>
      <c r="G215" s="141"/>
      <c r="H215" s="141"/>
      <c r="I215" s="141"/>
      <c r="J215" s="141">
        <f t="shared" si="53"/>
        <v>7685700</v>
      </c>
      <c r="K215" s="141">
        <v>3842850</v>
      </c>
      <c r="L215" s="141"/>
      <c r="M215" s="141"/>
      <c r="N215" s="141"/>
      <c r="O215" s="141">
        <f t="shared" si="51"/>
        <v>3842850</v>
      </c>
      <c r="P215" s="16">
        <f>O215/J215</f>
        <v>0.5</v>
      </c>
    </row>
    <row r="216" spans="1:16" s="17" customFormat="1" ht="48.75">
      <c r="A216" s="18"/>
      <c r="B216" s="18"/>
      <c r="C216" s="30">
        <v>240</v>
      </c>
      <c r="D216" s="30">
        <v>0</v>
      </c>
      <c r="E216" s="159" t="s">
        <v>213</v>
      </c>
      <c r="F216" s="141"/>
      <c r="G216" s="141"/>
      <c r="H216" s="141"/>
      <c r="I216" s="141"/>
      <c r="J216" s="141"/>
      <c r="K216" s="141">
        <v>4.39</v>
      </c>
      <c r="L216" s="141"/>
      <c r="M216" s="141"/>
      <c r="N216" s="141"/>
      <c r="O216" s="141">
        <f t="shared" si="51"/>
        <v>4.39</v>
      </c>
      <c r="P216" s="16"/>
    </row>
    <row r="217" spans="1:16" s="17" customFormat="1" ht="54" customHeight="1">
      <c r="A217" s="18"/>
      <c r="B217" s="33"/>
      <c r="C217" s="30">
        <v>290</v>
      </c>
      <c r="D217" s="30">
        <v>0</v>
      </c>
      <c r="E217" s="159" t="s">
        <v>219</v>
      </c>
      <c r="F217" s="141">
        <v>630600</v>
      </c>
      <c r="G217" s="141"/>
      <c r="H217" s="141"/>
      <c r="I217" s="141"/>
      <c r="J217" s="141">
        <f>SUM(F217:I217)</f>
        <v>630600</v>
      </c>
      <c r="K217" s="141">
        <v>36690.96</v>
      </c>
      <c r="L217" s="141"/>
      <c r="M217" s="141"/>
      <c r="N217" s="141"/>
      <c r="O217" s="141">
        <f t="shared" si="51"/>
        <v>36690.96</v>
      </c>
      <c r="P217" s="16">
        <f>O217/J217</f>
        <v>0.05818420551855376</v>
      </c>
    </row>
    <row r="218" spans="1:16" s="17" customFormat="1" ht="81" customHeight="1">
      <c r="A218" s="18"/>
      <c r="B218" s="65"/>
      <c r="C218" s="30">
        <v>291</v>
      </c>
      <c r="D218" s="30">
        <v>0</v>
      </c>
      <c r="E218" s="159" t="s">
        <v>66</v>
      </c>
      <c r="F218" s="141"/>
      <c r="G218" s="141"/>
      <c r="H218" s="141"/>
      <c r="I218" s="141"/>
      <c r="J218" s="141">
        <f>SUM(F218:I218)</f>
        <v>0</v>
      </c>
      <c r="K218" s="141">
        <v>349.32</v>
      </c>
      <c r="L218" s="141"/>
      <c r="M218" s="141"/>
      <c r="N218" s="141"/>
      <c r="O218" s="141">
        <f t="shared" si="51"/>
        <v>349.32</v>
      </c>
      <c r="P218" s="16"/>
    </row>
    <row r="219" spans="1:16" s="17" customFormat="1" ht="12.75">
      <c r="A219" s="18"/>
      <c r="B219" s="31" t="s">
        <v>224</v>
      </c>
      <c r="C219" s="20"/>
      <c r="D219" s="21"/>
      <c r="E219" s="157"/>
      <c r="F219" s="142">
        <f aca="true" t="shared" si="54" ref="F219:N219">SUM(F208:F218)</f>
        <v>12504565</v>
      </c>
      <c r="G219" s="142">
        <f t="shared" si="54"/>
        <v>0</v>
      </c>
      <c r="H219" s="142">
        <f t="shared" si="54"/>
        <v>0</v>
      </c>
      <c r="I219" s="142">
        <f t="shared" si="54"/>
        <v>0</v>
      </c>
      <c r="J219" s="142">
        <f t="shared" si="54"/>
        <v>12504565</v>
      </c>
      <c r="K219" s="142">
        <f t="shared" si="54"/>
        <v>6134393.540000001</v>
      </c>
      <c r="L219" s="142">
        <f t="shared" si="54"/>
        <v>0</v>
      </c>
      <c r="M219" s="142">
        <f t="shared" si="54"/>
        <v>0</v>
      </c>
      <c r="N219" s="142">
        <f t="shared" si="54"/>
        <v>0</v>
      </c>
      <c r="O219" s="142">
        <f t="shared" si="51"/>
        <v>6134393.540000001</v>
      </c>
      <c r="P219" s="22">
        <f>O219/J219</f>
        <v>0.4905723261864768</v>
      </c>
    </row>
    <row r="220" spans="1:16" s="17" customFormat="1" ht="39">
      <c r="A220" s="18"/>
      <c r="B220" s="28" t="s">
        <v>225</v>
      </c>
      <c r="C220" s="30" t="s">
        <v>211</v>
      </c>
      <c r="D220" s="30" t="s">
        <v>15</v>
      </c>
      <c r="E220" s="159" t="s">
        <v>212</v>
      </c>
      <c r="F220" s="141">
        <v>17810</v>
      </c>
      <c r="G220" s="141"/>
      <c r="H220" s="141"/>
      <c r="I220" s="141"/>
      <c r="J220" s="141">
        <f>SUM(F220:I220)</f>
        <v>17810</v>
      </c>
      <c r="K220" s="141">
        <v>8904</v>
      </c>
      <c r="L220" s="141"/>
      <c r="M220" s="141"/>
      <c r="N220" s="141"/>
      <c r="O220" s="141">
        <f t="shared" si="51"/>
        <v>8904</v>
      </c>
      <c r="P220" s="16">
        <f>O220/J220</f>
        <v>0.4999438517686693</v>
      </c>
    </row>
    <row r="221" spans="1:16" s="17" customFormat="1" ht="12.75">
      <c r="A221" s="18"/>
      <c r="B221" s="31" t="s">
        <v>226</v>
      </c>
      <c r="C221" s="20"/>
      <c r="D221" s="21"/>
      <c r="E221" s="157"/>
      <c r="F221" s="142">
        <f>SUM(F220)</f>
        <v>17810</v>
      </c>
      <c r="G221" s="142">
        <f>SUM(G220)</f>
        <v>0</v>
      </c>
      <c r="H221" s="142">
        <f>SUM(H220)</f>
        <v>0</v>
      </c>
      <c r="I221" s="142">
        <f>SUM(I220)</f>
        <v>0</v>
      </c>
      <c r="J221" s="142">
        <f>SUM(F221:I221)</f>
        <v>17810</v>
      </c>
      <c r="K221" s="142">
        <f>SUM(K220)</f>
        <v>8904</v>
      </c>
      <c r="L221" s="142">
        <f>SUM(L220)</f>
        <v>0</v>
      </c>
      <c r="M221" s="142">
        <f>SUM(M220)</f>
        <v>0</v>
      </c>
      <c r="N221" s="142">
        <f>SUM(N220)</f>
        <v>0</v>
      </c>
      <c r="O221" s="142">
        <f t="shared" si="51"/>
        <v>8904</v>
      </c>
      <c r="P221" s="22">
        <f>O221/J221</f>
        <v>0.4999438517686693</v>
      </c>
    </row>
    <row r="222" spans="1:16" s="42" customFormat="1" ht="87.75">
      <c r="A222" s="39"/>
      <c r="B222" s="59" t="s">
        <v>227</v>
      </c>
      <c r="C222" s="40" t="s">
        <v>64</v>
      </c>
      <c r="D222" s="41">
        <v>0</v>
      </c>
      <c r="E222" s="159" t="s">
        <v>65</v>
      </c>
      <c r="F222" s="150"/>
      <c r="G222" s="150"/>
      <c r="H222" s="150"/>
      <c r="I222" s="150"/>
      <c r="J222" s="150"/>
      <c r="K222" s="145">
        <v>61.2</v>
      </c>
      <c r="L222" s="150"/>
      <c r="M222" s="150"/>
      <c r="N222" s="150"/>
      <c r="O222" s="141">
        <f t="shared" si="51"/>
        <v>61.2</v>
      </c>
      <c r="P222" s="67"/>
    </row>
    <row r="223" spans="1:16" s="17" customFormat="1" ht="39">
      <c r="A223" s="18"/>
      <c r="B223" s="83"/>
      <c r="C223" s="30" t="s">
        <v>211</v>
      </c>
      <c r="D223" s="30" t="s">
        <v>15</v>
      </c>
      <c r="E223" s="159" t="s">
        <v>212</v>
      </c>
      <c r="F223" s="141">
        <v>672670</v>
      </c>
      <c r="G223" s="141"/>
      <c r="H223" s="141"/>
      <c r="I223" s="141"/>
      <c r="J223" s="141">
        <f>SUM(F223:I223)</f>
        <v>672670</v>
      </c>
      <c r="K223" s="141">
        <v>336336</v>
      </c>
      <c r="L223" s="141"/>
      <c r="M223" s="141"/>
      <c r="N223" s="141"/>
      <c r="O223" s="141">
        <f t="shared" si="51"/>
        <v>336336</v>
      </c>
      <c r="P223" s="16">
        <f>O223/J223</f>
        <v>0.5000014866130494</v>
      </c>
    </row>
    <row r="224" spans="1:16" s="17" customFormat="1" ht="68.25">
      <c r="A224" s="18"/>
      <c r="B224" s="33"/>
      <c r="C224" s="30">
        <v>290</v>
      </c>
      <c r="D224" s="30">
        <v>0</v>
      </c>
      <c r="E224" s="159" t="s">
        <v>219</v>
      </c>
      <c r="F224" s="141">
        <v>62092</v>
      </c>
      <c r="G224" s="141"/>
      <c r="H224" s="141"/>
      <c r="I224" s="141"/>
      <c r="J224" s="141">
        <f>SUM(F224:I224)</f>
        <v>62092</v>
      </c>
      <c r="K224" s="141">
        <v>21.92</v>
      </c>
      <c r="L224" s="141"/>
      <c r="M224" s="141"/>
      <c r="N224" s="141"/>
      <c r="O224" s="141">
        <f t="shared" si="51"/>
        <v>21.92</v>
      </c>
      <c r="P224" s="16">
        <f>O224/J224</f>
        <v>0.00035302454422469885</v>
      </c>
    </row>
    <row r="225" spans="1:16" s="17" customFormat="1" ht="87.75">
      <c r="A225" s="18"/>
      <c r="B225" s="65"/>
      <c r="C225" s="30">
        <v>291</v>
      </c>
      <c r="D225" s="30">
        <v>0</v>
      </c>
      <c r="E225" s="159" t="s">
        <v>66</v>
      </c>
      <c r="F225" s="141"/>
      <c r="G225" s="141"/>
      <c r="H225" s="141"/>
      <c r="I225" s="141"/>
      <c r="J225" s="141">
        <f>SUM(F225:I225)</f>
        <v>0</v>
      </c>
      <c r="K225" s="141">
        <v>557.75</v>
      </c>
      <c r="L225" s="141"/>
      <c r="M225" s="141"/>
      <c r="N225" s="141"/>
      <c r="O225" s="141">
        <f t="shared" si="51"/>
        <v>557.75</v>
      </c>
      <c r="P225" s="16"/>
    </row>
    <row r="226" spans="1:16" s="17" customFormat="1" ht="12.75">
      <c r="A226" s="18"/>
      <c r="B226" s="31" t="s">
        <v>228</v>
      </c>
      <c r="C226" s="20"/>
      <c r="D226" s="21"/>
      <c r="E226" s="157"/>
      <c r="F226" s="142">
        <f aca="true" t="shared" si="55" ref="F226:O226">SUM(F222:F225)</f>
        <v>734762</v>
      </c>
      <c r="G226" s="142">
        <f t="shared" si="55"/>
        <v>0</v>
      </c>
      <c r="H226" s="142">
        <f t="shared" si="55"/>
        <v>0</v>
      </c>
      <c r="I226" s="142">
        <f t="shared" si="55"/>
        <v>0</v>
      </c>
      <c r="J226" s="142">
        <f t="shared" si="55"/>
        <v>734762</v>
      </c>
      <c r="K226" s="142">
        <f t="shared" si="55"/>
        <v>336976.87</v>
      </c>
      <c r="L226" s="142">
        <f t="shared" si="55"/>
        <v>0</v>
      </c>
      <c r="M226" s="142">
        <f t="shared" si="55"/>
        <v>0</v>
      </c>
      <c r="N226" s="142">
        <f t="shared" si="55"/>
        <v>0</v>
      </c>
      <c r="O226" s="142">
        <f t="shared" si="55"/>
        <v>336976.87</v>
      </c>
      <c r="P226" s="22">
        <f>O226/J226</f>
        <v>0.45862043763831006</v>
      </c>
    </row>
    <row r="227" spans="1:16" s="17" customFormat="1" ht="12.75">
      <c r="A227" s="18"/>
      <c r="B227" s="28" t="s">
        <v>229</v>
      </c>
      <c r="C227" s="30" t="s">
        <v>48</v>
      </c>
      <c r="D227" s="30" t="s">
        <v>15</v>
      </c>
      <c r="E227" s="159" t="s">
        <v>49</v>
      </c>
      <c r="F227" s="141">
        <v>3550</v>
      </c>
      <c r="G227" s="141"/>
      <c r="H227" s="141"/>
      <c r="I227" s="141"/>
      <c r="J227" s="141">
        <f aca="true" t="shared" si="56" ref="J227:J232">SUM(F227:I227)</f>
        <v>3550</v>
      </c>
      <c r="K227" s="141">
        <v>1630</v>
      </c>
      <c r="L227" s="141"/>
      <c r="M227" s="141"/>
      <c r="N227" s="141"/>
      <c r="O227" s="141">
        <f aca="true" t="shared" si="57" ref="O227:O236">SUM(K227:N227)</f>
        <v>1630</v>
      </c>
      <c r="P227" s="16">
        <f>O227/J227</f>
        <v>0.4591549295774648</v>
      </c>
    </row>
    <row r="228" spans="1:16" s="17" customFormat="1" ht="68.25">
      <c r="A228" s="18"/>
      <c r="B228" s="18"/>
      <c r="C228" s="30" t="s">
        <v>27</v>
      </c>
      <c r="D228" s="30" t="s">
        <v>15</v>
      </c>
      <c r="E228" s="159" t="s">
        <v>28</v>
      </c>
      <c r="F228" s="141">
        <v>281610</v>
      </c>
      <c r="G228" s="141"/>
      <c r="H228" s="141"/>
      <c r="I228" s="141"/>
      <c r="J228" s="141">
        <f t="shared" si="56"/>
        <v>281610</v>
      </c>
      <c r="K228" s="141">
        <v>126572.22</v>
      </c>
      <c r="L228" s="141"/>
      <c r="M228" s="141"/>
      <c r="N228" s="141"/>
      <c r="O228" s="141">
        <f t="shared" si="57"/>
        <v>126572.22</v>
      </c>
      <c r="P228" s="16">
        <f>O228/J228</f>
        <v>0.44945925215723875</v>
      </c>
    </row>
    <row r="229" spans="1:16" s="17" customFormat="1" ht="78">
      <c r="A229" s="33"/>
      <c r="B229" s="33"/>
      <c r="C229" s="29" t="s">
        <v>64</v>
      </c>
      <c r="D229" s="30">
        <v>0</v>
      </c>
      <c r="E229" s="77" t="s">
        <v>210</v>
      </c>
      <c r="F229" s="141"/>
      <c r="G229" s="141"/>
      <c r="H229" s="141"/>
      <c r="I229" s="144"/>
      <c r="J229" s="141">
        <f t="shared" si="56"/>
        <v>0</v>
      </c>
      <c r="K229" s="141">
        <v>15.16</v>
      </c>
      <c r="L229" s="141"/>
      <c r="M229" s="141"/>
      <c r="N229" s="141"/>
      <c r="O229" s="141">
        <f t="shared" si="57"/>
        <v>15.16</v>
      </c>
      <c r="P229" s="16"/>
    </row>
    <row r="230" spans="1:16" s="17" customFormat="1" ht="12.75">
      <c r="A230" s="18"/>
      <c r="B230" s="18"/>
      <c r="C230" s="122" t="s">
        <v>33</v>
      </c>
      <c r="D230" s="30">
        <v>0</v>
      </c>
      <c r="E230" s="133" t="s">
        <v>34</v>
      </c>
      <c r="F230" s="141"/>
      <c r="G230" s="141"/>
      <c r="H230" s="141"/>
      <c r="I230" s="141"/>
      <c r="J230" s="141">
        <f t="shared" si="56"/>
        <v>0</v>
      </c>
      <c r="K230" s="141">
        <v>51.65</v>
      </c>
      <c r="L230" s="141"/>
      <c r="M230" s="141"/>
      <c r="N230" s="141"/>
      <c r="O230" s="141">
        <f t="shared" si="57"/>
        <v>51.65</v>
      </c>
      <c r="P230" s="16"/>
    </row>
    <row r="231" spans="1:16" s="17" customFormat="1" ht="12.75">
      <c r="A231" s="18"/>
      <c r="B231" s="18"/>
      <c r="C231" s="122"/>
      <c r="D231" s="30" t="s">
        <v>123</v>
      </c>
      <c r="E231" s="135"/>
      <c r="F231" s="141"/>
      <c r="G231" s="141"/>
      <c r="H231" s="141"/>
      <c r="I231" s="141"/>
      <c r="J231" s="141">
        <f t="shared" si="56"/>
        <v>0</v>
      </c>
      <c r="K231" s="141">
        <v>398.59</v>
      </c>
      <c r="L231" s="141"/>
      <c r="M231" s="141"/>
      <c r="N231" s="141"/>
      <c r="O231" s="141">
        <f t="shared" si="57"/>
        <v>398.59</v>
      </c>
      <c r="P231" s="16"/>
    </row>
    <row r="232" spans="1:16" s="17" customFormat="1" ht="12.75">
      <c r="A232" s="18"/>
      <c r="B232" s="18"/>
      <c r="C232" s="30" t="s">
        <v>35</v>
      </c>
      <c r="D232" s="30" t="s">
        <v>15</v>
      </c>
      <c r="E232" s="159" t="s">
        <v>36</v>
      </c>
      <c r="F232" s="141">
        <v>12000</v>
      </c>
      <c r="G232" s="141"/>
      <c r="H232" s="141"/>
      <c r="I232" s="141"/>
      <c r="J232" s="141">
        <f t="shared" si="56"/>
        <v>12000</v>
      </c>
      <c r="K232" s="141">
        <v>127032.53</v>
      </c>
      <c r="L232" s="141"/>
      <c r="M232" s="141"/>
      <c r="N232" s="141"/>
      <c r="O232" s="141">
        <f t="shared" si="57"/>
        <v>127032.53</v>
      </c>
      <c r="P232" s="16">
        <f>O232/J232</f>
        <v>10.586044166666667</v>
      </c>
    </row>
    <row r="233" spans="1:16" s="17" customFormat="1" ht="48.75">
      <c r="A233" s="18"/>
      <c r="B233" s="18"/>
      <c r="C233" s="30">
        <v>240</v>
      </c>
      <c r="D233" s="30">
        <v>0</v>
      </c>
      <c r="E233" s="159" t="s">
        <v>213</v>
      </c>
      <c r="F233" s="141"/>
      <c r="G233" s="141"/>
      <c r="H233" s="141"/>
      <c r="I233" s="141"/>
      <c r="J233" s="141"/>
      <c r="K233" s="141">
        <v>1.09</v>
      </c>
      <c r="L233" s="141"/>
      <c r="M233" s="141"/>
      <c r="N233" s="141"/>
      <c r="O233" s="141">
        <f t="shared" si="57"/>
        <v>1.09</v>
      </c>
      <c r="P233" s="16"/>
    </row>
    <row r="234" spans="1:16" s="17" customFormat="1" ht="48.75">
      <c r="A234" s="18"/>
      <c r="B234" s="18"/>
      <c r="C234" s="30" t="s">
        <v>132</v>
      </c>
      <c r="D234" s="30" t="s">
        <v>15</v>
      </c>
      <c r="E234" s="159" t="s">
        <v>42</v>
      </c>
      <c r="F234" s="141">
        <v>27100</v>
      </c>
      <c r="G234" s="141"/>
      <c r="H234" s="141"/>
      <c r="I234" s="141"/>
      <c r="J234" s="141">
        <f>SUM(F234:I234)</f>
        <v>27100</v>
      </c>
      <c r="K234" s="141">
        <v>14165</v>
      </c>
      <c r="L234" s="141"/>
      <c r="M234" s="141"/>
      <c r="N234" s="141"/>
      <c r="O234" s="141">
        <f t="shared" si="57"/>
        <v>14165</v>
      </c>
      <c r="P234" s="16">
        <f aca="true" t="shared" si="58" ref="P234:P239">O234/J234</f>
        <v>0.5226937269372693</v>
      </c>
    </row>
    <row r="235" spans="1:16" s="17" customFormat="1" ht="48.75">
      <c r="A235" s="18"/>
      <c r="B235" s="18"/>
      <c r="C235" s="30" t="s">
        <v>58</v>
      </c>
      <c r="D235" s="30" t="s">
        <v>123</v>
      </c>
      <c r="E235" s="70" t="s">
        <v>59</v>
      </c>
      <c r="F235" s="141">
        <v>118972</v>
      </c>
      <c r="G235" s="141"/>
      <c r="H235" s="141"/>
      <c r="I235" s="141"/>
      <c r="J235" s="141">
        <f>SUM(F235:I235)</f>
        <v>118972</v>
      </c>
      <c r="K235" s="141">
        <v>90532.42</v>
      </c>
      <c r="L235" s="141"/>
      <c r="M235" s="141"/>
      <c r="N235" s="141"/>
      <c r="O235" s="141">
        <f t="shared" si="57"/>
        <v>90532.42</v>
      </c>
      <c r="P235" s="16">
        <f t="shared" si="58"/>
        <v>0.7609556870524157</v>
      </c>
    </row>
    <row r="236" spans="1:16" s="17" customFormat="1" ht="87.75">
      <c r="A236" s="18"/>
      <c r="B236" s="33"/>
      <c r="C236" s="32">
        <v>291</v>
      </c>
      <c r="D236" s="32">
        <v>0</v>
      </c>
      <c r="E236" s="159" t="s">
        <v>66</v>
      </c>
      <c r="F236" s="141">
        <v>1625</v>
      </c>
      <c r="G236" s="141"/>
      <c r="H236" s="141"/>
      <c r="I236" s="141"/>
      <c r="J236" s="141">
        <f>SUM(F236:I236)</f>
        <v>1625</v>
      </c>
      <c r="K236" s="141">
        <v>1842.08</v>
      </c>
      <c r="L236" s="141"/>
      <c r="M236" s="141"/>
      <c r="N236" s="141"/>
      <c r="O236" s="141">
        <f t="shared" si="57"/>
        <v>1842.08</v>
      </c>
      <c r="P236" s="16">
        <f t="shared" si="58"/>
        <v>1.1335876923076922</v>
      </c>
    </row>
    <row r="237" spans="1:16" s="17" customFormat="1" ht="12.75">
      <c r="A237" s="18"/>
      <c r="B237" s="53" t="s">
        <v>230</v>
      </c>
      <c r="C237" s="20"/>
      <c r="D237" s="21"/>
      <c r="E237" s="68"/>
      <c r="F237" s="142">
        <f aca="true" t="shared" si="59" ref="F237:O237">SUM(F227:F236)</f>
        <v>444857</v>
      </c>
      <c r="G237" s="142">
        <f t="shared" si="59"/>
        <v>0</v>
      </c>
      <c r="H237" s="142">
        <f t="shared" si="59"/>
        <v>0</v>
      </c>
      <c r="I237" s="142">
        <f t="shared" si="59"/>
        <v>0</v>
      </c>
      <c r="J237" s="142">
        <f t="shared" si="59"/>
        <v>444857</v>
      </c>
      <c r="K237" s="142">
        <f t="shared" si="59"/>
        <v>362240.74</v>
      </c>
      <c r="L237" s="142">
        <f t="shared" si="59"/>
        <v>0</v>
      </c>
      <c r="M237" s="142">
        <f t="shared" si="59"/>
        <v>0</v>
      </c>
      <c r="N237" s="142">
        <f t="shared" si="59"/>
        <v>0</v>
      </c>
      <c r="O237" s="142">
        <f t="shared" si="59"/>
        <v>362240.74</v>
      </c>
      <c r="P237" s="22">
        <f t="shared" si="58"/>
        <v>0.8142858042022493</v>
      </c>
    </row>
    <row r="238" spans="1:16" s="42" customFormat="1" ht="12.75">
      <c r="A238" s="39"/>
      <c r="B238" s="127" t="s">
        <v>231</v>
      </c>
      <c r="C238" s="30" t="s">
        <v>48</v>
      </c>
      <c r="D238" s="30" t="s">
        <v>15</v>
      </c>
      <c r="E238" s="159" t="s">
        <v>49</v>
      </c>
      <c r="F238" s="145">
        <v>3500</v>
      </c>
      <c r="G238" s="145"/>
      <c r="H238" s="145"/>
      <c r="I238" s="145"/>
      <c r="J238" s="145">
        <f>SUM(F238:I238)</f>
        <v>3500</v>
      </c>
      <c r="K238" s="145">
        <v>1366.02</v>
      </c>
      <c r="L238" s="145"/>
      <c r="M238" s="145"/>
      <c r="N238" s="145"/>
      <c r="O238" s="141">
        <f aca="true" t="shared" si="60" ref="O238:O260">SUM(K238:N238)</f>
        <v>1366.02</v>
      </c>
      <c r="P238" s="67">
        <f t="shared" si="58"/>
        <v>0.39029142857142857</v>
      </c>
    </row>
    <row r="239" spans="1:16" s="17" customFormat="1" ht="68.25">
      <c r="A239" s="18"/>
      <c r="B239" s="74"/>
      <c r="C239" s="30" t="s">
        <v>27</v>
      </c>
      <c r="D239" s="30" t="s">
        <v>15</v>
      </c>
      <c r="E239" s="159" t="s">
        <v>28</v>
      </c>
      <c r="F239" s="141">
        <v>166200</v>
      </c>
      <c r="G239" s="141"/>
      <c r="H239" s="141"/>
      <c r="I239" s="141"/>
      <c r="J239" s="141">
        <f>SUM(F239:I239)</f>
        <v>166200</v>
      </c>
      <c r="K239" s="141">
        <v>57116.78</v>
      </c>
      <c r="L239" s="141"/>
      <c r="M239" s="141"/>
      <c r="N239" s="141"/>
      <c r="O239" s="141">
        <f t="shared" si="60"/>
        <v>57116.78</v>
      </c>
      <c r="P239" s="16">
        <f t="shared" si="58"/>
        <v>0.34366293622141997</v>
      </c>
    </row>
    <row r="240" spans="1:16" s="17" customFormat="1" ht="12.75">
      <c r="A240" s="18"/>
      <c r="B240" s="18"/>
      <c r="C240" s="29" t="s">
        <v>33</v>
      </c>
      <c r="D240" s="30">
        <v>0</v>
      </c>
      <c r="E240" s="35" t="s">
        <v>34</v>
      </c>
      <c r="F240" s="141"/>
      <c r="G240" s="141"/>
      <c r="H240" s="141"/>
      <c r="I240" s="141"/>
      <c r="J240" s="141">
        <f>SUM(F240:I240)</f>
        <v>0</v>
      </c>
      <c r="K240" s="141">
        <v>197.53</v>
      </c>
      <c r="L240" s="141"/>
      <c r="M240" s="141"/>
      <c r="N240" s="141"/>
      <c r="O240" s="141">
        <f t="shared" si="60"/>
        <v>197.53</v>
      </c>
      <c r="P240" s="16"/>
    </row>
    <row r="241" spans="1:16" s="17" customFormat="1" ht="12.75">
      <c r="A241" s="18"/>
      <c r="B241" s="18"/>
      <c r="C241" s="30" t="s">
        <v>35</v>
      </c>
      <c r="D241" s="30" t="s">
        <v>15</v>
      </c>
      <c r="E241" s="159" t="s">
        <v>36</v>
      </c>
      <c r="F241" s="141">
        <v>800</v>
      </c>
      <c r="G241" s="141"/>
      <c r="H241" s="141"/>
      <c r="I241" s="141"/>
      <c r="J241" s="141">
        <f>SUM(F241:I241)</f>
        <v>800</v>
      </c>
      <c r="K241" s="141">
        <v>2836.67</v>
      </c>
      <c r="L241" s="141"/>
      <c r="M241" s="141"/>
      <c r="N241" s="141"/>
      <c r="O241" s="141">
        <f t="shared" si="60"/>
        <v>2836.67</v>
      </c>
      <c r="P241" s="16">
        <f>O241/J241</f>
        <v>3.5458375</v>
      </c>
    </row>
    <row r="242" spans="1:16" s="17" customFormat="1" ht="48.75">
      <c r="A242" s="18"/>
      <c r="B242" s="18"/>
      <c r="C242" s="30">
        <v>240</v>
      </c>
      <c r="D242" s="30">
        <v>0</v>
      </c>
      <c r="E242" s="159" t="s">
        <v>213</v>
      </c>
      <c r="F242" s="141"/>
      <c r="G242" s="141"/>
      <c r="H242" s="141"/>
      <c r="I242" s="141"/>
      <c r="J242" s="141"/>
      <c r="K242" s="141">
        <v>383.09</v>
      </c>
      <c r="L242" s="141"/>
      <c r="M242" s="141"/>
      <c r="N242" s="141"/>
      <c r="O242" s="141">
        <f t="shared" si="60"/>
        <v>383.09</v>
      </c>
      <c r="P242" s="16"/>
    </row>
    <row r="243" spans="1:16" s="17" customFormat="1" ht="48.75">
      <c r="A243" s="18"/>
      <c r="B243" s="18"/>
      <c r="C243" s="30" t="s">
        <v>132</v>
      </c>
      <c r="D243" s="30" t="s">
        <v>15</v>
      </c>
      <c r="E243" s="159" t="s">
        <v>42</v>
      </c>
      <c r="F243" s="141">
        <v>27100</v>
      </c>
      <c r="G243" s="141"/>
      <c r="H243" s="141"/>
      <c r="I243" s="141"/>
      <c r="J243" s="141">
        <f aca="true" t="shared" si="61" ref="J243:J252">SUM(F243:I243)</f>
        <v>27100</v>
      </c>
      <c r="K243" s="141">
        <v>14170</v>
      </c>
      <c r="L243" s="141"/>
      <c r="M243" s="141"/>
      <c r="N243" s="141"/>
      <c r="O243" s="141">
        <f t="shared" si="60"/>
        <v>14170</v>
      </c>
      <c r="P243" s="16">
        <f>O243/J243</f>
        <v>0.5228782287822878</v>
      </c>
    </row>
    <row r="244" spans="1:16" s="17" customFormat="1" ht="87.75">
      <c r="A244" s="18"/>
      <c r="B244" s="65"/>
      <c r="C244" s="30">
        <v>291</v>
      </c>
      <c r="D244" s="30">
        <v>0</v>
      </c>
      <c r="E244" s="159" t="s">
        <v>66</v>
      </c>
      <c r="F244" s="141"/>
      <c r="G244" s="141"/>
      <c r="H244" s="141"/>
      <c r="I244" s="141"/>
      <c r="J244" s="141">
        <f t="shared" si="61"/>
        <v>0</v>
      </c>
      <c r="K244" s="141">
        <v>33627.44</v>
      </c>
      <c r="L244" s="141"/>
      <c r="M244" s="141"/>
      <c r="N244" s="141"/>
      <c r="O244" s="141">
        <f t="shared" si="60"/>
        <v>33627.44</v>
      </c>
      <c r="P244" s="16"/>
    </row>
    <row r="245" spans="1:16" s="17" customFormat="1" ht="12.75">
      <c r="A245" s="18"/>
      <c r="B245" s="31" t="s">
        <v>232</v>
      </c>
      <c r="C245" s="20"/>
      <c r="D245" s="21"/>
      <c r="E245" s="157"/>
      <c r="F245" s="142">
        <f>SUM(F238:F243)</f>
        <v>197600</v>
      </c>
      <c r="G245" s="142">
        <f>SUM(G239:G243)</f>
        <v>0</v>
      </c>
      <c r="H245" s="142">
        <f>SUM(H239:H243)</f>
        <v>0</v>
      </c>
      <c r="I245" s="142">
        <f>SUM(I239:I243)</f>
        <v>0</v>
      </c>
      <c r="J245" s="142">
        <f t="shared" si="61"/>
        <v>197600</v>
      </c>
      <c r="K245" s="142">
        <f>SUM(K238:K244)</f>
        <v>109697.53</v>
      </c>
      <c r="L245" s="142">
        <f>SUM(L238:L244)</f>
        <v>0</v>
      </c>
      <c r="M245" s="142">
        <f>SUM(M238:M244)</f>
        <v>0</v>
      </c>
      <c r="N245" s="142">
        <f>SUM(N238:N244)</f>
        <v>0</v>
      </c>
      <c r="O245" s="142">
        <f t="shared" si="60"/>
        <v>109697.53</v>
      </c>
      <c r="P245" s="22">
        <f>O245/J245</f>
        <v>0.5551494433198381</v>
      </c>
    </row>
    <row r="246" spans="1:16" s="42" customFormat="1" ht="19.5">
      <c r="A246" s="39"/>
      <c r="B246" s="28" t="s">
        <v>233</v>
      </c>
      <c r="C246" s="30" t="s">
        <v>48</v>
      </c>
      <c r="D246" s="30" t="s">
        <v>15</v>
      </c>
      <c r="E246" s="159" t="s">
        <v>49</v>
      </c>
      <c r="F246" s="145">
        <v>9200</v>
      </c>
      <c r="G246" s="145"/>
      <c r="H246" s="145"/>
      <c r="I246" s="145"/>
      <c r="J246" s="145">
        <f t="shared" si="61"/>
        <v>9200</v>
      </c>
      <c r="K246" s="145">
        <v>3353</v>
      </c>
      <c r="L246" s="145"/>
      <c r="M246" s="145"/>
      <c r="N246" s="145"/>
      <c r="O246" s="141">
        <f t="shared" si="60"/>
        <v>3353</v>
      </c>
      <c r="P246" s="16">
        <f>O246/J246</f>
        <v>0.36445652173913046</v>
      </c>
    </row>
    <row r="247" spans="1:16" s="17" customFormat="1" ht="56.25" customHeight="1">
      <c r="A247" s="18"/>
      <c r="B247" s="33"/>
      <c r="C247" s="30" t="s">
        <v>27</v>
      </c>
      <c r="D247" s="30" t="s">
        <v>15</v>
      </c>
      <c r="E247" s="159" t="s">
        <v>28</v>
      </c>
      <c r="F247" s="141">
        <v>169010</v>
      </c>
      <c r="G247" s="141"/>
      <c r="H247" s="141"/>
      <c r="I247" s="141"/>
      <c r="J247" s="141">
        <f t="shared" si="61"/>
        <v>169010</v>
      </c>
      <c r="K247" s="141">
        <v>51243.08</v>
      </c>
      <c r="L247" s="141"/>
      <c r="M247" s="141"/>
      <c r="N247" s="141"/>
      <c r="O247" s="141">
        <f t="shared" si="60"/>
        <v>51243.08</v>
      </c>
      <c r="P247" s="16">
        <f>O247/J247</f>
        <v>0.30319555055913855</v>
      </c>
    </row>
    <row r="248" spans="1:16" s="17" customFormat="1" ht="12.75">
      <c r="A248" s="18"/>
      <c r="B248" s="33"/>
      <c r="C248" s="29" t="s">
        <v>29</v>
      </c>
      <c r="D248" s="30">
        <v>0</v>
      </c>
      <c r="E248" s="159" t="s">
        <v>30</v>
      </c>
      <c r="F248" s="141">
        <v>10000</v>
      </c>
      <c r="G248" s="141"/>
      <c r="H248" s="141"/>
      <c r="I248" s="141"/>
      <c r="J248" s="141">
        <f t="shared" si="61"/>
        <v>10000</v>
      </c>
      <c r="K248" s="141">
        <v>22208.31</v>
      </c>
      <c r="L248" s="141"/>
      <c r="M248" s="141"/>
      <c r="N248" s="141"/>
      <c r="O248" s="141">
        <f t="shared" si="60"/>
        <v>22208.31</v>
      </c>
      <c r="P248" s="16">
        <f>O248/J248</f>
        <v>2.220831</v>
      </c>
    </row>
    <row r="249" spans="1:16" s="17" customFormat="1" ht="19.5">
      <c r="A249" s="18"/>
      <c r="B249" s="33"/>
      <c r="C249" s="29" t="s">
        <v>31</v>
      </c>
      <c r="D249" s="30">
        <v>0</v>
      </c>
      <c r="E249" s="159" t="s">
        <v>32</v>
      </c>
      <c r="F249" s="141"/>
      <c r="G249" s="141"/>
      <c r="H249" s="141"/>
      <c r="I249" s="141"/>
      <c r="J249" s="141">
        <f t="shared" si="61"/>
        <v>0</v>
      </c>
      <c r="K249" s="141">
        <v>864</v>
      </c>
      <c r="L249" s="141"/>
      <c r="M249" s="141"/>
      <c r="N249" s="141"/>
      <c r="O249" s="141">
        <f t="shared" si="60"/>
        <v>864</v>
      </c>
      <c r="P249" s="16"/>
    </row>
    <row r="250" spans="1:16" s="17" customFormat="1" ht="12.75">
      <c r="A250" s="18"/>
      <c r="B250" s="33"/>
      <c r="C250" s="29"/>
      <c r="D250" s="30">
        <v>1</v>
      </c>
      <c r="E250" s="37"/>
      <c r="F250" s="141"/>
      <c r="G250" s="141"/>
      <c r="H250" s="141"/>
      <c r="I250" s="141"/>
      <c r="J250" s="141">
        <f t="shared" si="61"/>
        <v>0</v>
      </c>
      <c r="K250" s="141">
        <v>44.82</v>
      </c>
      <c r="L250" s="141"/>
      <c r="M250" s="141"/>
      <c r="N250" s="141"/>
      <c r="O250" s="141">
        <f t="shared" si="60"/>
        <v>44.82</v>
      </c>
      <c r="P250" s="16"/>
    </row>
    <row r="251" spans="1:16" s="17" customFormat="1" ht="12.75">
      <c r="A251" s="18"/>
      <c r="B251" s="18"/>
      <c r="C251" s="30" t="s">
        <v>35</v>
      </c>
      <c r="D251" s="30" t="s">
        <v>15</v>
      </c>
      <c r="E251" s="159" t="s">
        <v>36</v>
      </c>
      <c r="F251" s="141">
        <v>5000</v>
      </c>
      <c r="G251" s="141"/>
      <c r="H251" s="141"/>
      <c r="I251" s="141"/>
      <c r="J251" s="141">
        <f t="shared" si="61"/>
        <v>5000</v>
      </c>
      <c r="K251" s="141">
        <v>2592.16</v>
      </c>
      <c r="L251" s="141"/>
      <c r="M251" s="141"/>
      <c r="N251" s="141"/>
      <c r="O251" s="141">
        <f t="shared" si="60"/>
        <v>2592.16</v>
      </c>
      <c r="P251" s="16">
        <f>O251/J251</f>
        <v>0.518432</v>
      </c>
    </row>
    <row r="252" spans="1:16" s="17" customFormat="1" ht="66.75" customHeight="1">
      <c r="A252" s="18"/>
      <c r="B252" s="18"/>
      <c r="C252" s="30">
        <v>200</v>
      </c>
      <c r="D252" s="30">
        <v>1</v>
      </c>
      <c r="E252" s="159" t="s">
        <v>39</v>
      </c>
      <c r="F252" s="141">
        <v>39976</v>
      </c>
      <c r="G252" s="141"/>
      <c r="H252" s="141"/>
      <c r="I252" s="141"/>
      <c r="J252" s="141">
        <f t="shared" si="61"/>
        <v>39976</v>
      </c>
      <c r="K252" s="141">
        <v>39975.65</v>
      </c>
      <c r="L252" s="141"/>
      <c r="M252" s="141"/>
      <c r="N252" s="141"/>
      <c r="O252" s="141">
        <f t="shared" si="60"/>
        <v>39975.65</v>
      </c>
      <c r="P252" s="16">
        <f>O252/J252</f>
        <v>0.9999912447468482</v>
      </c>
    </row>
    <row r="253" spans="1:16" s="17" customFormat="1" ht="48.75">
      <c r="A253" s="18"/>
      <c r="B253" s="18"/>
      <c r="C253" s="30">
        <v>240</v>
      </c>
      <c r="D253" s="30">
        <v>0</v>
      </c>
      <c r="E253" s="159" t="s">
        <v>213</v>
      </c>
      <c r="F253" s="141"/>
      <c r="G253" s="141"/>
      <c r="H253" s="141"/>
      <c r="I253" s="141"/>
      <c r="J253" s="141"/>
      <c r="K253" s="141">
        <v>363.78</v>
      </c>
      <c r="L253" s="141"/>
      <c r="M253" s="141"/>
      <c r="N253" s="141"/>
      <c r="O253" s="141">
        <f t="shared" si="60"/>
        <v>363.78</v>
      </c>
      <c r="P253" s="16"/>
    </row>
    <row r="254" spans="1:16" s="17" customFormat="1" ht="48.75">
      <c r="A254" s="18"/>
      <c r="B254" s="18"/>
      <c r="C254" s="30" t="s">
        <v>58</v>
      </c>
      <c r="D254" s="30" t="s">
        <v>123</v>
      </c>
      <c r="E254" s="35" t="s">
        <v>59</v>
      </c>
      <c r="F254" s="141">
        <v>101588</v>
      </c>
      <c r="G254" s="141"/>
      <c r="H254" s="141"/>
      <c r="I254" s="141"/>
      <c r="J254" s="141">
        <f>SUM(F254:I254)</f>
        <v>101588</v>
      </c>
      <c r="K254" s="141">
        <v>84901.63</v>
      </c>
      <c r="L254" s="141"/>
      <c r="M254" s="141"/>
      <c r="N254" s="141"/>
      <c r="O254" s="141">
        <f t="shared" si="60"/>
        <v>84901.63</v>
      </c>
      <c r="P254" s="16">
        <f>O254/J254</f>
        <v>0.8357446745678624</v>
      </c>
    </row>
    <row r="255" spans="1:16" s="17" customFormat="1" ht="73.5" customHeight="1">
      <c r="A255" s="18"/>
      <c r="B255" s="65"/>
      <c r="C255" s="30">
        <v>291</v>
      </c>
      <c r="D255" s="30">
        <v>0</v>
      </c>
      <c r="E255" s="159" t="s">
        <v>66</v>
      </c>
      <c r="F255" s="141"/>
      <c r="G255" s="141"/>
      <c r="H255" s="141"/>
      <c r="I255" s="141"/>
      <c r="J255" s="141">
        <f>SUM(F255:I255)</f>
        <v>0</v>
      </c>
      <c r="K255" s="141">
        <v>214297.3</v>
      </c>
      <c r="L255" s="141"/>
      <c r="M255" s="141"/>
      <c r="N255" s="141"/>
      <c r="O255" s="141">
        <f t="shared" si="60"/>
        <v>214297.3</v>
      </c>
      <c r="P255" s="16"/>
    </row>
    <row r="256" spans="1:16" s="17" customFormat="1" ht="12.75">
      <c r="A256" s="18"/>
      <c r="B256" s="31" t="s">
        <v>234</v>
      </c>
      <c r="C256" s="20"/>
      <c r="D256" s="21"/>
      <c r="E256" s="157"/>
      <c r="F256" s="142">
        <f>SUM(F246:F255)</f>
        <v>334774</v>
      </c>
      <c r="G256" s="142">
        <f>SUM(G246:G255)</f>
        <v>0</v>
      </c>
      <c r="H256" s="142">
        <f>SUM(H246:H255)</f>
        <v>0</v>
      </c>
      <c r="I256" s="142">
        <f>SUM(I246:I255)</f>
        <v>0</v>
      </c>
      <c r="J256" s="142">
        <f>SUM(J246:J255)</f>
        <v>334774</v>
      </c>
      <c r="K256" s="142">
        <f>SUM(K246:K255)</f>
        <v>419843.73</v>
      </c>
      <c r="L256" s="142">
        <f>SUM(L246:L255)</f>
        <v>0</v>
      </c>
      <c r="M256" s="142">
        <f>SUM(M246:M255)</f>
        <v>0</v>
      </c>
      <c r="N256" s="142">
        <f>SUM(N246:N255)</f>
        <v>0</v>
      </c>
      <c r="O256" s="142">
        <f t="shared" si="60"/>
        <v>419843.73</v>
      </c>
      <c r="P256" s="22">
        <f>O256/J256</f>
        <v>1.2541109225925549</v>
      </c>
    </row>
    <row r="257" spans="1:16" s="17" customFormat="1" ht="78">
      <c r="A257" s="33"/>
      <c r="B257" s="28" t="s">
        <v>235</v>
      </c>
      <c r="C257" s="29" t="s">
        <v>64</v>
      </c>
      <c r="D257" s="30">
        <v>0</v>
      </c>
      <c r="E257" s="77" t="s">
        <v>210</v>
      </c>
      <c r="F257" s="141"/>
      <c r="G257" s="141"/>
      <c r="H257" s="141"/>
      <c r="I257" s="144"/>
      <c r="J257" s="141">
        <f>SUM(F257:I257)</f>
        <v>0</v>
      </c>
      <c r="K257" s="141">
        <v>130</v>
      </c>
      <c r="L257" s="141"/>
      <c r="M257" s="141"/>
      <c r="N257" s="141"/>
      <c r="O257" s="141">
        <f t="shared" si="60"/>
        <v>130</v>
      </c>
      <c r="P257" s="16"/>
    </row>
    <row r="258" spans="1:16" s="17" customFormat="1" ht="68.25">
      <c r="A258" s="18"/>
      <c r="B258" s="84"/>
      <c r="C258" s="30" t="s">
        <v>27</v>
      </c>
      <c r="D258" s="30" t="s">
        <v>15</v>
      </c>
      <c r="E258" s="159" t="s">
        <v>28</v>
      </c>
      <c r="F258" s="141">
        <v>5500</v>
      </c>
      <c r="G258" s="141"/>
      <c r="H258" s="141"/>
      <c r="I258" s="141"/>
      <c r="J258" s="141">
        <f>SUM(F258:I258)</f>
        <v>5500</v>
      </c>
      <c r="K258" s="141">
        <v>2990.76</v>
      </c>
      <c r="L258" s="141"/>
      <c r="M258" s="141"/>
      <c r="N258" s="141"/>
      <c r="O258" s="141">
        <f t="shared" si="60"/>
        <v>2990.76</v>
      </c>
      <c r="P258" s="16">
        <f>O258/J258</f>
        <v>0.5437745454545455</v>
      </c>
    </row>
    <row r="259" spans="1:16" s="17" customFormat="1" ht="12.75">
      <c r="A259" s="18"/>
      <c r="B259" s="33"/>
      <c r="C259" s="30" t="s">
        <v>35</v>
      </c>
      <c r="D259" s="30" t="s">
        <v>15</v>
      </c>
      <c r="E259" s="159" t="s">
        <v>36</v>
      </c>
      <c r="F259" s="141"/>
      <c r="G259" s="141"/>
      <c r="H259" s="141"/>
      <c r="I259" s="141"/>
      <c r="J259" s="141">
        <f>SUM(F259:I259)</f>
        <v>0</v>
      </c>
      <c r="K259" s="141">
        <v>5032.72</v>
      </c>
      <c r="L259" s="141"/>
      <c r="M259" s="141"/>
      <c r="N259" s="141"/>
      <c r="O259" s="141">
        <f t="shared" si="60"/>
        <v>5032.72</v>
      </c>
      <c r="P259" s="16"/>
    </row>
    <row r="260" spans="1:16" s="17" customFormat="1" ht="48.75">
      <c r="A260" s="18"/>
      <c r="B260" s="18"/>
      <c r="C260" s="30">
        <v>240</v>
      </c>
      <c r="D260" s="30">
        <v>0</v>
      </c>
      <c r="E260" s="159" t="s">
        <v>213</v>
      </c>
      <c r="F260" s="141"/>
      <c r="G260" s="141"/>
      <c r="H260" s="141"/>
      <c r="I260" s="141"/>
      <c r="J260" s="141"/>
      <c r="K260" s="141">
        <v>2.98</v>
      </c>
      <c r="L260" s="141"/>
      <c r="M260" s="141"/>
      <c r="N260" s="141"/>
      <c r="O260" s="141">
        <f t="shared" si="60"/>
        <v>2.98</v>
      </c>
      <c r="P260" s="16"/>
    </row>
    <row r="261" spans="1:16" s="17" customFormat="1" ht="12.75">
      <c r="A261" s="18"/>
      <c r="B261" s="31" t="s">
        <v>236</v>
      </c>
      <c r="C261" s="20"/>
      <c r="D261" s="21"/>
      <c r="E261" s="157"/>
      <c r="F261" s="142">
        <f>SUM(F258:F260)</f>
        <v>5500</v>
      </c>
      <c r="G261" s="142">
        <f>SUM(G258:G260)</f>
        <v>0</v>
      </c>
      <c r="H261" s="142">
        <f>SUM(H258:H260)</f>
        <v>0</v>
      </c>
      <c r="I261" s="142">
        <f>SUM(I258:I260)</f>
        <v>0</v>
      </c>
      <c r="J261" s="142">
        <f>SUM(F261:I261)</f>
        <v>5500</v>
      </c>
      <c r="K261" s="142">
        <f>SUM(K257:K260)</f>
        <v>8156.46</v>
      </c>
      <c r="L261" s="142">
        <f>SUM(L257:L260)</f>
        <v>0</v>
      </c>
      <c r="M261" s="142">
        <f>SUM(M257:M260)</f>
        <v>0</v>
      </c>
      <c r="N261" s="142">
        <f>SUM(N257:N260)</f>
        <v>0</v>
      </c>
      <c r="O261" s="142">
        <f>SUM(O257:O260)</f>
        <v>8156.46</v>
      </c>
      <c r="P261" s="22">
        <f>O261/J261</f>
        <v>1.4829927272727272</v>
      </c>
    </row>
    <row r="262" spans="1:16" s="17" customFormat="1" ht="29.25">
      <c r="A262" s="18"/>
      <c r="B262" s="28" t="s">
        <v>238</v>
      </c>
      <c r="C262" s="30" t="s">
        <v>35</v>
      </c>
      <c r="D262" s="30" t="s">
        <v>15</v>
      </c>
      <c r="E262" s="159" t="s">
        <v>36</v>
      </c>
      <c r="F262" s="141"/>
      <c r="G262" s="141"/>
      <c r="H262" s="141"/>
      <c r="I262" s="141"/>
      <c r="J262" s="141"/>
      <c r="K262" s="141">
        <v>6.54</v>
      </c>
      <c r="L262" s="141"/>
      <c r="M262" s="141"/>
      <c r="N262" s="141"/>
      <c r="O262" s="141">
        <f aca="true" t="shared" si="62" ref="O262:O268">SUM(K262:N262)</f>
        <v>6.54</v>
      </c>
      <c r="P262" s="16"/>
    </row>
    <row r="263" spans="1:16" s="17" customFormat="1" ht="48.75">
      <c r="A263" s="18"/>
      <c r="B263" s="65"/>
      <c r="C263" s="29">
        <v>240</v>
      </c>
      <c r="D263" s="30">
        <v>0</v>
      </c>
      <c r="E263" s="159" t="s">
        <v>213</v>
      </c>
      <c r="F263" s="141"/>
      <c r="G263" s="141"/>
      <c r="H263" s="141"/>
      <c r="I263" s="141"/>
      <c r="J263" s="141">
        <f>SUM(F263:I263)</f>
        <v>0</v>
      </c>
      <c r="K263" s="141">
        <v>34.95</v>
      </c>
      <c r="L263" s="141"/>
      <c r="M263" s="141"/>
      <c r="N263" s="141"/>
      <c r="O263" s="141">
        <f t="shared" si="62"/>
        <v>34.95</v>
      </c>
      <c r="P263" s="16"/>
    </row>
    <row r="264" spans="1:16" s="17" customFormat="1" ht="12.75">
      <c r="A264" s="18"/>
      <c r="B264" s="31" t="s">
        <v>239</v>
      </c>
      <c r="C264" s="20"/>
      <c r="D264" s="21"/>
      <c r="E264" s="157"/>
      <c r="F264" s="142">
        <f>SUM(F262:F263)</f>
        <v>0</v>
      </c>
      <c r="G264" s="142">
        <f aca="true" t="shared" si="63" ref="G264:O264">SUM(G262:G263)</f>
        <v>0</v>
      </c>
      <c r="H264" s="142">
        <f t="shared" si="63"/>
        <v>0</v>
      </c>
      <c r="I264" s="142">
        <f t="shared" si="63"/>
        <v>0</v>
      </c>
      <c r="J264" s="142">
        <f t="shared" si="63"/>
        <v>0</v>
      </c>
      <c r="K264" s="142">
        <f t="shared" si="63"/>
        <v>41.49</v>
      </c>
      <c r="L264" s="142">
        <f t="shared" si="63"/>
        <v>0</v>
      </c>
      <c r="M264" s="142">
        <f t="shared" si="63"/>
        <v>0</v>
      </c>
      <c r="N264" s="142">
        <f t="shared" si="63"/>
        <v>0</v>
      </c>
      <c r="O264" s="142">
        <f t="shared" si="63"/>
        <v>41.49</v>
      </c>
      <c r="P264" s="22"/>
    </row>
    <row r="265" spans="1:16" s="17" customFormat="1" ht="150.75" customHeight="1">
      <c r="A265" s="18"/>
      <c r="B265" s="28" t="s">
        <v>240</v>
      </c>
      <c r="C265" s="29">
        <v>203</v>
      </c>
      <c r="D265" s="30">
        <v>0</v>
      </c>
      <c r="E265" s="159" t="s">
        <v>212</v>
      </c>
      <c r="F265" s="141"/>
      <c r="G265" s="141"/>
      <c r="H265" s="141"/>
      <c r="I265" s="141"/>
      <c r="J265" s="141">
        <f>SUM(F265:I265)</f>
        <v>0</v>
      </c>
      <c r="K265" s="141">
        <v>61650</v>
      </c>
      <c r="L265" s="141"/>
      <c r="M265" s="141"/>
      <c r="N265" s="141"/>
      <c r="O265" s="141">
        <f t="shared" si="62"/>
        <v>61650</v>
      </c>
      <c r="P265" s="16"/>
    </row>
    <row r="266" spans="1:16" s="17" customFormat="1" ht="12.75">
      <c r="A266" s="18"/>
      <c r="B266" s="31" t="s">
        <v>241</v>
      </c>
      <c r="C266" s="20"/>
      <c r="D266" s="21"/>
      <c r="E266" s="157"/>
      <c r="F266" s="142">
        <f aca="true" t="shared" si="64" ref="F266:N266">SUM(F265)</f>
        <v>0</v>
      </c>
      <c r="G266" s="142">
        <f t="shared" si="64"/>
        <v>0</v>
      </c>
      <c r="H266" s="142">
        <f t="shared" si="64"/>
        <v>0</v>
      </c>
      <c r="I266" s="142">
        <f t="shared" si="64"/>
        <v>0</v>
      </c>
      <c r="J266" s="142">
        <f t="shared" si="64"/>
        <v>0</v>
      </c>
      <c r="K266" s="142">
        <f t="shared" si="64"/>
        <v>61650</v>
      </c>
      <c r="L266" s="142">
        <f t="shared" si="64"/>
        <v>0</v>
      </c>
      <c r="M266" s="142">
        <f t="shared" si="64"/>
        <v>0</v>
      </c>
      <c r="N266" s="142">
        <f t="shared" si="64"/>
        <v>0</v>
      </c>
      <c r="O266" s="142">
        <f t="shared" si="62"/>
        <v>61650</v>
      </c>
      <c r="P266" s="22"/>
    </row>
    <row r="267" spans="1:16" s="17" customFormat="1" ht="78">
      <c r="A267" s="33"/>
      <c r="B267" s="113" t="s">
        <v>242</v>
      </c>
      <c r="C267" s="29" t="s">
        <v>64</v>
      </c>
      <c r="D267" s="30">
        <v>0</v>
      </c>
      <c r="E267" s="77" t="s">
        <v>210</v>
      </c>
      <c r="F267" s="141"/>
      <c r="G267" s="141"/>
      <c r="H267" s="141"/>
      <c r="I267" s="144"/>
      <c r="J267" s="141">
        <f>SUM(F267:I267)</f>
        <v>0</v>
      </c>
      <c r="K267" s="141">
        <v>31.36</v>
      </c>
      <c r="L267" s="141"/>
      <c r="M267" s="141"/>
      <c r="N267" s="141"/>
      <c r="O267" s="141">
        <f t="shared" si="62"/>
        <v>31.36</v>
      </c>
      <c r="P267" s="16"/>
    </row>
    <row r="268" spans="1:16" s="17" customFormat="1" ht="106.5" customHeight="1">
      <c r="A268" s="18"/>
      <c r="B268" s="131"/>
      <c r="C268" s="29">
        <v>291</v>
      </c>
      <c r="D268" s="30">
        <v>0</v>
      </c>
      <c r="E268" s="159" t="s">
        <v>66</v>
      </c>
      <c r="F268" s="141">
        <v>3362</v>
      </c>
      <c r="G268" s="141"/>
      <c r="H268" s="141"/>
      <c r="I268" s="141"/>
      <c r="J268" s="141">
        <f>SUM(F268:I268)</f>
        <v>3362</v>
      </c>
      <c r="K268" s="141">
        <v>3361.16</v>
      </c>
      <c r="L268" s="141"/>
      <c r="M268" s="141"/>
      <c r="N268" s="141"/>
      <c r="O268" s="141">
        <f t="shared" si="62"/>
        <v>3361.16</v>
      </c>
      <c r="P268" s="16">
        <f>O268/J268</f>
        <v>0.9997501487209993</v>
      </c>
    </row>
    <row r="269" spans="1:16" s="17" customFormat="1" ht="12.75">
      <c r="A269" s="18"/>
      <c r="B269" s="31" t="s">
        <v>243</v>
      </c>
      <c r="C269" s="20"/>
      <c r="D269" s="21"/>
      <c r="E269" s="157"/>
      <c r="F269" s="142">
        <f>SUM(F268)</f>
        <v>3362</v>
      </c>
      <c r="G269" s="142">
        <f>SUM(G268)</f>
        <v>0</v>
      </c>
      <c r="H269" s="142">
        <f>SUM(H268)</f>
        <v>0</v>
      </c>
      <c r="I269" s="142">
        <f>SUM(I268)</f>
        <v>0</v>
      </c>
      <c r="J269" s="142">
        <f>SUM(J268)</f>
        <v>3362</v>
      </c>
      <c r="K269" s="142">
        <f>SUM(K267:K268)</f>
        <v>3392.52</v>
      </c>
      <c r="L269" s="142">
        <f>SUM(L267:L268)</f>
        <v>0</v>
      </c>
      <c r="M269" s="142">
        <f>SUM(M267:M268)</f>
        <v>0</v>
      </c>
      <c r="N269" s="142">
        <f>SUM(N267:N268)</f>
        <v>0</v>
      </c>
      <c r="O269" s="142">
        <f>SUM(O267:O268)</f>
        <v>3392.52</v>
      </c>
      <c r="P269" s="22">
        <f>O269/J269</f>
        <v>1.0090779298036883</v>
      </c>
    </row>
    <row r="270" spans="1:16" s="17" customFormat="1" ht="12.75">
      <c r="A270" s="18"/>
      <c r="B270" s="127" t="s">
        <v>244</v>
      </c>
      <c r="C270" s="30" t="s">
        <v>29</v>
      </c>
      <c r="D270" s="30" t="s">
        <v>15</v>
      </c>
      <c r="E270" s="159" t="s">
        <v>30</v>
      </c>
      <c r="F270" s="141">
        <v>2637368</v>
      </c>
      <c r="G270" s="141"/>
      <c r="H270" s="141"/>
      <c r="I270" s="141"/>
      <c r="J270" s="141">
        <f aca="true" t="shared" si="65" ref="J270:J278">SUM(F270:I270)</f>
        <v>2637368</v>
      </c>
      <c r="K270" s="141">
        <v>1328998.59</v>
      </c>
      <c r="L270" s="141"/>
      <c r="M270" s="141"/>
      <c r="N270" s="141"/>
      <c r="O270" s="141">
        <f aca="true" t="shared" si="66" ref="O270:O278">SUM(K270:N270)</f>
        <v>1328998.59</v>
      </c>
      <c r="P270" s="16">
        <f>O270/J270</f>
        <v>0.5039109407560871</v>
      </c>
    </row>
    <row r="271" spans="1:16" s="17" customFormat="1" ht="63" customHeight="1">
      <c r="A271" s="18"/>
      <c r="B271" s="128"/>
      <c r="C271" s="29" t="s">
        <v>64</v>
      </c>
      <c r="D271" s="30">
        <v>0</v>
      </c>
      <c r="E271" s="159" t="s">
        <v>210</v>
      </c>
      <c r="F271" s="141"/>
      <c r="G271" s="141"/>
      <c r="H271" s="141"/>
      <c r="I271" s="141"/>
      <c r="J271" s="141">
        <f t="shared" si="65"/>
        <v>0</v>
      </c>
      <c r="K271" s="141">
        <v>13.82</v>
      </c>
      <c r="L271" s="141"/>
      <c r="M271" s="141"/>
      <c r="N271" s="141"/>
      <c r="O271" s="141">
        <f t="shared" si="66"/>
        <v>13.82</v>
      </c>
      <c r="P271" s="16"/>
    </row>
    <row r="272" spans="1:16" s="17" customFormat="1" ht="12.75">
      <c r="A272" s="18"/>
      <c r="B272" s="128"/>
      <c r="C272" s="29" t="s">
        <v>33</v>
      </c>
      <c r="D272" s="30">
        <v>0</v>
      </c>
      <c r="E272" s="159" t="s">
        <v>34</v>
      </c>
      <c r="F272" s="141"/>
      <c r="G272" s="141"/>
      <c r="H272" s="141"/>
      <c r="I272" s="141"/>
      <c r="J272" s="141">
        <f t="shared" si="65"/>
        <v>0</v>
      </c>
      <c r="K272" s="141">
        <v>94.33</v>
      </c>
      <c r="L272" s="141"/>
      <c r="M272" s="141"/>
      <c r="N272" s="141"/>
      <c r="O272" s="141">
        <f t="shared" si="66"/>
        <v>94.33</v>
      </c>
      <c r="P272" s="16"/>
    </row>
    <row r="273" spans="1:16" s="17" customFormat="1" ht="12.75">
      <c r="A273" s="18"/>
      <c r="B273" s="33"/>
      <c r="C273" s="29" t="s">
        <v>35</v>
      </c>
      <c r="D273" s="30">
        <v>0</v>
      </c>
      <c r="E273" s="159" t="s">
        <v>36</v>
      </c>
      <c r="F273" s="141">
        <v>22000</v>
      </c>
      <c r="G273" s="141"/>
      <c r="H273" s="141"/>
      <c r="I273" s="141"/>
      <c r="J273" s="141">
        <f t="shared" si="65"/>
        <v>22000</v>
      </c>
      <c r="K273" s="141">
        <v>21990.68</v>
      </c>
      <c r="L273" s="141"/>
      <c r="M273" s="141"/>
      <c r="N273" s="141"/>
      <c r="O273" s="141">
        <f t="shared" si="66"/>
        <v>21990.68</v>
      </c>
      <c r="P273" s="16">
        <f>O273/J273</f>
        <v>0.9995763636363636</v>
      </c>
    </row>
    <row r="274" spans="1:16" s="17" customFormat="1" ht="78">
      <c r="A274" s="18"/>
      <c r="B274" s="18"/>
      <c r="C274" s="30">
        <v>200</v>
      </c>
      <c r="D274" s="30">
        <v>7</v>
      </c>
      <c r="E274" s="159" t="s">
        <v>39</v>
      </c>
      <c r="F274" s="141">
        <v>838293</v>
      </c>
      <c r="G274" s="141"/>
      <c r="H274" s="141"/>
      <c r="I274" s="141"/>
      <c r="J274" s="141">
        <f t="shared" si="65"/>
        <v>838293</v>
      </c>
      <c r="K274" s="141">
        <v>955471.26</v>
      </c>
      <c r="L274" s="141"/>
      <c r="M274" s="141"/>
      <c r="N274" s="141"/>
      <c r="O274" s="141">
        <f t="shared" si="66"/>
        <v>955471.26</v>
      </c>
      <c r="P274" s="16">
        <f>O274/J274</f>
        <v>1.1397819855348905</v>
      </c>
    </row>
    <row r="275" spans="1:16" s="17" customFormat="1" ht="48.75">
      <c r="A275" s="18"/>
      <c r="B275" s="33"/>
      <c r="C275" s="29">
        <v>270</v>
      </c>
      <c r="D275" s="30">
        <v>0</v>
      </c>
      <c r="E275" s="159" t="s">
        <v>59</v>
      </c>
      <c r="F275" s="141">
        <v>14776</v>
      </c>
      <c r="G275" s="141"/>
      <c r="H275" s="141"/>
      <c r="I275" s="141"/>
      <c r="J275" s="141">
        <f t="shared" si="65"/>
        <v>14776</v>
      </c>
      <c r="K275" s="141">
        <v>9100</v>
      </c>
      <c r="L275" s="141"/>
      <c r="M275" s="141"/>
      <c r="N275" s="141"/>
      <c r="O275" s="141">
        <f t="shared" si="66"/>
        <v>9100</v>
      </c>
      <c r="P275" s="16">
        <f>O275/J275</f>
        <v>0.6158635625338387</v>
      </c>
    </row>
    <row r="276" spans="1:16" s="17" customFormat="1" ht="68.25" customHeight="1">
      <c r="A276" s="18"/>
      <c r="B276" s="33"/>
      <c r="C276" s="30">
        <v>291</v>
      </c>
      <c r="D276" s="30">
        <v>0</v>
      </c>
      <c r="E276" s="159" t="s">
        <v>66</v>
      </c>
      <c r="F276" s="141"/>
      <c r="G276" s="141"/>
      <c r="H276" s="141"/>
      <c r="I276" s="141"/>
      <c r="J276" s="141">
        <f t="shared" si="65"/>
        <v>0</v>
      </c>
      <c r="K276" s="141">
        <v>17956.09</v>
      </c>
      <c r="L276" s="141"/>
      <c r="M276" s="141"/>
      <c r="N276" s="141"/>
      <c r="O276" s="141">
        <f t="shared" si="66"/>
        <v>17956.09</v>
      </c>
      <c r="P276" s="16"/>
    </row>
    <row r="277" spans="1:16" s="17" customFormat="1" ht="66" customHeight="1">
      <c r="A277" s="18"/>
      <c r="B277" s="18"/>
      <c r="C277" s="30" t="s">
        <v>50</v>
      </c>
      <c r="D277" s="30" t="s">
        <v>38</v>
      </c>
      <c r="E277" s="159" t="s">
        <v>51</v>
      </c>
      <c r="F277" s="141">
        <v>996104</v>
      </c>
      <c r="G277" s="141"/>
      <c r="H277" s="141"/>
      <c r="I277" s="141"/>
      <c r="J277" s="141">
        <f t="shared" si="65"/>
        <v>996104</v>
      </c>
      <c r="K277" s="141">
        <v>1012637.19</v>
      </c>
      <c r="L277" s="141"/>
      <c r="M277" s="141"/>
      <c r="N277" s="141"/>
      <c r="O277" s="141">
        <f t="shared" si="66"/>
        <v>1012637.19</v>
      </c>
      <c r="P277" s="16">
        <f>O277/J277</f>
        <v>1.0165978552440307</v>
      </c>
    </row>
    <row r="278" spans="1:16" s="17" customFormat="1" ht="12.75">
      <c r="A278" s="18"/>
      <c r="B278" s="31" t="s">
        <v>245</v>
      </c>
      <c r="C278" s="20"/>
      <c r="D278" s="21"/>
      <c r="E278" s="157"/>
      <c r="F278" s="142">
        <f>SUM(F270:F277)</f>
        <v>4508541</v>
      </c>
      <c r="G278" s="142">
        <f>SUM(G270:G277)</f>
        <v>0</v>
      </c>
      <c r="H278" s="142">
        <f>SUM(H270:H277)</f>
        <v>0</v>
      </c>
      <c r="I278" s="142">
        <f>SUM(I270:I277)</f>
        <v>0</v>
      </c>
      <c r="J278" s="142">
        <f t="shared" si="65"/>
        <v>4508541</v>
      </c>
      <c r="K278" s="142">
        <f>SUM(K270:K277)</f>
        <v>3346261.96</v>
      </c>
      <c r="L278" s="142">
        <f>SUM(L270:L277)</f>
        <v>0</v>
      </c>
      <c r="M278" s="142">
        <f>SUM(M270:M277)</f>
        <v>0</v>
      </c>
      <c r="N278" s="142">
        <f>SUM(N270:N277)</f>
        <v>0</v>
      </c>
      <c r="O278" s="142">
        <f t="shared" si="66"/>
        <v>3346261.96</v>
      </c>
      <c r="P278" s="22">
        <f>O278/J278</f>
        <v>0.742205063678028</v>
      </c>
    </row>
    <row r="279" spans="1:16" s="17" customFormat="1" ht="12.75">
      <c r="A279" s="23" t="s">
        <v>246</v>
      </c>
      <c r="B279" s="24"/>
      <c r="C279" s="25"/>
      <c r="D279" s="25"/>
      <c r="E279" s="158"/>
      <c r="F279" s="143">
        <f>SUM(F278,F269,F266,F264,F261,F256,F245,F237,F226,F221,F219,F207,F204,F200)</f>
        <v>21328028</v>
      </c>
      <c r="G279" s="143">
        <f aca="true" t="shared" si="67" ref="G279:O279">SUM(G278,G269,G266,G264,G261,G256,G245,G237,G226,G221,G219,G207,G204,G200)</f>
        <v>0</v>
      </c>
      <c r="H279" s="143">
        <f t="shared" si="67"/>
        <v>0</v>
      </c>
      <c r="I279" s="143">
        <f t="shared" si="67"/>
        <v>0</v>
      </c>
      <c r="J279" s="143">
        <f t="shared" si="67"/>
        <v>21328028</v>
      </c>
      <c r="K279" s="143">
        <f t="shared" si="67"/>
        <v>11902193.74</v>
      </c>
      <c r="L279" s="143">
        <f t="shared" si="67"/>
        <v>0</v>
      </c>
      <c r="M279" s="143">
        <f t="shared" si="67"/>
        <v>0</v>
      </c>
      <c r="N279" s="143">
        <f t="shared" si="67"/>
        <v>0</v>
      </c>
      <c r="O279" s="143">
        <f t="shared" si="67"/>
        <v>11902193.74</v>
      </c>
      <c r="P279" s="26">
        <f>O279/J279</f>
        <v>0.5580541126446383</v>
      </c>
    </row>
    <row r="280" spans="1:16" s="17" customFormat="1" ht="72.75" customHeight="1">
      <c r="A280" s="85" t="s">
        <v>247</v>
      </c>
      <c r="B280" s="28" t="s">
        <v>248</v>
      </c>
      <c r="C280" s="30">
        <v>291</v>
      </c>
      <c r="D280" s="30" t="s">
        <v>15</v>
      </c>
      <c r="E280" s="159" t="s">
        <v>66</v>
      </c>
      <c r="F280" s="141"/>
      <c r="G280" s="141"/>
      <c r="H280" s="141"/>
      <c r="I280" s="141"/>
      <c r="J280" s="141">
        <f>SUM(F280:I280)</f>
        <v>0</v>
      </c>
      <c r="K280" s="141">
        <v>16073.58</v>
      </c>
      <c r="L280" s="141"/>
      <c r="M280" s="141"/>
      <c r="N280" s="141"/>
      <c r="O280" s="141">
        <f aca="true" t="shared" si="68" ref="O280:O288">SUM(K280:N280)</f>
        <v>16073.58</v>
      </c>
      <c r="P280" s="16"/>
    </row>
    <row r="281" spans="1:16" s="17" customFormat="1" ht="12.75">
      <c r="A281" s="18"/>
      <c r="B281" s="31" t="s">
        <v>249</v>
      </c>
      <c r="C281" s="20"/>
      <c r="D281" s="21"/>
      <c r="E281" s="157"/>
      <c r="F281" s="142">
        <f>SUM(F280)</f>
        <v>0</v>
      </c>
      <c r="G281" s="142">
        <f>SUM(G280)</f>
        <v>0</v>
      </c>
      <c r="H281" s="142">
        <f>SUM(H280)</f>
        <v>0</v>
      </c>
      <c r="I281" s="142">
        <f>SUM(I280)</f>
        <v>0</v>
      </c>
      <c r="J281" s="142">
        <f>SUM(F281:I281)</f>
        <v>0</v>
      </c>
      <c r="K281" s="142">
        <f>SUM(K280)</f>
        <v>16073.58</v>
      </c>
      <c r="L281" s="142">
        <f>SUM(L280)</f>
        <v>0</v>
      </c>
      <c r="M281" s="142">
        <f>SUM(M280)</f>
        <v>0</v>
      </c>
      <c r="N281" s="142">
        <f>SUM(N280)</f>
        <v>0</v>
      </c>
      <c r="O281" s="142">
        <f t="shared" si="68"/>
        <v>16073.58</v>
      </c>
      <c r="P281" s="22"/>
    </row>
    <row r="282" spans="1:16" s="42" customFormat="1" ht="71.25" customHeight="1">
      <c r="A282" s="86"/>
      <c r="B282" s="28" t="s">
        <v>250</v>
      </c>
      <c r="C282" s="29" t="s">
        <v>64</v>
      </c>
      <c r="D282" s="30">
        <v>0</v>
      </c>
      <c r="E282" s="159" t="s">
        <v>210</v>
      </c>
      <c r="F282" s="145"/>
      <c r="G282" s="145"/>
      <c r="H282" s="145"/>
      <c r="I282" s="145"/>
      <c r="J282" s="145">
        <f>SUM(F282:I282)</f>
        <v>0</v>
      </c>
      <c r="K282" s="145">
        <v>45.81</v>
      </c>
      <c r="L282" s="145"/>
      <c r="M282" s="145"/>
      <c r="N282" s="145"/>
      <c r="O282" s="141">
        <f t="shared" si="68"/>
        <v>45.81</v>
      </c>
      <c r="P282" s="67"/>
    </row>
    <row r="283" spans="1:16" s="42" customFormat="1" ht="12.75">
      <c r="A283" s="86"/>
      <c r="B283" s="33"/>
      <c r="C283" s="29" t="s">
        <v>35</v>
      </c>
      <c r="D283" s="30">
        <v>0</v>
      </c>
      <c r="E283" s="159" t="s">
        <v>36</v>
      </c>
      <c r="F283" s="150"/>
      <c r="G283" s="150"/>
      <c r="H283" s="150"/>
      <c r="I283" s="150"/>
      <c r="J283" s="145"/>
      <c r="K283" s="145">
        <v>40</v>
      </c>
      <c r="L283" s="145"/>
      <c r="M283" s="145"/>
      <c r="N283" s="145"/>
      <c r="O283" s="141">
        <f t="shared" si="68"/>
        <v>40</v>
      </c>
      <c r="P283" s="67"/>
    </row>
    <row r="284" spans="1:16" s="17" customFormat="1" ht="80.25" customHeight="1">
      <c r="A284" s="58"/>
      <c r="B284" s="65"/>
      <c r="C284" s="30">
        <v>291</v>
      </c>
      <c r="D284" s="30" t="s">
        <v>15</v>
      </c>
      <c r="E284" s="159" t="s">
        <v>66</v>
      </c>
      <c r="F284" s="141"/>
      <c r="G284" s="141"/>
      <c r="H284" s="141"/>
      <c r="I284" s="141"/>
      <c r="J284" s="141">
        <f>SUM(F284:I284)</f>
        <v>0</v>
      </c>
      <c r="K284" s="141">
        <v>20506.78</v>
      </c>
      <c r="L284" s="141"/>
      <c r="M284" s="141"/>
      <c r="N284" s="141"/>
      <c r="O284" s="141">
        <f t="shared" si="68"/>
        <v>20506.78</v>
      </c>
      <c r="P284" s="16"/>
    </row>
    <row r="285" spans="1:16" s="17" customFormat="1" ht="12.75">
      <c r="A285" s="18"/>
      <c r="B285" s="31" t="s">
        <v>251</v>
      </c>
      <c r="C285" s="20"/>
      <c r="D285" s="21"/>
      <c r="E285" s="157"/>
      <c r="F285" s="142">
        <f>SUM(F284)</f>
        <v>0</v>
      </c>
      <c r="G285" s="142">
        <f>SUM(G284)</f>
        <v>0</v>
      </c>
      <c r="H285" s="142">
        <f>SUM(H284)</f>
        <v>0</v>
      </c>
      <c r="I285" s="142">
        <f>SUM(I284)</f>
        <v>0</v>
      </c>
      <c r="J285" s="142">
        <f>SUM(F285:I285)</f>
        <v>0</v>
      </c>
      <c r="K285" s="142">
        <f>SUM(K282:K284)</f>
        <v>20592.59</v>
      </c>
      <c r="L285" s="142">
        <f>SUM(L282:L284)</f>
        <v>0</v>
      </c>
      <c r="M285" s="142">
        <f>SUM(M282:M284)</f>
        <v>0</v>
      </c>
      <c r="N285" s="142">
        <f>SUM(N282:N284)</f>
        <v>0</v>
      </c>
      <c r="O285" s="142">
        <f t="shared" si="68"/>
        <v>20592.59</v>
      </c>
      <c r="P285" s="22"/>
    </row>
    <row r="286" spans="1:16" s="17" customFormat="1" ht="79.5" customHeight="1">
      <c r="A286" s="58"/>
      <c r="B286" s="28" t="s">
        <v>252</v>
      </c>
      <c r="C286" s="30" t="s">
        <v>81</v>
      </c>
      <c r="D286" s="30" t="s">
        <v>15</v>
      </c>
      <c r="E286" s="159" t="s">
        <v>82</v>
      </c>
      <c r="F286" s="141"/>
      <c r="G286" s="141"/>
      <c r="H286" s="141"/>
      <c r="I286" s="141">
        <v>4047830</v>
      </c>
      <c r="J286" s="141">
        <f>SUM(F286:I286)</f>
        <v>4047830</v>
      </c>
      <c r="K286" s="141"/>
      <c r="L286" s="141"/>
      <c r="M286" s="141"/>
      <c r="N286" s="141">
        <v>1636907</v>
      </c>
      <c r="O286" s="141">
        <f t="shared" si="68"/>
        <v>1636907</v>
      </c>
      <c r="P286" s="16">
        <f>O286/J286</f>
        <v>0.4043912417270488</v>
      </c>
    </row>
    <row r="287" spans="1:16" s="17" customFormat="1" ht="12.75">
      <c r="A287" s="18"/>
      <c r="B287" s="31" t="s">
        <v>253</v>
      </c>
      <c r="C287" s="20"/>
      <c r="D287" s="21"/>
      <c r="E287" s="157"/>
      <c r="F287" s="142">
        <f>SUM(F286)</f>
        <v>0</v>
      </c>
      <c r="G287" s="142">
        <f>SUM(G286)</f>
        <v>0</v>
      </c>
      <c r="H287" s="142">
        <f>SUM(H286)</f>
        <v>0</v>
      </c>
      <c r="I287" s="142">
        <f>SUM(I286)</f>
        <v>4047830</v>
      </c>
      <c r="J287" s="142">
        <f>SUM(F287:I287)</f>
        <v>4047830</v>
      </c>
      <c r="K287" s="142">
        <f>SUM(K286)</f>
        <v>0</v>
      </c>
      <c r="L287" s="142">
        <f>SUM(L286)</f>
        <v>0</v>
      </c>
      <c r="M287" s="142">
        <f>SUM(M286)</f>
        <v>0</v>
      </c>
      <c r="N287" s="142">
        <f>SUM(N286)</f>
        <v>1636907</v>
      </c>
      <c r="O287" s="142">
        <f t="shared" si="68"/>
        <v>1636907</v>
      </c>
      <c r="P287" s="22">
        <f>O287/J287</f>
        <v>0.4043912417270488</v>
      </c>
    </row>
    <row r="288" spans="1:16" s="17" customFormat="1" ht="87.75">
      <c r="A288" s="58"/>
      <c r="B288" s="28" t="s">
        <v>254</v>
      </c>
      <c r="C288" s="30">
        <v>291</v>
      </c>
      <c r="D288" s="30" t="s">
        <v>15</v>
      </c>
      <c r="E288" s="159" t="s">
        <v>66</v>
      </c>
      <c r="F288" s="141"/>
      <c r="G288" s="141"/>
      <c r="H288" s="141"/>
      <c r="I288" s="141"/>
      <c r="J288" s="141">
        <f>SUM(F288:I288)</f>
        <v>0</v>
      </c>
      <c r="K288" s="141">
        <v>1267.94</v>
      </c>
      <c r="L288" s="141"/>
      <c r="M288" s="141"/>
      <c r="N288" s="141"/>
      <c r="O288" s="141">
        <f t="shared" si="68"/>
        <v>1267.94</v>
      </c>
      <c r="P288" s="16"/>
    </row>
    <row r="289" spans="1:16" s="17" customFormat="1" ht="12.75">
      <c r="A289" s="18"/>
      <c r="B289" s="31" t="s">
        <v>255</v>
      </c>
      <c r="C289" s="20"/>
      <c r="D289" s="21"/>
      <c r="E289" s="157"/>
      <c r="F289" s="142">
        <f>SUM(F288:F288)</f>
        <v>0</v>
      </c>
      <c r="G289" s="142">
        <f>SUM(G288:G288)</f>
        <v>0</v>
      </c>
      <c r="H289" s="142">
        <f>SUM(H288:H288)</f>
        <v>0</v>
      </c>
      <c r="I289" s="142">
        <f>SUM(I288:I288)</f>
        <v>0</v>
      </c>
      <c r="J289" s="142">
        <f>SUM(J288:J288)</f>
        <v>0</v>
      </c>
      <c r="K289" s="142">
        <f>SUM(K288:K288)</f>
        <v>1267.94</v>
      </c>
      <c r="L289" s="142">
        <f>SUM(L288:L288)</f>
        <v>0</v>
      </c>
      <c r="M289" s="142">
        <f>SUM(M288:M288)</f>
        <v>0</v>
      </c>
      <c r="N289" s="142">
        <f>SUM(N288:N288)</f>
        <v>0</v>
      </c>
      <c r="O289" s="142">
        <f>SUM(O288:O288)</f>
        <v>1267.94</v>
      </c>
      <c r="P289" s="22"/>
    </row>
    <row r="290" spans="1:16" s="17" customFormat="1" ht="12.75">
      <c r="A290" s="23" t="s">
        <v>256</v>
      </c>
      <c r="B290" s="24"/>
      <c r="C290" s="25"/>
      <c r="D290" s="25"/>
      <c r="E290" s="158"/>
      <c r="F290" s="143">
        <f>SUM(F289,F287,F285,F281)</f>
        <v>0</v>
      </c>
      <c r="G290" s="143">
        <f aca="true" t="shared" si="69" ref="G290:O290">SUM(G289,G287,G285,G281)</f>
        <v>0</v>
      </c>
      <c r="H290" s="143">
        <f t="shared" si="69"/>
        <v>0</v>
      </c>
      <c r="I290" s="143">
        <f t="shared" si="69"/>
        <v>4047830</v>
      </c>
      <c r="J290" s="143">
        <f t="shared" si="69"/>
        <v>4047830</v>
      </c>
      <c r="K290" s="143">
        <f t="shared" si="69"/>
        <v>37934.11</v>
      </c>
      <c r="L290" s="143">
        <f t="shared" si="69"/>
        <v>0</v>
      </c>
      <c r="M290" s="143">
        <f t="shared" si="69"/>
        <v>0</v>
      </c>
      <c r="N290" s="143">
        <f t="shared" si="69"/>
        <v>1636907</v>
      </c>
      <c r="O290" s="143">
        <f t="shared" si="69"/>
        <v>1674841.11</v>
      </c>
      <c r="P290" s="26">
        <f>O290/J290</f>
        <v>0.41376270989641367</v>
      </c>
    </row>
    <row r="291" spans="1:16" s="42" customFormat="1" ht="58.5">
      <c r="A291" s="28" t="s">
        <v>257</v>
      </c>
      <c r="B291" s="28" t="s">
        <v>258</v>
      </c>
      <c r="C291" s="40" t="s">
        <v>259</v>
      </c>
      <c r="D291" s="41">
        <v>0</v>
      </c>
      <c r="E291" s="161" t="s">
        <v>260</v>
      </c>
      <c r="F291" s="145">
        <v>5000</v>
      </c>
      <c r="G291" s="145"/>
      <c r="H291" s="145"/>
      <c r="I291" s="145"/>
      <c r="J291" s="145">
        <f>SUM(F291:I291)</f>
        <v>5000</v>
      </c>
      <c r="K291" s="145">
        <v>5099.09</v>
      </c>
      <c r="L291" s="145"/>
      <c r="M291" s="145"/>
      <c r="N291" s="145"/>
      <c r="O291" s="141">
        <f aca="true" t="shared" si="70" ref="O291:O298">SUM(K291:N291)</f>
        <v>5099.09</v>
      </c>
      <c r="P291" s="48">
        <f>O291/J291</f>
        <v>1.0198180000000001</v>
      </c>
    </row>
    <row r="292" spans="1:16" s="42" customFormat="1" ht="12.75">
      <c r="A292" s="33"/>
      <c r="B292" s="33"/>
      <c r="C292" s="30" t="s">
        <v>48</v>
      </c>
      <c r="D292" s="30" t="s">
        <v>15</v>
      </c>
      <c r="E292" s="159" t="s">
        <v>49</v>
      </c>
      <c r="F292" s="145"/>
      <c r="G292" s="145"/>
      <c r="H292" s="145"/>
      <c r="I292" s="145"/>
      <c r="J292" s="145"/>
      <c r="K292" s="145">
        <v>11.6</v>
      </c>
      <c r="L292" s="145"/>
      <c r="M292" s="145"/>
      <c r="N292" s="145"/>
      <c r="O292" s="141">
        <f t="shared" si="70"/>
        <v>11.6</v>
      </c>
      <c r="P292" s="48"/>
    </row>
    <row r="293" spans="1:16" s="42" customFormat="1" ht="12.75">
      <c r="A293" s="33"/>
      <c r="B293" s="33"/>
      <c r="C293" s="29" t="s">
        <v>29</v>
      </c>
      <c r="D293" s="30">
        <v>0</v>
      </c>
      <c r="E293" s="159" t="s">
        <v>30</v>
      </c>
      <c r="F293" s="145"/>
      <c r="G293" s="145"/>
      <c r="H293" s="145"/>
      <c r="I293" s="145"/>
      <c r="J293" s="145"/>
      <c r="K293" s="145">
        <v>100.03</v>
      </c>
      <c r="L293" s="145"/>
      <c r="M293" s="145"/>
      <c r="N293" s="145"/>
      <c r="O293" s="141">
        <f t="shared" si="70"/>
        <v>100.03</v>
      </c>
      <c r="P293" s="48"/>
    </row>
    <row r="294" spans="1:16" s="42" customFormat="1" ht="12.75">
      <c r="A294" s="71"/>
      <c r="B294" s="33"/>
      <c r="C294" s="40" t="s">
        <v>33</v>
      </c>
      <c r="D294" s="41">
        <v>0</v>
      </c>
      <c r="E294" s="166" t="s">
        <v>34</v>
      </c>
      <c r="F294" s="145"/>
      <c r="G294" s="145"/>
      <c r="H294" s="145"/>
      <c r="I294" s="145"/>
      <c r="J294" s="145">
        <f>SUM(F294:I294)</f>
        <v>0</v>
      </c>
      <c r="K294" s="145">
        <v>10.53</v>
      </c>
      <c r="L294" s="145"/>
      <c r="M294" s="145"/>
      <c r="N294" s="145"/>
      <c r="O294" s="141">
        <f t="shared" si="70"/>
        <v>10.53</v>
      </c>
      <c r="P294" s="16"/>
    </row>
    <row r="295" spans="1:16" s="42" customFormat="1" ht="19.5">
      <c r="A295" s="71"/>
      <c r="B295" s="33"/>
      <c r="C295" s="40" t="s">
        <v>261</v>
      </c>
      <c r="D295" s="41">
        <v>0</v>
      </c>
      <c r="E295" s="159" t="s">
        <v>262</v>
      </c>
      <c r="F295" s="145">
        <v>33300</v>
      </c>
      <c r="G295" s="145"/>
      <c r="H295" s="145"/>
      <c r="I295" s="145"/>
      <c r="J295" s="145">
        <f>SUM(F295:I295)</f>
        <v>33300</v>
      </c>
      <c r="K295" s="145">
        <v>33300</v>
      </c>
      <c r="L295" s="145"/>
      <c r="M295" s="145"/>
      <c r="N295" s="145"/>
      <c r="O295" s="141">
        <f t="shared" si="70"/>
        <v>33300</v>
      </c>
      <c r="P295" s="16">
        <f aca="true" t="shared" si="71" ref="P295:P301">O295/J295</f>
        <v>1</v>
      </c>
    </row>
    <row r="296" spans="1:16" s="42" customFormat="1" ht="12.75">
      <c r="A296" s="71"/>
      <c r="B296" s="33"/>
      <c r="C296" s="40" t="s">
        <v>35</v>
      </c>
      <c r="D296" s="41">
        <v>0</v>
      </c>
      <c r="E296" s="161" t="s">
        <v>36</v>
      </c>
      <c r="F296" s="145">
        <v>15000</v>
      </c>
      <c r="G296" s="145"/>
      <c r="H296" s="145"/>
      <c r="I296" s="145"/>
      <c r="J296" s="145">
        <f>SUM(F296:I296)</f>
        <v>15000</v>
      </c>
      <c r="K296" s="145">
        <v>1868.79</v>
      </c>
      <c r="L296" s="145"/>
      <c r="M296" s="145"/>
      <c r="N296" s="145"/>
      <c r="O296" s="141">
        <f t="shared" si="70"/>
        <v>1868.79</v>
      </c>
      <c r="P296" s="16">
        <f t="shared" si="71"/>
        <v>0.124586</v>
      </c>
    </row>
    <row r="297" spans="1:16" s="42" customFormat="1" ht="87.75">
      <c r="A297" s="33"/>
      <c r="B297" s="49"/>
      <c r="C297" s="40">
        <v>216</v>
      </c>
      <c r="D297" s="41">
        <v>0</v>
      </c>
      <c r="E297" s="161" t="s">
        <v>263</v>
      </c>
      <c r="F297" s="145"/>
      <c r="G297" s="145"/>
      <c r="H297" s="145"/>
      <c r="I297" s="145">
        <v>150000</v>
      </c>
      <c r="J297" s="145">
        <f>SUM(F297:I297)</f>
        <v>150000</v>
      </c>
      <c r="K297" s="145"/>
      <c r="L297" s="145"/>
      <c r="M297" s="145"/>
      <c r="N297" s="145">
        <v>57080</v>
      </c>
      <c r="O297" s="141">
        <f t="shared" si="70"/>
        <v>57080</v>
      </c>
      <c r="P297" s="16">
        <f t="shared" si="71"/>
        <v>0.38053333333333333</v>
      </c>
    </row>
    <row r="298" spans="1:16" s="17" customFormat="1" ht="68.25">
      <c r="A298" s="33"/>
      <c r="B298" s="87"/>
      <c r="C298" s="30">
        <v>290</v>
      </c>
      <c r="D298" s="30">
        <v>0</v>
      </c>
      <c r="E298" s="159" t="s">
        <v>219</v>
      </c>
      <c r="F298" s="146"/>
      <c r="G298" s="146">
        <v>472662</v>
      </c>
      <c r="H298" s="146"/>
      <c r="I298" s="146"/>
      <c r="J298" s="146">
        <f>SUM(F298:I298)</f>
        <v>472662</v>
      </c>
      <c r="K298" s="144"/>
      <c r="L298" s="144">
        <v>44814.08</v>
      </c>
      <c r="M298" s="141"/>
      <c r="N298" s="141"/>
      <c r="O298" s="141">
        <f t="shared" si="70"/>
        <v>44814.08</v>
      </c>
      <c r="P298" s="16">
        <f t="shared" si="71"/>
        <v>0.09481210674858567</v>
      </c>
    </row>
    <row r="299" spans="1:16" s="17" customFormat="1" ht="12.75">
      <c r="A299" s="33"/>
      <c r="B299" s="79" t="s">
        <v>264</v>
      </c>
      <c r="C299" s="20"/>
      <c r="D299" s="21"/>
      <c r="E299" s="157"/>
      <c r="F299" s="142">
        <f aca="true" t="shared" si="72" ref="F299:O299">SUM(F291:F298)</f>
        <v>53300</v>
      </c>
      <c r="G299" s="142">
        <f t="shared" si="72"/>
        <v>472662</v>
      </c>
      <c r="H299" s="142">
        <f t="shared" si="72"/>
        <v>0</v>
      </c>
      <c r="I299" s="142">
        <f t="shared" si="72"/>
        <v>150000</v>
      </c>
      <c r="J299" s="142">
        <f t="shared" si="72"/>
        <v>675962</v>
      </c>
      <c r="K299" s="142">
        <f t="shared" si="72"/>
        <v>40390.04</v>
      </c>
      <c r="L299" s="142">
        <f t="shared" si="72"/>
        <v>44814.08</v>
      </c>
      <c r="M299" s="142">
        <f t="shared" si="72"/>
        <v>0</v>
      </c>
      <c r="N299" s="142">
        <f t="shared" si="72"/>
        <v>57080</v>
      </c>
      <c r="O299" s="142">
        <f t="shared" si="72"/>
        <v>142284.12</v>
      </c>
      <c r="P299" s="22">
        <f t="shared" si="71"/>
        <v>0.21049129980679387</v>
      </c>
    </row>
    <row r="300" spans="1:16" s="17" customFormat="1" ht="12.75">
      <c r="A300" s="18"/>
      <c r="B300" s="127" t="s">
        <v>265</v>
      </c>
      <c r="C300" s="30" t="s">
        <v>48</v>
      </c>
      <c r="D300" s="30" t="s">
        <v>15</v>
      </c>
      <c r="E300" s="161" t="s">
        <v>49</v>
      </c>
      <c r="F300" s="146">
        <v>255000</v>
      </c>
      <c r="G300" s="146"/>
      <c r="H300" s="146"/>
      <c r="I300" s="146"/>
      <c r="J300" s="146">
        <f aca="true" t="shared" si="73" ref="J300:J310">SUM(F300:I300)</f>
        <v>255000</v>
      </c>
      <c r="K300" s="141">
        <v>88769.24</v>
      </c>
      <c r="L300" s="141"/>
      <c r="M300" s="141"/>
      <c r="N300" s="141"/>
      <c r="O300" s="141">
        <f aca="true" t="shared" si="74" ref="O300:O310">SUM(K300:N300)</f>
        <v>88769.24</v>
      </c>
      <c r="P300" s="16">
        <f t="shared" si="71"/>
        <v>0.3481146666666667</v>
      </c>
    </row>
    <row r="301" spans="1:16" s="17" customFormat="1" ht="12.75">
      <c r="A301" s="18"/>
      <c r="B301" s="128"/>
      <c r="C301" s="30" t="s">
        <v>29</v>
      </c>
      <c r="D301" s="30" t="s">
        <v>15</v>
      </c>
      <c r="E301" s="161" t="s">
        <v>30</v>
      </c>
      <c r="F301" s="146">
        <v>755000</v>
      </c>
      <c r="G301" s="146"/>
      <c r="H301" s="146"/>
      <c r="I301" s="146"/>
      <c r="J301" s="146">
        <f t="shared" si="73"/>
        <v>755000</v>
      </c>
      <c r="K301" s="141">
        <v>407634.47</v>
      </c>
      <c r="L301" s="141"/>
      <c r="M301" s="141"/>
      <c r="N301" s="141"/>
      <c r="O301" s="141">
        <f t="shared" si="74"/>
        <v>407634.47</v>
      </c>
      <c r="P301" s="16">
        <f t="shared" si="71"/>
        <v>0.5399132052980132</v>
      </c>
    </row>
    <row r="302" spans="1:16" s="42" customFormat="1" ht="12.75">
      <c r="A302" s="71"/>
      <c r="B302" s="128"/>
      <c r="C302" s="40" t="s">
        <v>35</v>
      </c>
      <c r="D302" s="41">
        <v>0</v>
      </c>
      <c r="E302" s="161" t="s">
        <v>36</v>
      </c>
      <c r="F302" s="145"/>
      <c r="G302" s="145"/>
      <c r="H302" s="145"/>
      <c r="I302" s="145"/>
      <c r="J302" s="145">
        <f t="shared" si="73"/>
        <v>0</v>
      </c>
      <c r="K302" s="145">
        <v>257</v>
      </c>
      <c r="L302" s="145"/>
      <c r="M302" s="145"/>
      <c r="N302" s="145"/>
      <c r="O302" s="141">
        <f t="shared" si="74"/>
        <v>257</v>
      </c>
      <c r="P302" s="48"/>
    </row>
    <row r="303" spans="1:16" s="17" customFormat="1" ht="39">
      <c r="A303" s="18"/>
      <c r="B303" s="129"/>
      <c r="C303" s="30" t="s">
        <v>266</v>
      </c>
      <c r="D303" s="30" t="s">
        <v>15</v>
      </c>
      <c r="E303" s="161" t="s">
        <v>216</v>
      </c>
      <c r="F303" s="146">
        <v>426510</v>
      </c>
      <c r="G303" s="146"/>
      <c r="H303" s="146"/>
      <c r="I303" s="146"/>
      <c r="J303" s="146">
        <f t="shared" si="73"/>
        <v>426510</v>
      </c>
      <c r="K303" s="141">
        <v>242780</v>
      </c>
      <c r="L303" s="141"/>
      <c r="M303" s="141"/>
      <c r="N303" s="141"/>
      <c r="O303" s="141">
        <f t="shared" si="74"/>
        <v>242780</v>
      </c>
      <c r="P303" s="16">
        <f>O303/J303</f>
        <v>0.5692246371714614</v>
      </c>
    </row>
    <row r="304" spans="1:16" s="17" customFormat="1" ht="12.75">
      <c r="A304" s="18"/>
      <c r="B304" s="31" t="s">
        <v>267</v>
      </c>
      <c r="C304" s="20"/>
      <c r="D304" s="21"/>
      <c r="E304" s="157"/>
      <c r="F304" s="142">
        <f>SUM(F300:F303)</f>
        <v>1436510</v>
      </c>
      <c r="G304" s="142">
        <f>SUM(G300:G303)</f>
        <v>0</v>
      </c>
      <c r="H304" s="142">
        <f>SUM(H300:H303)</f>
        <v>0</v>
      </c>
      <c r="I304" s="142">
        <f>SUM(I300:I303)</f>
        <v>0</v>
      </c>
      <c r="J304" s="142">
        <f t="shared" si="73"/>
        <v>1436510</v>
      </c>
      <c r="K304" s="142">
        <f>SUM(K300:K303)</f>
        <v>739440.71</v>
      </c>
      <c r="L304" s="142">
        <f>SUM(L300:L303)</f>
        <v>0</v>
      </c>
      <c r="M304" s="142">
        <f>SUM(M300:M303)</f>
        <v>0</v>
      </c>
      <c r="N304" s="142">
        <f>SUM(N300:N303)</f>
        <v>0</v>
      </c>
      <c r="O304" s="142">
        <f t="shared" si="74"/>
        <v>739440.71</v>
      </c>
      <c r="P304" s="22">
        <f>O304/J304</f>
        <v>0.5147480421298842</v>
      </c>
    </row>
    <row r="305" spans="1:16" s="17" customFormat="1" ht="12.75">
      <c r="A305" s="18"/>
      <c r="B305" s="113" t="s">
        <v>268</v>
      </c>
      <c r="C305" s="30" t="s">
        <v>29</v>
      </c>
      <c r="D305" s="30" t="s">
        <v>15</v>
      </c>
      <c r="E305" s="161" t="s">
        <v>30</v>
      </c>
      <c r="F305" s="146">
        <v>800000</v>
      </c>
      <c r="G305" s="146"/>
      <c r="H305" s="146"/>
      <c r="I305" s="146"/>
      <c r="J305" s="146">
        <f t="shared" si="73"/>
        <v>800000</v>
      </c>
      <c r="K305" s="144">
        <v>366627.34</v>
      </c>
      <c r="L305" s="141"/>
      <c r="M305" s="141"/>
      <c r="N305" s="141"/>
      <c r="O305" s="141">
        <f t="shared" si="74"/>
        <v>366627.34</v>
      </c>
      <c r="P305" s="16">
        <f>O305/J305</f>
        <v>0.458284175</v>
      </c>
    </row>
    <row r="306" spans="1:16" s="42" customFormat="1" ht="67.5" customHeight="1">
      <c r="A306" s="71"/>
      <c r="B306" s="114"/>
      <c r="C306" s="40" t="s">
        <v>64</v>
      </c>
      <c r="D306" s="41">
        <v>0</v>
      </c>
      <c r="E306" s="161" t="s">
        <v>210</v>
      </c>
      <c r="F306" s="145"/>
      <c r="G306" s="145"/>
      <c r="H306" s="145"/>
      <c r="I306" s="145"/>
      <c r="J306" s="145">
        <f t="shared" si="73"/>
        <v>0</v>
      </c>
      <c r="K306" s="145">
        <v>34.5</v>
      </c>
      <c r="L306" s="145"/>
      <c r="M306" s="145"/>
      <c r="N306" s="145"/>
      <c r="O306" s="141">
        <f t="shared" si="74"/>
        <v>34.5</v>
      </c>
      <c r="P306" s="48"/>
    </row>
    <row r="307" spans="1:16" s="42" customFormat="1" ht="12.75">
      <c r="A307" s="71"/>
      <c r="B307" s="33"/>
      <c r="C307" s="40" t="s">
        <v>35</v>
      </c>
      <c r="D307" s="41">
        <v>0</v>
      </c>
      <c r="E307" s="161" t="s">
        <v>36</v>
      </c>
      <c r="F307" s="145"/>
      <c r="G307" s="145"/>
      <c r="H307" s="145"/>
      <c r="I307" s="145"/>
      <c r="J307" s="145">
        <f t="shared" si="73"/>
        <v>0</v>
      </c>
      <c r="K307" s="145">
        <v>219.66</v>
      </c>
      <c r="L307" s="145"/>
      <c r="M307" s="145"/>
      <c r="N307" s="145"/>
      <c r="O307" s="141">
        <f t="shared" si="74"/>
        <v>219.66</v>
      </c>
      <c r="P307" s="48"/>
    </row>
    <row r="308" spans="1:16" s="17" customFormat="1" ht="58.5">
      <c r="A308" s="18"/>
      <c r="B308" s="34"/>
      <c r="C308" s="30" t="s">
        <v>14</v>
      </c>
      <c r="D308" s="30" t="s">
        <v>15</v>
      </c>
      <c r="E308" s="161" t="s">
        <v>16</v>
      </c>
      <c r="F308" s="146"/>
      <c r="G308" s="146"/>
      <c r="H308" s="146">
        <v>2452221</v>
      </c>
      <c r="I308" s="146"/>
      <c r="J308" s="146">
        <f t="shared" si="73"/>
        <v>2452221</v>
      </c>
      <c r="K308" s="141"/>
      <c r="L308" s="141"/>
      <c r="M308" s="141">
        <v>1321763</v>
      </c>
      <c r="N308" s="141"/>
      <c r="O308" s="141">
        <f t="shared" si="74"/>
        <v>1321763</v>
      </c>
      <c r="P308" s="16">
        <f>O308/J308</f>
        <v>0.53900647616997</v>
      </c>
    </row>
    <row r="309" spans="1:16" s="17" customFormat="1" ht="51.75" customHeight="1">
      <c r="A309" s="18"/>
      <c r="B309" s="18"/>
      <c r="C309" s="32" t="s">
        <v>83</v>
      </c>
      <c r="D309" s="32" t="s">
        <v>15</v>
      </c>
      <c r="E309" s="161" t="s">
        <v>372</v>
      </c>
      <c r="F309" s="146">
        <v>5170</v>
      </c>
      <c r="G309" s="146"/>
      <c r="H309" s="146"/>
      <c r="I309" s="146"/>
      <c r="J309" s="146">
        <f t="shared" si="73"/>
        <v>5170</v>
      </c>
      <c r="K309" s="141">
        <v>2096.98</v>
      </c>
      <c r="L309" s="141"/>
      <c r="M309" s="141"/>
      <c r="N309" s="141"/>
      <c r="O309" s="141">
        <f t="shared" si="74"/>
        <v>2096.98</v>
      </c>
      <c r="P309" s="16">
        <f>O309/J309</f>
        <v>0.405605415860735</v>
      </c>
    </row>
    <row r="310" spans="1:16" s="42" customFormat="1" ht="73.5" customHeight="1">
      <c r="A310" s="39"/>
      <c r="B310" s="93"/>
      <c r="C310" s="41">
        <v>291</v>
      </c>
      <c r="D310" s="41">
        <v>0</v>
      </c>
      <c r="E310" s="159" t="s">
        <v>66</v>
      </c>
      <c r="F310" s="151"/>
      <c r="G310" s="151"/>
      <c r="H310" s="151"/>
      <c r="I310" s="151"/>
      <c r="J310" s="145">
        <f t="shared" si="73"/>
        <v>0</v>
      </c>
      <c r="K310" s="145">
        <v>22344.35</v>
      </c>
      <c r="L310" s="145"/>
      <c r="M310" s="151"/>
      <c r="N310" s="151"/>
      <c r="O310" s="141">
        <f t="shared" si="74"/>
        <v>22344.35</v>
      </c>
      <c r="P310" s="16"/>
    </row>
    <row r="311" spans="1:16" s="17" customFormat="1" ht="12.75">
      <c r="A311" s="18"/>
      <c r="B311" s="53" t="s">
        <v>269</v>
      </c>
      <c r="C311" s="20"/>
      <c r="D311" s="21"/>
      <c r="E311" s="68"/>
      <c r="F311" s="142">
        <f aca="true" t="shared" si="75" ref="F311:O311">SUM(F305:F310)</f>
        <v>805170</v>
      </c>
      <c r="G311" s="142">
        <f t="shared" si="75"/>
        <v>0</v>
      </c>
      <c r="H311" s="142">
        <f t="shared" si="75"/>
        <v>2452221</v>
      </c>
      <c r="I311" s="142">
        <f t="shared" si="75"/>
        <v>0</v>
      </c>
      <c r="J311" s="142">
        <f t="shared" si="75"/>
        <v>3257391</v>
      </c>
      <c r="K311" s="142">
        <f t="shared" si="75"/>
        <v>391322.82999999996</v>
      </c>
      <c r="L311" s="142">
        <f t="shared" si="75"/>
        <v>0</v>
      </c>
      <c r="M311" s="142">
        <f t="shared" si="75"/>
        <v>1321763</v>
      </c>
      <c r="N311" s="142">
        <f t="shared" si="75"/>
        <v>0</v>
      </c>
      <c r="O311" s="142">
        <f t="shared" si="75"/>
        <v>1713085.83</v>
      </c>
      <c r="P311" s="22">
        <f>O311/J311</f>
        <v>0.5259073381120044</v>
      </c>
    </row>
    <row r="312" spans="1:16" s="42" customFormat="1" ht="58.5">
      <c r="A312" s="39"/>
      <c r="B312" s="33" t="s">
        <v>270</v>
      </c>
      <c r="C312" s="94" t="s">
        <v>259</v>
      </c>
      <c r="D312" s="95">
        <v>0</v>
      </c>
      <c r="E312" s="167" t="s">
        <v>260</v>
      </c>
      <c r="F312" s="145">
        <v>6000</v>
      </c>
      <c r="G312" s="145"/>
      <c r="H312" s="145"/>
      <c r="I312" s="145"/>
      <c r="J312" s="145">
        <f aca="true" t="shared" si="76" ref="J312:J318">SUM(F312:I312)</f>
        <v>6000</v>
      </c>
      <c r="K312" s="145">
        <v>1195.68</v>
      </c>
      <c r="L312" s="145"/>
      <c r="M312" s="145"/>
      <c r="N312" s="145"/>
      <c r="O312" s="141">
        <f aca="true" t="shared" si="77" ref="O312:O318">SUM(K312:N312)</f>
        <v>1195.68</v>
      </c>
      <c r="P312" s="67">
        <f>O312/J312</f>
        <v>0.19928</v>
      </c>
    </row>
    <row r="313" spans="1:16" s="42" customFormat="1" ht="12.75">
      <c r="A313" s="71"/>
      <c r="B313" s="33"/>
      <c r="C313" s="40" t="s">
        <v>48</v>
      </c>
      <c r="D313" s="41">
        <v>0</v>
      </c>
      <c r="E313" s="166" t="s">
        <v>49</v>
      </c>
      <c r="F313" s="145"/>
      <c r="G313" s="145"/>
      <c r="H313" s="145"/>
      <c r="I313" s="145"/>
      <c r="J313" s="145">
        <f t="shared" si="76"/>
        <v>0</v>
      </c>
      <c r="K313" s="145">
        <v>49.8</v>
      </c>
      <c r="L313" s="145"/>
      <c r="M313" s="145"/>
      <c r="N313" s="145"/>
      <c r="O313" s="141">
        <f t="shared" si="77"/>
        <v>49.8</v>
      </c>
      <c r="P313" s="48"/>
    </row>
    <row r="314" spans="1:16" s="42" customFormat="1" ht="12.75">
      <c r="A314" s="39"/>
      <c r="B314" s="33"/>
      <c r="C314" s="40" t="s">
        <v>33</v>
      </c>
      <c r="D314" s="41">
        <v>0</v>
      </c>
      <c r="E314" s="161" t="s">
        <v>34</v>
      </c>
      <c r="F314" s="145"/>
      <c r="G314" s="145"/>
      <c r="H314" s="145"/>
      <c r="I314" s="145"/>
      <c r="J314" s="145">
        <f t="shared" si="76"/>
        <v>0</v>
      </c>
      <c r="K314" s="145">
        <v>293.98</v>
      </c>
      <c r="L314" s="145">
        <v>19.69</v>
      </c>
      <c r="M314" s="145"/>
      <c r="N314" s="145"/>
      <c r="O314" s="141">
        <f t="shared" si="77"/>
        <v>313.67</v>
      </c>
      <c r="P314" s="16"/>
    </row>
    <row r="315" spans="1:16" s="42" customFormat="1" ht="12.75">
      <c r="A315" s="39"/>
      <c r="B315" s="49"/>
      <c r="C315" s="40" t="s">
        <v>35</v>
      </c>
      <c r="D315" s="41">
        <v>0</v>
      </c>
      <c r="E315" s="161" t="s">
        <v>36</v>
      </c>
      <c r="F315" s="145"/>
      <c r="G315" s="145"/>
      <c r="H315" s="145"/>
      <c r="I315" s="145"/>
      <c r="J315" s="145">
        <f t="shared" si="76"/>
        <v>0</v>
      </c>
      <c r="K315" s="145">
        <v>2530.14</v>
      </c>
      <c r="L315" s="145"/>
      <c r="M315" s="145"/>
      <c r="N315" s="145"/>
      <c r="O315" s="141">
        <f t="shared" si="77"/>
        <v>2530.14</v>
      </c>
      <c r="P315" s="16"/>
    </row>
    <row r="316" spans="1:16" s="17" customFormat="1" ht="48.75">
      <c r="A316" s="18"/>
      <c r="B316" s="96"/>
      <c r="C316" s="30" t="s">
        <v>81</v>
      </c>
      <c r="D316" s="30" t="s">
        <v>15</v>
      </c>
      <c r="E316" s="161" t="s">
        <v>82</v>
      </c>
      <c r="F316" s="146"/>
      <c r="G316" s="146"/>
      <c r="H316" s="146"/>
      <c r="I316" s="146"/>
      <c r="J316" s="146">
        <f t="shared" si="76"/>
        <v>0</v>
      </c>
      <c r="K316" s="141"/>
      <c r="L316" s="141"/>
      <c r="M316" s="141"/>
      <c r="N316" s="141">
        <v>471165</v>
      </c>
      <c r="O316" s="141">
        <f t="shared" si="77"/>
        <v>471165</v>
      </c>
      <c r="P316" s="16"/>
    </row>
    <row r="317" spans="1:16" s="42" customFormat="1" ht="87.75">
      <c r="A317" s="33"/>
      <c r="B317" s="49"/>
      <c r="C317" s="40">
        <v>216</v>
      </c>
      <c r="D317" s="41">
        <v>0</v>
      </c>
      <c r="E317" s="161" t="s">
        <v>263</v>
      </c>
      <c r="F317" s="145"/>
      <c r="G317" s="145"/>
      <c r="H317" s="145"/>
      <c r="I317" s="145">
        <v>850000</v>
      </c>
      <c r="J317" s="145">
        <f t="shared" si="76"/>
        <v>850000</v>
      </c>
      <c r="K317" s="145"/>
      <c r="L317" s="145"/>
      <c r="M317" s="145"/>
      <c r="N317" s="145"/>
      <c r="O317" s="141">
        <f t="shared" si="77"/>
        <v>0</v>
      </c>
      <c r="P317" s="16">
        <f>O317/J317</f>
        <v>0</v>
      </c>
    </row>
    <row r="318" spans="1:16" s="17" customFormat="1" ht="51" customHeight="1">
      <c r="A318" s="18"/>
      <c r="B318" s="33"/>
      <c r="C318" s="30">
        <v>290</v>
      </c>
      <c r="D318" s="30">
        <v>0</v>
      </c>
      <c r="E318" s="159" t="s">
        <v>219</v>
      </c>
      <c r="F318" s="146"/>
      <c r="G318" s="146">
        <v>1071800</v>
      </c>
      <c r="H318" s="146"/>
      <c r="I318" s="146"/>
      <c r="J318" s="146">
        <f t="shared" si="76"/>
        <v>1071800</v>
      </c>
      <c r="K318" s="141"/>
      <c r="L318" s="141">
        <v>193865.81</v>
      </c>
      <c r="M318" s="141"/>
      <c r="N318" s="141"/>
      <c r="O318" s="141">
        <f t="shared" si="77"/>
        <v>193865.81</v>
      </c>
      <c r="P318" s="16">
        <f>O318/J318</f>
        <v>0.18087871804441127</v>
      </c>
    </row>
    <row r="319" spans="1:16" s="17" customFormat="1" ht="12.75">
      <c r="A319" s="18"/>
      <c r="B319" s="53" t="s">
        <v>271</v>
      </c>
      <c r="C319" s="20"/>
      <c r="D319" s="21"/>
      <c r="E319" s="157"/>
      <c r="F319" s="142">
        <f aca="true" t="shared" si="78" ref="F319:O319">SUM(F312:F318)</f>
        <v>6000</v>
      </c>
      <c r="G319" s="142">
        <f t="shared" si="78"/>
        <v>1071800</v>
      </c>
      <c r="H319" s="142">
        <f t="shared" si="78"/>
        <v>0</v>
      </c>
      <c r="I319" s="142">
        <f t="shared" si="78"/>
        <v>850000</v>
      </c>
      <c r="J319" s="142">
        <f t="shared" si="78"/>
        <v>1927800</v>
      </c>
      <c r="K319" s="142">
        <f t="shared" si="78"/>
        <v>4069.6</v>
      </c>
      <c r="L319" s="142">
        <f t="shared" si="78"/>
        <v>193885.5</v>
      </c>
      <c r="M319" s="142">
        <f t="shared" si="78"/>
        <v>0</v>
      </c>
      <c r="N319" s="142">
        <f t="shared" si="78"/>
        <v>471165</v>
      </c>
      <c r="O319" s="142">
        <f t="shared" si="78"/>
        <v>669120.1</v>
      </c>
      <c r="P319" s="22">
        <f>O319/J319</f>
        <v>0.347089998962548</v>
      </c>
    </row>
    <row r="320" spans="1:16" s="42" customFormat="1" ht="12.75">
      <c r="A320" s="39"/>
      <c r="B320" s="45" t="s">
        <v>272</v>
      </c>
      <c r="C320" s="40" t="s">
        <v>35</v>
      </c>
      <c r="D320" s="41">
        <v>0</v>
      </c>
      <c r="E320" s="161" t="s">
        <v>36</v>
      </c>
      <c r="F320" s="145"/>
      <c r="G320" s="145"/>
      <c r="H320" s="145"/>
      <c r="I320" s="145"/>
      <c r="J320" s="145">
        <f aca="true" t="shared" si="79" ref="J320:J325">SUM(F320:I320)</f>
        <v>0</v>
      </c>
      <c r="K320" s="145">
        <v>1278.73</v>
      </c>
      <c r="L320" s="145"/>
      <c r="M320" s="145"/>
      <c r="N320" s="145"/>
      <c r="O320" s="141">
        <f>SUM(K320:N320)</f>
        <v>1278.73</v>
      </c>
      <c r="P320" s="16"/>
    </row>
    <row r="321" spans="1:16" s="17" customFormat="1" ht="78">
      <c r="A321" s="18"/>
      <c r="B321" s="140"/>
      <c r="C321" s="30" t="s">
        <v>37</v>
      </c>
      <c r="D321" s="30" t="s">
        <v>38</v>
      </c>
      <c r="E321" s="159" t="s">
        <v>39</v>
      </c>
      <c r="F321" s="141"/>
      <c r="G321" s="141"/>
      <c r="H321" s="141"/>
      <c r="I321" s="141"/>
      <c r="J321" s="141">
        <f t="shared" si="79"/>
        <v>0</v>
      </c>
      <c r="K321" s="141">
        <v>20000</v>
      </c>
      <c r="L321" s="141"/>
      <c r="M321" s="141"/>
      <c r="N321" s="141"/>
      <c r="O321" s="141">
        <f>SUM(K321:N321)</f>
        <v>20000</v>
      </c>
      <c r="P321" s="16"/>
    </row>
    <row r="322" spans="1:16" s="17" customFormat="1" ht="48.75">
      <c r="A322" s="18"/>
      <c r="B322" s="18"/>
      <c r="C322" s="30" t="s">
        <v>81</v>
      </c>
      <c r="D322" s="30" t="s">
        <v>15</v>
      </c>
      <c r="E322" s="159" t="s">
        <v>82</v>
      </c>
      <c r="F322" s="141"/>
      <c r="G322" s="141"/>
      <c r="H322" s="141"/>
      <c r="I322" s="141">
        <v>391100</v>
      </c>
      <c r="J322" s="141">
        <f t="shared" si="79"/>
        <v>391100</v>
      </c>
      <c r="K322" s="141"/>
      <c r="L322" s="141"/>
      <c r="M322" s="141"/>
      <c r="N322" s="141">
        <v>195600</v>
      </c>
      <c r="O322" s="141">
        <f>SUM(K322:N322)</f>
        <v>195600</v>
      </c>
      <c r="P322" s="16">
        <f>O322/J322</f>
        <v>0.5001278445410381</v>
      </c>
    </row>
    <row r="323" spans="1:16" s="17" customFormat="1" ht="12.75">
      <c r="A323" s="18"/>
      <c r="B323" s="31" t="s">
        <v>273</v>
      </c>
      <c r="C323" s="20"/>
      <c r="D323" s="21"/>
      <c r="E323" s="157"/>
      <c r="F323" s="142">
        <f>SUM(F321:F322)</f>
        <v>0</v>
      </c>
      <c r="G323" s="142">
        <f>SUM(G321:G322)</f>
        <v>0</v>
      </c>
      <c r="H323" s="142">
        <f>SUM(H321:H322)</f>
        <v>0</v>
      </c>
      <c r="I323" s="142">
        <f>SUM(I321:I322)</f>
        <v>391100</v>
      </c>
      <c r="J323" s="142">
        <f t="shared" si="79"/>
        <v>391100</v>
      </c>
      <c r="K323" s="142">
        <f>SUM(K320:K322)</f>
        <v>21278.73</v>
      </c>
      <c r="L323" s="142">
        <f>SUM(L320:L322)</f>
        <v>0</v>
      </c>
      <c r="M323" s="142">
        <f>SUM(M320:M322)</f>
        <v>0</v>
      </c>
      <c r="N323" s="142">
        <f>SUM(N320:N322)</f>
        <v>195600</v>
      </c>
      <c r="O323" s="142">
        <f>SUM(O320:O322)</f>
        <v>216878.73</v>
      </c>
      <c r="P323" s="22">
        <f>O323/J323</f>
        <v>0.5545352339555101</v>
      </c>
    </row>
    <row r="324" spans="1:16" s="17" customFormat="1" ht="97.5">
      <c r="A324" s="18"/>
      <c r="B324" s="113" t="s">
        <v>274</v>
      </c>
      <c r="C324" s="30">
        <v>206</v>
      </c>
      <c r="D324" s="30">
        <v>0</v>
      </c>
      <c r="E324" s="159" t="s">
        <v>275</v>
      </c>
      <c r="F324" s="141"/>
      <c r="G324" s="141"/>
      <c r="H324" s="141">
        <v>50234435</v>
      </c>
      <c r="I324" s="141"/>
      <c r="J324" s="141">
        <f t="shared" si="79"/>
        <v>50234435</v>
      </c>
      <c r="K324" s="141"/>
      <c r="L324" s="141"/>
      <c r="M324" s="141">
        <v>24512235</v>
      </c>
      <c r="N324" s="141"/>
      <c r="O324" s="141">
        <f>SUM(K324:N324)</f>
        <v>24512235</v>
      </c>
      <c r="P324" s="16">
        <f>O324/J324</f>
        <v>0.48795681687272885</v>
      </c>
    </row>
    <row r="325" spans="1:16" s="17" customFormat="1" ht="107.25">
      <c r="A325" s="18"/>
      <c r="B325" s="131"/>
      <c r="C325" s="30">
        <v>634</v>
      </c>
      <c r="D325" s="30">
        <v>0</v>
      </c>
      <c r="E325" s="159" t="s">
        <v>276</v>
      </c>
      <c r="F325" s="141"/>
      <c r="G325" s="141"/>
      <c r="H325" s="141">
        <v>62318</v>
      </c>
      <c r="I325" s="141"/>
      <c r="J325" s="141">
        <f t="shared" si="79"/>
        <v>62318</v>
      </c>
      <c r="K325" s="141"/>
      <c r="L325" s="141"/>
      <c r="M325" s="141">
        <v>62318</v>
      </c>
      <c r="N325" s="141"/>
      <c r="O325" s="141">
        <f>SUM(K325:N325)</f>
        <v>62318</v>
      </c>
      <c r="P325" s="16">
        <f>O325/J325</f>
        <v>1</v>
      </c>
    </row>
    <row r="326" spans="1:16" s="17" customFormat="1" ht="12.75">
      <c r="A326" s="18"/>
      <c r="B326" s="31" t="s">
        <v>277</v>
      </c>
      <c r="C326" s="20"/>
      <c r="D326" s="21"/>
      <c r="E326" s="157"/>
      <c r="F326" s="142">
        <f aca="true" t="shared" si="80" ref="F326:O326">SUM(F324:F325)</f>
        <v>0</v>
      </c>
      <c r="G326" s="142">
        <f t="shared" si="80"/>
        <v>0</v>
      </c>
      <c r="H326" s="142">
        <f t="shared" si="80"/>
        <v>50296753</v>
      </c>
      <c r="I326" s="142">
        <f t="shared" si="80"/>
        <v>0</v>
      </c>
      <c r="J326" s="142">
        <f t="shared" si="80"/>
        <v>50296753</v>
      </c>
      <c r="K326" s="142">
        <f t="shared" si="80"/>
        <v>0</v>
      </c>
      <c r="L326" s="142">
        <f t="shared" si="80"/>
        <v>0</v>
      </c>
      <c r="M326" s="142">
        <f t="shared" si="80"/>
        <v>24574553</v>
      </c>
      <c r="N326" s="142">
        <f t="shared" si="80"/>
        <v>0</v>
      </c>
      <c r="O326" s="142">
        <f t="shared" si="80"/>
        <v>24574553</v>
      </c>
      <c r="P326" s="22">
        <f>O326/J326</f>
        <v>0.48859124166524226</v>
      </c>
    </row>
    <row r="327" spans="1:16" s="42" customFormat="1" ht="12.75">
      <c r="A327" s="39"/>
      <c r="B327" s="113" t="s">
        <v>278</v>
      </c>
      <c r="C327" s="40" t="s">
        <v>35</v>
      </c>
      <c r="D327" s="41">
        <v>0</v>
      </c>
      <c r="E327" s="159" t="s">
        <v>36</v>
      </c>
      <c r="F327" s="150"/>
      <c r="G327" s="150"/>
      <c r="H327" s="150"/>
      <c r="I327" s="150"/>
      <c r="J327" s="150"/>
      <c r="K327" s="145">
        <v>61.02</v>
      </c>
      <c r="L327" s="145"/>
      <c r="M327" s="145"/>
      <c r="N327" s="145"/>
      <c r="O327" s="141">
        <f>SUM(K327:N327)</f>
        <v>61.02</v>
      </c>
      <c r="P327" s="46"/>
    </row>
    <row r="328" spans="1:16" s="17" customFormat="1" ht="58.5">
      <c r="A328" s="18"/>
      <c r="B328" s="114"/>
      <c r="C328" s="30" t="s">
        <v>14</v>
      </c>
      <c r="D328" s="30" t="s">
        <v>15</v>
      </c>
      <c r="E328" s="159" t="s">
        <v>16</v>
      </c>
      <c r="F328" s="141"/>
      <c r="G328" s="141"/>
      <c r="H328" s="141">
        <v>36000000</v>
      </c>
      <c r="I328" s="141"/>
      <c r="J328" s="141">
        <f aca="true" t="shared" si="81" ref="J328:J335">SUM(F328:I328)</f>
        <v>36000000</v>
      </c>
      <c r="K328" s="141"/>
      <c r="L328" s="141"/>
      <c r="M328" s="141">
        <v>25335630</v>
      </c>
      <c r="N328" s="141"/>
      <c r="O328" s="141">
        <f>SUM(K328:N328)</f>
        <v>25335630</v>
      </c>
      <c r="P328" s="16">
        <f aca="true" t="shared" si="82" ref="P328:P336">O328/J328</f>
        <v>0.7037675</v>
      </c>
    </row>
    <row r="329" spans="1:16" s="17" customFormat="1" ht="58.5">
      <c r="A329" s="18"/>
      <c r="B329" s="115"/>
      <c r="C329" s="30" t="s">
        <v>83</v>
      </c>
      <c r="D329" s="30" t="s">
        <v>15</v>
      </c>
      <c r="E329" s="159" t="s">
        <v>84</v>
      </c>
      <c r="F329" s="141">
        <v>200000</v>
      </c>
      <c r="G329" s="141"/>
      <c r="H329" s="141"/>
      <c r="I329" s="141"/>
      <c r="J329" s="141">
        <f t="shared" si="81"/>
        <v>200000</v>
      </c>
      <c r="K329" s="141">
        <f>130792.51-61.02</f>
        <v>130731.48999999999</v>
      </c>
      <c r="L329" s="141"/>
      <c r="M329" s="141"/>
      <c r="N329" s="141"/>
      <c r="O329" s="141">
        <f>SUM(K329:N329)</f>
        <v>130731.48999999999</v>
      </c>
      <c r="P329" s="16">
        <f t="shared" si="82"/>
        <v>0.65365745</v>
      </c>
    </row>
    <row r="330" spans="1:16" s="17" customFormat="1" ht="12.75">
      <c r="A330" s="18"/>
      <c r="B330" s="53" t="s">
        <v>279</v>
      </c>
      <c r="C330" s="20"/>
      <c r="D330" s="21"/>
      <c r="E330" s="157"/>
      <c r="F330" s="142">
        <f>SUM(F328:F329)</f>
        <v>200000</v>
      </c>
      <c r="G330" s="142">
        <f>SUM(G328:G329)</f>
        <v>0</v>
      </c>
      <c r="H330" s="142">
        <f>SUM(H328:H329)</f>
        <v>36000000</v>
      </c>
      <c r="I330" s="142">
        <f>SUM(I328:I329)</f>
        <v>0</v>
      </c>
      <c r="J330" s="142">
        <f t="shared" si="81"/>
        <v>36200000</v>
      </c>
      <c r="K330" s="142">
        <f>SUM(K327:K329)</f>
        <v>130792.51</v>
      </c>
      <c r="L330" s="142">
        <f>SUM(L327:L329)</f>
        <v>0</v>
      </c>
      <c r="M330" s="142">
        <f>SUM(M327:M329)</f>
        <v>25335630</v>
      </c>
      <c r="N330" s="142">
        <f>SUM(N327:N329)</f>
        <v>0</v>
      </c>
      <c r="O330" s="142">
        <f>SUM(O327:O329)</f>
        <v>25466422.509999998</v>
      </c>
      <c r="P330" s="22">
        <f t="shared" si="82"/>
        <v>0.7034923345303867</v>
      </c>
    </row>
    <row r="331" spans="1:16" s="17" customFormat="1" ht="58.5">
      <c r="A331" s="18"/>
      <c r="B331" s="75" t="s">
        <v>280</v>
      </c>
      <c r="C331" s="30" t="s">
        <v>14</v>
      </c>
      <c r="D331" s="30" t="s">
        <v>15</v>
      </c>
      <c r="E331" s="159" t="s">
        <v>16</v>
      </c>
      <c r="F331" s="141"/>
      <c r="G331" s="141"/>
      <c r="H331" s="141">
        <v>259000</v>
      </c>
      <c r="I331" s="141"/>
      <c r="J331" s="141">
        <f t="shared" si="81"/>
        <v>259000</v>
      </c>
      <c r="K331" s="141"/>
      <c r="L331" s="141"/>
      <c r="M331" s="141">
        <v>164000</v>
      </c>
      <c r="N331" s="141"/>
      <c r="O331" s="141">
        <f>SUM(K331:N331)</f>
        <v>164000</v>
      </c>
      <c r="P331" s="16">
        <f t="shared" si="82"/>
        <v>0.6332046332046332</v>
      </c>
    </row>
    <row r="332" spans="1:16" s="17" customFormat="1" ht="39">
      <c r="A332" s="18"/>
      <c r="B332" s="155"/>
      <c r="C332" s="30" t="s">
        <v>211</v>
      </c>
      <c r="D332" s="30" t="s">
        <v>15</v>
      </c>
      <c r="E332" s="159" t="s">
        <v>212</v>
      </c>
      <c r="F332" s="141">
        <v>440000</v>
      </c>
      <c r="G332" s="141"/>
      <c r="H332" s="141"/>
      <c r="I332" s="141"/>
      <c r="J332" s="141">
        <f t="shared" si="81"/>
        <v>440000</v>
      </c>
      <c r="K332" s="141">
        <v>339000</v>
      </c>
      <c r="L332" s="141"/>
      <c r="M332" s="141"/>
      <c r="N332" s="141"/>
      <c r="O332" s="141">
        <f>SUM(K332:N332)</f>
        <v>339000</v>
      </c>
      <c r="P332" s="16">
        <f t="shared" si="82"/>
        <v>0.7704545454545455</v>
      </c>
    </row>
    <row r="333" spans="1:16" s="17" customFormat="1" ht="12.75">
      <c r="A333" s="18"/>
      <c r="B333" s="53" t="s">
        <v>281</v>
      </c>
      <c r="C333" s="20"/>
      <c r="D333" s="21"/>
      <c r="E333" s="157"/>
      <c r="F333" s="142">
        <f>SUM(F331:F332)</f>
        <v>440000</v>
      </c>
      <c r="G333" s="142">
        <f>SUM(G331:G332)</f>
        <v>0</v>
      </c>
      <c r="H333" s="142">
        <f>SUM(H331:H332)</f>
        <v>259000</v>
      </c>
      <c r="I333" s="142">
        <f>SUM(I331:I332)</f>
        <v>0</v>
      </c>
      <c r="J333" s="142">
        <f t="shared" si="81"/>
        <v>699000</v>
      </c>
      <c r="K333" s="142">
        <f>SUM(K331:K332)</f>
        <v>339000</v>
      </c>
      <c r="L333" s="142">
        <f>SUM(L331:L332)</f>
        <v>0</v>
      </c>
      <c r="M333" s="142">
        <f>SUM(M331:M332)</f>
        <v>164000</v>
      </c>
      <c r="N333" s="142">
        <f>SUM(N331:N332)</f>
        <v>0</v>
      </c>
      <c r="O333" s="142">
        <f>SUM(K333:N333)</f>
        <v>503000</v>
      </c>
      <c r="P333" s="22">
        <f t="shared" si="82"/>
        <v>0.7195994277539342</v>
      </c>
    </row>
    <row r="334" spans="1:16" s="42" customFormat="1" ht="12.75">
      <c r="A334" s="39"/>
      <c r="B334" s="130" t="s">
        <v>282</v>
      </c>
      <c r="C334" s="40" t="s">
        <v>35</v>
      </c>
      <c r="D334" s="41">
        <v>0</v>
      </c>
      <c r="E334" s="159" t="s">
        <v>36</v>
      </c>
      <c r="F334" s="145">
        <v>10000</v>
      </c>
      <c r="G334" s="145"/>
      <c r="H334" s="145"/>
      <c r="I334" s="145"/>
      <c r="J334" s="145">
        <f t="shared" si="81"/>
        <v>10000</v>
      </c>
      <c r="K334" s="145">
        <v>1024</v>
      </c>
      <c r="L334" s="145"/>
      <c r="M334" s="145"/>
      <c r="N334" s="145"/>
      <c r="O334" s="146">
        <f>SUM(K334:N334)</f>
        <v>1024</v>
      </c>
      <c r="P334" s="67">
        <f t="shared" si="82"/>
        <v>0.1024</v>
      </c>
    </row>
    <row r="335" spans="1:16" s="17" customFormat="1" ht="55.5" customHeight="1">
      <c r="A335" s="18"/>
      <c r="B335" s="131"/>
      <c r="C335" s="30" t="s">
        <v>211</v>
      </c>
      <c r="D335" s="30" t="s">
        <v>15</v>
      </c>
      <c r="E335" s="159" t="s">
        <v>212</v>
      </c>
      <c r="F335" s="146">
        <v>55000</v>
      </c>
      <c r="G335" s="146"/>
      <c r="H335" s="146"/>
      <c r="I335" s="146"/>
      <c r="J335" s="146">
        <f t="shared" si="81"/>
        <v>55000</v>
      </c>
      <c r="K335" s="145">
        <v>40220</v>
      </c>
      <c r="L335" s="146"/>
      <c r="M335" s="146"/>
      <c r="N335" s="146"/>
      <c r="O335" s="146">
        <f>SUM(K335:N335)</f>
        <v>40220</v>
      </c>
      <c r="P335" s="16">
        <f t="shared" si="82"/>
        <v>0.7312727272727273</v>
      </c>
    </row>
    <row r="336" spans="1:16" s="17" customFormat="1" ht="12.75">
      <c r="A336" s="18"/>
      <c r="B336" s="31" t="s">
        <v>283</v>
      </c>
      <c r="C336" s="20"/>
      <c r="D336" s="21"/>
      <c r="E336" s="157"/>
      <c r="F336" s="142">
        <f>SUM(F334:F335)</f>
        <v>65000</v>
      </c>
      <c r="G336" s="142">
        <f>SUM(G334:G335)</f>
        <v>0</v>
      </c>
      <c r="H336" s="142">
        <f>SUM(H334:H335)</f>
        <v>0</v>
      </c>
      <c r="I336" s="142">
        <f>SUM(I334:I335)</f>
        <v>0</v>
      </c>
      <c r="J336" s="142">
        <f>SUM(J334:J335)</f>
        <v>65000</v>
      </c>
      <c r="K336" s="142">
        <f>SUM(K334:K335)</f>
        <v>41244</v>
      </c>
      <c r="L336" s="142">
        <f>SUM(L334:L335)</f>
        <v>0</v>
      </c>
      <c r="M336" s="142">
        <f>SUM(M334:M335)</f>
        <v>0</v>
      </c>
      <c r="N336" s="142">
        <f>SUM(N334:N335)</f>
        <v>0</v>
      </c>
      <c r="O336" s="142">
        <f>SUM(O334:O335)</f>
        <v>41244</v>
      </c>
      <c r="P336" s="22">
        <f t="shared" si="82"/>
        <v>0.634523076923077</v>
      </c>
    </row>
    <row r="337" spans="1:16" s="42" customFormat="1" ht="12.75">
      <c r="A337" s="39"/>
      <c r="B337" s="113" t="s">
        <v>284</v>
      </c>
      <c r="C337" s="40" t="s">
        <v>33</v>
      </c>
      <c r="D337" s="41">
        <v>0</v>
      </c>
      <c r="E337" s="159" t="s">
        <v>34</v>
      </c>
      <c r="F337" s="145"/>
      <c r="G337" s="145"/>
      <c r="H337" s="145"/>
      <c r="I337" s="145"/>
      <c r="J337" s="145"/>
      <c r="K337" s="145">
        <v>7.08</v>
      </c>
      <c r="L337" s="145"/>
      <c r="M337" s="145"/>
      <c r="N337" s="145"/>
      <c r="O337" s="146">
        <f>SUM(K337:N337)</f>
        <v>7.08</v>
      </c>
      <c r="P337" s="46"/>
    </row>
    <row r="338" spans="1:16" s="42" customFormat="1" ht="12.75">
      <c r="A338" s="39"/>
      <c r="B338" s="114"/>
      <c r="C338" s="40" t="s">
        <v>35</v>
      </c>
      <c r="D338" s="41">
        <v>0</v>
      </c>
      <c r="E338" s="159" t="s">
        <v>36</v>
      </c>
      <c r="F338" s="145">
        <v>12</v>
      </c>
      <c r="G338" s="145"/>
      <c r="H338" s="145"/>
      <c r="I338" s="145"/>
      <c r="J338" s="145">
        <f>SUM(F338:I338)</f>
        <v>12</v>
      </c>
      <c r="K338" s="145">
        <v>2515.01</v>
      </c>
      <c r="L338" s="145"/>
      <c r="M338" s="145"/>
      <c r="N338" s="145"/>
      <c r="O338" s="146">
        <f>SUM(K338:N338)</f>
        <v>2515.01</v>
      </c>
      <c r="P338" s="46">
        <f>O338/J338</f>
        <v>209.58416666666668</v>
      </c>
    </row>
    <row r="339" spans="1:16" s="17" customFormat="1" ht="58.5">
      <c r="A339" s="18"/>
      <c r="B339" s="33"/>
      <c r="C339" s="30" t="s">
        <v>14</v>
      </c>
      <c r="D339" s="30" t="s">
        <v>15</v>
      </c>
      <c r="E339" s="159" t="s">
        <v>16</v>
      </c>
      <c r="F339" s="141"/>
      <c r="G339" s="141"/>
      <c r="H339" s="141">
        <v>62353</v>
      </c>
      <c r="I339" s="141"/>
      <c r="J339" s="141">
        <f>SUM(F339:I339)</f>
        <v>62353</v>
      </c>
      <c r="K339" s="141"/>
      <c r="L339" s="141"/>
      <c r="M339" s="141">
        <v>62353</v>
      </c>
      <c r="N339" s="141"/>
      <c r="O339" s="141">
        <f>SUM(K339:N339)</f>
        <v>62353</v>
      </c>
      <c r="P339" s="16">
        <f>O339/J339</f>
        <v>1</v>
      </c>
    </row>
    <row r="340" spans="1:16" s="17" customFormat="1" ht="12.75">
      <c r="A340" s="18"/>
      <c r="B340" s="31" t="s">
        <v>285</v>
      </c>
      <c r="C340" s="20"/>
      <c r="D340" s="21"/>
      <c r="E340" s="157"/>
      <c r="F340" s="142">
        <f aca="true" t="shared" si="83" ref="F340:O340">SUM(F337:F339)</f>
        <v>12</v>
      </c>
      <c r="G340" s="142">
        <f t="shared" si="83"/>
        <v>0</v>
      </c>
      <c r="H340" s="142">
        <f t="shared" si="83"/>
        <v>62353</v>
      </c>
      <c r="I340" s="142">
        <f t="shared" si="83"/>
        <v>0</v>
      </c>
      <c r="J340" s="142">
        <f t="shared" si="83"/>
        <v>62365</v>
      </c>
      <c r="K340" s="142">
        <f t="shared" si="83"/>
        <v>2522.09</v>
      </c>
      <c r="L340" s="142">
        <f t="shared" si="83"/>
        <v>0</v>
      </c>
      <c r="M340" s="142">
        <f t="shared" si="83"/>
        <v>62353</v>
      </c>
      <c r="N340" s="142">
        <f t="shared" si="83"/>
        <v>0</v>
      </c>
      <c r="O340" s="142">
        <f t="shared" si="83"/>
        <v>64875.09</v>
      </c>
      <c r="P340" s="22">
        <f>O340/J340</f>
        <v>1.0402483764932253</v>
      </c>
    </row>
    <row r="341" spans="1:16" s="42" customFormat="1" ht="19.5">
      <c r="A341" s="39"/>
      <c r="B341" s="28" t="s">
        <v>286</v>
      </c>
      <c r="C341" s="40" t="s">
        <v>35</v>
      </c>
      <c r="D341" s="41">
        <v>0</v>
      </c>
      <c r="E341" s="159" t="s">
        <v>36</v>
      </c>
      <c r="F341" s="150"/>
      <c r="G341" s="150"/>
      <c r="H341" s="150"/>
      <c r="I341" s="150"/>
      <c r="J341" s="145">
        <f>SUM(F341:I341)</f>
        <v>0</v>
      </c>
      <c r="K341" s="145">
        <v>126.69</v>
      </c>
      <c r="L341" s="145"/>
      <c r="M341" s="145"/>
      <c r="N341" s="145"/>
      <c r="O341" s="141">
        <f aca="true" t="shared" si="84" ref="O341:O348">SUM(K341:N341)</f>
        <v>126.69</v>
      </c>
      <c r="P341" s="67"/>
    </row>
    <row r="342" spans="1:16" s="17" customFormat="1" ht="39">
      <c r="A342" s="18"/>
      <c r="B342" s="33"/>
      <c r="C342" s="30" t="s">
        <v>211</v>
      </c>
      <c r="D342" s="30" t="s">
        <v>15</v>
      </c>
      <c r="E342" s="159" t="s">
        <v>212</v>
      </c>
      <c r="F342" s="141">
        <v>5001830</v>
      </c>
      <c r="G342" s="141"/>
      <c r="H342" s="141"/>
      <c r="I342" s="141"/>
      <c r="J342" s="141">
        <f>SUM(F342:I342)</f>
        <v>5001830</v>
      </c>
      <c r="K342" s="144">
        <v>4300000</v>
      </c>
      <c r="L342" s="141"/>
      <c r="M342" s="141"/>
      <c r="N342" s="141"/>
      <c r="O342" s="141">
        <f t="shared" si="84"/>
        <v>4300000</v>
      </c>
      <c r="P342" s="16">
        <f>O342/J342</f>
        <v>0.8596853551600114</v>
      </c>
    </row>
    <row r="343" spans="1:16" s="17" customFormat="1" ht="12.75">
      <c r="A343" s="18"/>
      <c r="B343" s="31" t="s">
        <v>287</v>
      </c>
      <c r="C343" s="20"/>
      <c r="D343" s="21"/>
      <c r="E343" s="157"/>
      <c r="F343" s="142">
        <f>SUM(F342)</f>
        <v>5001830</v>
      </c>
      <c r="G343" s="142">
        <f>SUM(G342)</f>
        <v>0</v>
      </c>
      <c r="H343" s="142">
        <f>SUM(H342)</f>
        <v>0</v>
      </c>
      <c r="I343" s="142">
        <f>SUM(I342)</f>
        <v>0</v>
      </c>
      <c r="J343" s="142">
        <f>SUM(F343:I343)</f>
        <v>5001830</v>
      </c>
      <c r="K343" s="142">
        <f>SUM(K341:K342)</f>
        <v>4300126.69</v>
      </c>
      <c r="L343" s="142">
        <f>SUM(L341:L342)</f>
        <v>0</v>
      </c>
      <c r="M343" s="142">
        <f>SUM(M341:M342)</f>
        <v>0</v>
      </c>
      <c r="N343" s="142">
        <f>SUM(N341:N342)</f>
        <v>0</v>
      </c>
      <c r="O343" s="142">
        <f t="shared" si="84"/>
        <v>4300126.69</v>
      </c>
      <c r="P343" s="22">
        <f>O343/J343</f>
        <v>0.8597106838896964</v>
      </c>
    </row>
    <row r="344" spans="1:16" s="42" customFormat="1" ht="19.5">
      <c r="A344" s="39"/>
      <c r="B344" s="113" t="s">
        <v>288</v>
      </c>
      <c r="C344" s="29" t="s">
        <v>31</v>
      </c>
      <c r="D344" s="30">
        <v>0</v>
      </c>
      <c r="E344" s="159" t="s">
        <v>32</v>
      </c>
      <c r="F344" s="150"/>
      <c r="G344" s="150"/>
      <c r="H344" s="150"/>
      <c r="I344" s="150"/>
      <c r="J344" s="150"/>
      <c r="K344" s="145">
        <v>5750</v>
      </c>
      <c r="L344" s="145"/>
      <c r="M344" s="145"/>
      <c r="N344" s="145"/>
      <c r="O344" s="141">
        <f t="shared" si="84"/>
        <v>5750</v>
      </c>
      <c r="P344" s="67"/>
    </row>
    <row r="345" spans="1:16" s="42" customFormat="1" ht="19.5">
      <c r="A345" s="39"/>
      <c r="B345" s="114"/>
      <c r="C345" s="40" t="s">
        <v>261</v>
      </c>
      <c r="D345" s="41">
        <v>0</v>
      </c>
      <c r="E345" s="168" t="s">
        <v>262</v>
      </c>
      <c r="F345" s="145">
        <v>5550</v>
      </c>
      <c r="G345" s="145"/>
      <c r="H345" s="145"/>
      <c r="I345" s="145"/>
      <c r="J345" s="145">
        <f>SUM(F345:I345)</f>
        <v>5550</v>
      </c>
      <c r="K345" s="145">
        <v>7050</v>
      </c>
      <c r="L345" s="145"/>
      <c r="M345" s="145"/>
      <c r="N345" s="145"/>
      <c r="O345" s="141">
        <f t="shared" si="84"/>
        <v>7050</v>
      </c>
      <c r="P345" s="16">
        <f>O345/J345</f>
        <v>1.2702702702702702</v>
      </c>
    </row>
    <row r="346" spans="1:16" s="17" customFormat="1" ht="12.75">
      <c r="A346" s="18"/>
      <c r="B346" s="33"/>
      <c r="C346" s="30" t="s">
        <v>35</v>
      </c>
      <c r="D346" s="30" t="s">
        <v>15</v>
      </c>
      <c r="E346" s="159" t="s">
        <v>36</v>
      </c>
      <c r="F346" s="141"/>
      <c r="G346" s="141"/>
      <c r="H346" s="141"/>
      <c r="I346" s="141"/>
      <c r="J346" s="141">
        <f>SUM(F346:I346)</f>
        <v>0</v>
      </c>
      <c r="K346" s="145">
        <v>18356.97</v>
      </c>
      <c r="L346" s="146"/>
      <c r="M346" s="146"/>
      <c r="N346" s="146"/>
      <c r="O346" s="141">
        <f t="shared" si="84"/>
        <v>18356.97</v>
      </c>
      <c r="P346" s="16"/>
    </row>
    <row r="347" spans="1:16" s="17" customFormat="1" ht="58.5">
      <c r="A347" s="18"/>
      <c r="B347" s="34"/>
      <c r="C347" s="30" t="s">
        <v>14</v>
      </c>
      <c r="D347" s="30" t="s">
        <v>15</v>
      </c>
      <c r="E347" s="159" t="s">
        <v>16</v>
      </c>
      <c r="F347" s="141"/>
      <c r="G347" s="141"/>
      <c r="H347" s="141">
        <v>96000</v>
      </c>
      <c r="I347" s="141"/>
      <c r="J347" s="141">
        <f>SUM(F347:I347)</f>
        <v>96000</v>
      </c>
      <c r="K347" s="141"/>
      <c r="L347" s="141"/>
      <c r="M347" s="141">
        <v>93850</v>
      </c>
      <c r="N347" s="141"/>
      <c r="O347" s="141">
        <f t="shared" si="84"/>
        <v>93850</v>
      </c>
      <c r="P347" s="16">
        <f>O347/J347</f>
        <v>0.9776041666666667</v>
      </c>
    </row>
    <row r="348" spans="1:16" s="17" customFormat="1" ht="39">
      <c r="A348" s="18"/>
      <c r="B348" s="18"/>
      <c r="C348" s="30" t="s">
        <v>211</v>
      </c>
      <c r="D348" s="30" t="s">
        <v>15</v>
      </c>
      <c r="E348" s="159" t="s">
        <v>212</v>
      </c>
      <c r="F348" s="141">
        <v>1505300</v>
      </c>
      <c r="G348" s="141"/>
      <c r="H348" s="141"/>
      <c r="I348" s="141"/>
      <c r="J348" s="141">
        <f>SUM(F348:I348)</f>
        <v>1505300</v>
      </c>
      <c r="K348" s="141">
        <v>805180</v>
      </c>
      <c r="L348" s="141"/>
      <c r="M348" s="141"/>
      <c r="N348" s="141"/>
      <c r="O348" s="141">
        <f t="shared" si="84"/>
        <v>805180</v>
      </c>
      <c r="P348" s="16">
        <f>O348/J348</f>
        <v>0.5348966983325583</v>
      </c>
    </row>
    <row r="349" spans="1:16" s="17" customFormat="1" ht="12.75">
      <c r="A349" s="18"/>
      <c r="B349" s="31" t="s">
        <v>289</v>
      </c>
      <c r="C349" s="20"/>
      <c r="D349" s="21"/>
      <c r="E349" s="157"/>
      <c r="F349" s="142">
        <f>SUM(F344:F348)</f>
        <v>1510850</v>
      </c>
      <c r="G349" s="142">
        <f>SUM(G344:G348)</f>
        <v>0</v>
      </c>
      <c r="H349" s="142">
        <f>SUM(H344:H348)</f>
        <v>96000</v>
      </c>
      <c r="I349" s="142">
        <f>SUM(I344:I348)</f>
        <v>0</v>
      </c>
      <c r="J349" s="142">
        <f>SUM(J344:J348)</f>
        <v>1606850</v>
      </c>
      <c r="K349" s="142">
        <f>SUM(K344:K348)</f>
        <v>836336.97</v>
      </c>
      <c r="L349" s="142">
        <f>SUM(L344:L348)</f>
        <v>0</v>
      </c>
      <c r="M349" s="142">
        <f>SUM(M344:M348)</f>
        <v>93850</v>
      </c>
      <c r="N349" s="142">
        <f>SUM(N344:N348)</f>
        <v>0</v>
      </c>
      <c r="O349" s="142">
        <f>SUM(O344:O348)</f>
        <v>930186.97</v>
      </c>
      <c r="P349" s="22">
        <f>O349/J349</f>
        <v>0.5788884899026044</v>
      </c>
    </row>
    <row r="350" spans="1:16" s="17" customFormat="1" ht="12.75">
      <c r="A350" s="18"/>
      <c r="B350" s="127" t="s">
        <v>290</v>
      </c>
      <c r="C350" s="30" t="s">
        <v>29</v>
      </c>
      <c r="D350" s="30" t="s">
        <v>15</v>
      </c>
      <c r="E350" s="159" t="s">
        <v>30</v>
      </c>
      <c r="F350" s="141">
        <v>800000</v>
      </c>
      <c r="G350" s="141"/>
      <c r="H350" s="141"/>
      <c r="I350" s="141"/>
      <c r="J350" s="141">
        <f>SUM(F350:I350)</f>
        <v>800000</v>
      </c>
      <c r="K350" s="144">
        <v>331892.97</v>
      </c>
      <c r="L350" s="144"/>
      <c r="M350" s="144"/>
      <c r="N350" s="141"/>
      <c r="O350" s="141">
        <f aca="true" t="shared" si="85" ref="O350:O362">SUM(K350:N350)</f>
        <v>331892.97</v>
      </c>
      <c r="P350" s="16">
        <f>O350/J350</f>
        <v>0.41486621249999994</v>
      </c>
    </row>
    <row r="351" spans="1:16" s="17" customFormat="1" ht="12.75">
      <c r="A351" s="18"/>
      <c r="B351" s="128"/>
      <c r="C351" s="30" t="s">
        <v>35</v>
      </c>
      <c r="D351" s="30" t="s">
        <v>15</v>
      </c>
      <c r="E351" s="159" t="s">
        <v>36</v>
      </c>
      <c r="F351" s="141"/>
      <c r="G351" s="141"/>
      <c r="H351" s="141"/>
      <c r="I351" s="141"/>
      <c r="J351" s="141">
        <f>SUM(F351:I351)</f>
        <v>0</v>
      </c>
      <c r="K351" s="144">
        <v>608.48</v>
      </c>
      <c r="L351" s="144"/>
      <c r="M351" s="144"/>
      <c r="N351" s="141"/>
      <c r="O351" s="141">
        <f t="shared" si="85"/>
        <v>608.48</v>
      </c>
      <c r="P351" s="16"/>
    </row>
    <row r="352" spans="1:16" s="17" customFormat="1" ht="58.5">
      <c r="A352" s="18"/>
      <c r="B352" s="74"/>
      <c r="C352" s="30" t="s">
        <v>14</v>
      </c>
      <c r="D352" s="30" t="s">
        <v>15</v>
      </c>
      <c r="E352" s="159" t="s">
        <v>16</v>
      </c>
      <c r="F352" s="141"/>
      <c r="G352" s="141"/>
      <c r="H352" s="141">
        <v>1100000</v>
      </c>
      <c r="I352" s="141"/>
      <c r="J352" s="141">
        <f>SUM(F352:I352)</f>
        <v>1100000</v>
      </c>
      <c r="K352" s="144"/>
      <c r="L352" s="144"/>
      <c r="M352" s="144">
        <v>721000</v>
      </c>
      <c r="N352" s="141"/>
      <c r="O352" s="141">
        <f t="shared" si="85"/>
        <v>721000</v>
      </c>
      <c r="P352" s="16">
        <f>O352/J352</f>
        <v>0.6554545454545454</v>
      </c>
    </row>
    <row r="353" spans="1:16" s="17" customFormat="1" ht="58.5">
      <c r="A353" s="18"/>
      <c r="B353" s="18"/>
      <c r="C353" s="30" t="s">
        <v>83</v>
      </c>
      <c r="D353" s="30" t="s">
        <v>15</v>
      </c>
      <c r="E353" s="159" t="s">
        <v>84</v>
      </c>
      <c r="F353" s="141">
        <v>7613</v>
      </c>
      <c r="G353" s="141"/>
      <c r="H353" s="141"/>
      <c r="I353" s="141"/>
      <c r="J353" s="141">
        <f>SUM(F353:I353)</f>
        <v>7613</v>
      </c>
      <c r="K353" s="144">
        <v>4517.87</v>
      </c>
      <c r="L353" s="144"/>
      <c r="M353" s="144"/>
      <c r="N353" s="141"/>
      <c r="O353" s="141">
        <f t="shared" si="85"/>
        <v>4517.87</v>
      </c>
      <c r="P353" s="16">
        <f>O353/J353</f>
        <v>0.5934414816760804</v>
      </c>
    </row>
    <row r="354" spans="1:16" s="17" customFormat="1" ht="12.75">
      <c r="A354" s="18"/>
      <c r="B354" s="31" t="s">
        <v>291</v>
      </c>
      <c r="C354" s="20"/>
      <c r="D354" s="21"/>
      <c r="E354" s="157"/>
      <c r="F354" s="142">
        <f>SUM(F350:F353)</f>
        <v>807613</v>
      </c>
      <c r="G354" s="142">
        <f>SUM(G350:G353)</f>
        <v>0</v>
      </c>
      <c r="H354" s="142">
        <f>SUM(H350:H353)</f>
        <v>1100000</v>
      </c>
      <c r="I354" s="142">
        <f>SUM(I350:I353)</f>
        <v>0</v>
      </c>
      <c r="J354" s="142">
        <f>SUM(F354:I354)</f>
        <v>1907613</v>
      </c>
      <c r="K354" s="142">
        <f>SUM(K350:K353)</f>
        <v>337019.31999999995</v>
      </c>
      <c r="L354" s="142">
        <f>SUM(L350:L353)</f>
        <v>0</v>
      </c>
      <c r="M354" s="142">
        <f>SUM(M350:M353)</f>
        <v>721000</v>
      </c>
      <c r="N354" s="142">
        <f>SUM(N350:N353)</f>
        <v>0</v>
      </c>
      <c r="O354" s="142">
        <f t="shared" si="85"/>
        <v>1058019.3199999998</v>
      </c>
      <c r="P354" s="22">
        <f>O354/J354</f>
        <v>0.5546299590116024</v>
      </c>
    </row>
    <row r="355" spans="1:16" s="42" customFormat="1" ht="68.25" customHeight="1">
      <c r="A355" s="39"/>
      <c r="B355" s="28" t="s">
        <v>292</v>
      </c>
      <c r="C355" s="40" t="s">
        <v>64</v>
      </c>
      <c r="D355" s="41">
        <v>0</v>
      </c>
      <c r="E355" s="159" t="s">
        <v>210</v>
      </c>
      <c r="F355" s="150"/>
      <c r="G355" s="150"/>
      <c r="H355" s="150"/>
      <c r="I355" s="150"/>
      <c r="J355" s="145">
        <f>SUM(F355:I355)</f>
        <v>0</v>
      </c>
      <c r="K355" s="145">
        <v>11.5</v>
      </c>
      <c r="L355" s="145"/>
      <c r="M355" s="145"/>
      <c r="N355" s="145"/>
      <c r="O355" s="141">
        <f t="shared" si="85"/>
        <v>11.5</v>
      </c>
      <c r="P355" s="67"/>
    </row>
    <row r="356" spans="1:16" s="42" customFormat="1" ht="12.75">
      <c r="A356" s="39"/>
      <c r="B356" s="33"/>
      <c r="C356" s="40" t="s">
        <v>33</v>
      </c>
      <c r="D356" s="41">
        <v>0</v>
      </c>
      <c r="E356" s="159" t="s">
        <v>34</v>
      </c>
      <c r="F356" s="150"/>
      <c r="G356" s="150"/>
      <c r="H356" s="150"/>
      <c r="I356" s="150"/>
      <c r="J356" s="145"/>
      <c r="K356" s="145">
        <v>2.48</v>
      </c>
      <c r="L356" s="145"/>
      <c r="M356" s="145"/>
      <c r="N356" s="145"/>
      <c r="O356" s="141">
        <f t="shared" si="85"/>
        <v>2.48</v>
      </c>
      <c r="P356" s="67"/>
    </row>
    <row r="357" spans="1:16" s="17" customFormat="1" ht="12.75">
      <c r="A357" s="18"/>
      <c r="B357" s="33"/>
      <c r="C357" s="30" t="s">
        <v>35</v>
      </c>
      <c r="D357" s="30" t="s">
        <v>15</v>
      </c>
      <c r="E357" s="159" t="s">
        <v>36</v>
      </c>
      <c r="F357" s="141">
        <v>163583</v>
      </c>
      <c r="G357" s="141"/>
      <c r="H357" s="141"/>
      <c r="I357" s="141"/>
      <c r="J357" s="141">
        <f>SUM(F357:I357)</f>
        <v>163583</v>
      </c>
      <c r="K357" s="146">
        <v>92952.68</v>
      </c>
      <c r="L357" s="146"/>
      <c r="M357" s="146"/>
      <c r="N357" s="146"/>
      <c r="O357" s="141">
        <f t="shared" si="85"/>
        <v>92952.68</v>
      </c>
      <c r="P357" s="16">
        <f>O357/J357</f>
        <v>0.5682294614966102</v>
      </c>
    </row>
    <row r="358" spans="1:16" s="17" customFormat="1" ht="58.5">
      <c r="A358" s="18"/>
      <c r="B358" s="18"/>
      <c r="C358" s="30" t="s">
        <v>14</v>
      </c>
      <c r="D358" s="30" t="s">
        <v>15</v>
      </c>
      <c r="E358" s="159" t="s">
        <v>16</v>
      </c>
      <c r="F358" s="141"/>
      <c r="G358" s="141"/>
      <c r="H358" s="141">
        <v>4619</v>
      </c>
      <c r="I358" s="141"/>
      <c r="J358" s="141">
        <f>SUM(F358:I358)</f>
        <v>4619</v>
      </c>
      <c r="K358" s="141"/>
      <c r="L358" s="141"/>
      <c r="M358" s="141">
        <v>3419</v>
      </c>
      <c r="N358" s="141"/>
      <c r="O358" s="141">
        <f t="shared" si="85"/>
        <v>3419</v>
      </c>
      <c r="P358" s="16">
        <f>O358/J358</f>
        <v>0.740203507252652</v>
      </c>
    </row>
    <row r="359" spans="1:16" s="17" customFormat="1" ht="39">
      <c r="A359" s="18"/>
      <c r="B359" s="18"/>
      <c r="C359" s="30" t="s">
        <v>211</v>
      </c>
      <c r="D359" s="30" t="s">
        <v>15</v>
      </c>
      <c r="E359" s="159" t="s">
        <v>212</v>
      </c>
      <c r="F359" s="141">
        <v>800000</v>
      </c>
      <c r="G359" s="141"/>
      <c r="H359" s="141"/>
      <c r="I359" s="141"/>
      <c r="J359" s="141">
        <f>SUM(F359:I359)</f>
        <v>800000</v>
      </c>
      <c r="K359" s="141">
        <v>665000</v>
      </c>
      <c r="L359" s="141"/>
      <c r="M359" s="141"/>
      <c r="N359" s="141"/>
      <c r="O359" s="141">
        <f t="shared" si="85"/>
        <v>665000</v>
      </c>
      <c r="P359" s="16">
        <f>O359/J359</f>
        <v>0.83125</v>
      </c>
    </row>
    <row r="360" spans="1:16" s="17" customFormat="1" ht="58.5">
      <c r="A360" s="18"/>
      <c r="B360" s="33"/>
      <c r="C360" s="30" t="s">
        <v>83</v>
      </c>
      <c r="D360" s="30" t="s">
        <v>15</v>
      </c>
      <c r="E360" s="159" t="s">
        <v>84</v>
      </c>
      <c r="F360" s="141"/>
      <c r="G360" s="141"/>
      <c r="H360" s="141"/>
      <c r="I360" s="141"/>
      <c r="J360" s="141"/>
      <c r="K360" s="141">
        <v>6.45</v>
      </c>
      <c r="L360" s="141"/>
      <c r="M360" s="141"/>
      <c r="N360" s="141"/>
      <c r="O360" s="141">
        <f t="shared" si="85"/>
        <v>6.45</v>
      </c>
      <c r="P360" s="16"/>
    </row>
    <row r="361" spans="1:16" s="42" customFormat="1" ht="74.25" customHeight="1">
      <c r="A361" s="39"/>
      <c r="B361" s="93"/>
      <c r="C361" s="41">
        <v>291</v>
      </c>
      <c r="D361" s="41">
        <v>0</v>
      </c>
      <c r="E361" s="159" t="s">
        <v>66</v>
      </c>
      <c r="F361" s="151"/>
      <c r="G361" s="151"/>
      <c r="H361" s="151"/>
      <c r="I361" s="151"/>
      <c r="J361" s="145">
        <f>SUM(F361:I361)</f>
        <v>0</v>
      </c>
      <c r="K361" s="145">
        <v>68219.41</v>
      </c>
      <c r="L361" s="145"/>
      <c r="M361" s="151"/>
      <c r="N361" s="151"/>
      <c r="O361" s="141">
        <f t="shared" si="85"/>
        <v>68219.41</v>
      </c>
      <c r="P361" s="16"/>
    </row>
    <row r="362" spans="1:16" s="17" customFormat="1" ht="12.75">
      <c r="A362" s="18"/>
      <c r="B362" s="31" t="s">
        <v>293</v>
      </c>
      <c r="C362" s="20"/>
      <c r="D362" s="21"/>
      <c r="E362" s="157"/>
      <c r="F362" s="142">
        <f>SUM(F357:F359)</f>
        <v>963583</v>
      </c>
      <c r="G362" s="142">
        <f>SUM(G357:G359)</f>
        <v>0</v>
      </c>
      <c r="H362" s="142">
        <f>SUM(H357:H359)</f>
        <v>4619</v>
      </c>
      <c r="I362" s="142">
        <f>SUM(I357:I359)</f>
        <v>0</v>
      </c>
      <c r="J362" s="142">
        <f>SUM(F362:I362)</f>
        <v>968202</v>
      </c>
      <c r="K362" s="142">
        <f>SUM(K355:K361)</f>
        <v>826192.52</v>
      </c>
      <c r="L362" s="142">
        <f>SUM(L355:L361)</f>
        <v>0</v>
      </c>
      <c r="M362" s="142">
        <f>SUM(M355:M361)</f>
        <v>3419</v>
      </c>
      <c r="N362" s="142">
        <f>SUM(N355:N361)</f>
        <v>0</v>
      </c>
      <c r="O362" s="142">
        <f t="shared" si="85"/>
        <v>829611.52</v>
      </c>
      <c r="P362" s="22">
        <f aca="true" t="shared" si="86" ref="P362:P368">O362/J362</f>
        <v>0.856857887093809</v>
      </c>
    </row>
    <row r="363" spans="1:16" s="17" customFormat="1" ht="12.75">
      <c r="A363" s="23" t="s">
        <v>294</v>
      </c>
      <c r="B363" s="24"/>
      <c r="C363" s="25"/>
      <c r="D363" s="25"/>
      <c r="E363" s="158"/>
      <c r="F363" s="143">
        <f>SUM(F362,F354,F349,F343,F340,F336,F333,F330,F326,F323,F319,F311,F304,F299)</f>
        <v>11289868</v>
      </c>
      <c r="G363" s="143">
        <f>SUM(G362,G354,G349,G343,G340,G336,G333,G330,G326,G323,G319,G311,G304,G299)</f>
        <v>1544462</v>
      </c>
      <c r="H363" s="143">
        <f>SUM(H362,H354,H349,H343,H340,H336,H333,H330,H326,H323,H319,H311,H304,H299)</f>
        <v>90270946</v>
      </c>
      <c r="I363" s="143">
        <f>SUM(I362,I354,I349,I343,I340,I336,I333,I330,I326,I323,I319,I311,I304,I299)</f>
        <v>1391100</v>
      </c>
      <c r="J363" s="143">
        <f>SUM(J362,J354,J349,J343,J340,J336,J333,J330,J326,J323,J319,J311,J304,J299)</f>
        <v>104496376</v>
      </c>
      <c r="K363" s="143">
        <f>SUM(K362,K354,K349,K343,K340,K336,K333,K330,K326,K323,K319,K311,K304,K299)</f>
        <v>8009736.01</v>
      </c>
      <c r="L363" s="143">
        <f>SUM(L362,L354,L349,L343,L340,L336,L333,L330,L326,L323,L319,L311,L304,L299)</f>
        <v>238699.58000000002</v>
      </c>
      <c r="M363" s="143">
        <f>SUM(M362,M354,M349,M343,M340,M336,M333,M330,M326,M323,M319,M311,M304,M299)</f>
        <v>52276568</v>
      </c>
      <c r="N363" s="143">
        <f>SUM(N362,N354,N349,N343,N340,N336,N333,N330,N326,N323,N319,N311,N304,N299)</f>
        <v>723845</v>
      </c>
      <c r="O363" s="143">
        <f>SUM(O362,O354,O349,O343,O340,O336,O333,O330,O326,O323,O319,O311,O304,O299)</f>
        <v>61248848.58999999</v>
      </c>
      <c r="P363" s="26">
        <f t="shared" si="86"/>
        <v>0.5861337104169047</v>
      </c>
    </row>
    <row r="364" spans="1:16" s="17" customFormat="1" ht="12.75">
      <c r="A364" s="116" t="s">
        <v>295</v>
      </c>
      <c r="B364" s="28" t="s">
        <v>296</v>
      </c>
      <c r="C364" s="30" t="s">
        <v>29</v>
      </c>
      <c r="D364" s="30" t="s">
        <v>15</v>
      </c>
      <c r="E364" s="159" t="s">
        <v>30</v>
      </c>
      <c r="F364" s="146">
        <v>1212860</v>
      </c>
      <c r="G364" s="146"/>
      <c r="H364" s="146"/>
      <c r="I364" s="146"/>
      <c r="J364" s="146">
        <f>SUM(F364:I364)</f>
        <v>1212860</v>
      </c>
      <c r="K364" s="146">
        <v>607925.28</v>
      </c>
      <c r="L364" s="146"/>
      <c r="M364" s="146"/>
      <c r="N364" s="146"/>
      <c r="O364" s="146">
        <f aca="true" t="shared" si="87" ref="O364:O380">SUM(K364:N364)</f>
        <v>607925.28</v>
      </c>
      <c r="P364" s="63">
        <f t="shared" si="86"/>
        <v>0.5012328545751364</v>
      </c>
    </row>
    <row r="365" spans="1:16" s="17" customFormat="1" ht="12.75">
      <c r="A365" s="126"/>
      <c r="B365" s="18"/>
      <c r="C365" s="30" t="s">
        <v>33</v>
      </c>
      <c r="D365" s="30" t="s">
        <v>15</v>
      </c>
      <c r="E365" s="159" t="s">
        <v>34</v>
      </c>
      <c r="F365" s="141">
        <v>600</v>
      </c>
      <c r="G365" s="141"/>
      <c r="H365" s="141"/>
      <c r="I365" s="141"/>
      <c r="J365" s="141">
        <f>SUM(F365:I365)</f>
        <v>600</v>
      </c>
      <c r="K365" s="141">
        <v>159.2</v>
      </c>
      <c r="L365" s="141"/>
      <c r="M365" s="141"/>
      <c r="N365" s="141"/>
      <c r="O365" s="141">
        <f t="shared" si="87"/>
        <v>159.2</v>
      </c>
      <c r="P365" s="16">
        <f t="shared" si="86"/>
        <v>0.2653333333333333</v>
      </c>
    </row>
    <row r="366" spans="1:16" s="17" customFormat="1" ht="39">
      <c r="A366" s="125"/>
      <c r="B366" s="18"/>
      <c r="C366" s="30" t="s">
        <v>211</v>
      </c>
      <c r="D366" s="30" t="s">
        <v>15</v>
      </c>
      <c r="E366" s="159" t="s">
        <v>212</v>
      </c>
      <c r="F366" s="141">
        <v>239400</v>
      </c>
      <c r="G366" s="141"/>
      <c r="H366" s="141"/>
      <c r="I366" s="141"/>
      <c r="J366" s="141">
        <f>SUM(F366:I366)</f>
        <v>239400</v>
      </c>
      <c r="K366" s="141">
        <v>239400</v>
      </c>
      <c r="L366" s="141"/>
      <c r="M366" s="141"/>
      <c r="N366" s="141"/>
      <c r="O366" s="141">
        <f t="shared" si="87"/>
        <v>239400</v>
      </c>
      <c r="P366" s="16">
        <f t="shared" si="86"/>
        <v>1</v>
      </c>
    </row>
    <row r="367" spans="1:16" s="17" customFormat="1" ht="48.75">
      <c r="A367" s="18"/>
      <c r="B367" s="18"/>
      <c r="C367" s="30" t="s">
        <v>297</v>
      </c>
      <c r="D367" s="30" t="s">
        <v>15</v>
      </c>
      <c r="E367" s="159" t="s">
        <v>298</v>
      </c>
      <c r="F367" s="141">
        <v>955102</v>
      </c>
      <c r="G367" s="141"/>
      <c r="H367" s="141"/>
      <c r="I367" s="141"/>
      <c r="J367" s="141">
        <f>SUM(F367:I367)</f>
        <v>955102</v>
      </c>
      <c r="K367" s="141"/>
      <c r="L367" s="141"/>
      <c r="M367" s="141"/>
      <c r="N367" s="141"/>
      <c r="O367" s="141">
        <f t="shared" si="87"/>
        <v>0</v>
      </c>
      <c r="P367" s="16">
        <f t="shared" si="86"/>
        <v>0</v>
      </c>
    </row>
    <row r="368" spans="1:16" s="17" customFormat="1" ht="12.75">
      <c r="A368" s="18"/>
      <c r="B368" s="31" t="s">
        <v>299</v>
      </c>
      <c r="C368" s="20"/>
      <c r="D368" s="21"/>
      <c r="E368" s="157"/>
      <c r="F368" s="142">
        <f aca="true" t="shared" si="88" ref="F368:N368">SUM(F364:F367)</f>
        <v>2407962</v>
      </c>
      <c r="G368" s="142">
        <f t="shared" si="88"/>
        <v>0</v>
      </c>
      <c r="H368" s="142">
        <f t="shared" si="88"/>
        <v>0</v>
      </c>
      <c r="I368" s="142">
        <f t="shared" si="88"/>
        <v>0</v>
      </c>
      <c r="J368" s="142">
        <f t="shared" si="88"/>
        <v>2407962</v>
      </c>
      <c r="K368" s="142">
        <f t="shared" si="88"/>
        <v>847484.48</v>
      </c>
      <c r="L368" s="142">
        <f t="shared" si="88"/>
        <v>0</v>
      </c>
      <c r="M368" s="142">
        <f t="shared" si="88"/>
        <v>0</v>
      </c>
      <c r="N368" s="142">
        <f t="shared" si="88"/>
        <v>0</v>
      </c>
      <c r="O368" s="142">
        <f t="shared" si="87"/>
        <v>847484.48</v>
      </c>
      <c r="P368" s="22">
        <f t="shared" si="86"/>
        <v>0.35195093610281225</v>
      </c>
    </row>
    <row r="369" spans="1:16" s="17" customFormat="1" ht="53.25" customHeight="1">
      <c r="A369" s="18"/>
      <c r="B369" s="59" t="s">
        <v>300</v>
      </c>
      <c r="C369" s="30" t="s">
        <v>301</v>
      </c>
      <c r="D369" s="30" t="s">
        <v>15</v>
      </c>
      <c r="E369" s="159" t="s">
        <v>237</v>
      </c>
      <c r="F369" s="141"/>
      <c r="G369" s="141">
        <v>4932</v>
      </c>
      <c r="H369" s="141"/>
      <c r="I369" s="141"/>
      <c r="J369" s="141">
        <f>SUM(F369:I369)</f>
        <v>4932</v>
      </c>
      <c r="K369" s="141"/>
      <c r="L369" s="141"/>
      <c r="M369" s="141"/>
      <c r="N369" s="141"/>
      <c r="O369" s="141">
        <f t="shared" si="87"/>
        <v>0</v>
      </c>
      <c r="P369" s="16">
        <f>O369/J369</f>
        <v>0</v>
      </c>
    </row>
    <row r="370" spans="1:16" s="17" customFormat="1" ht="48.75" customHeight="1">
      <c r="A370" s="18"/>
      <c r="B370" s="33"/>
      <c r="C370" s="30">
        <v>290</v>
      </c>
      <c r="D370" s="30">
        <v>0</v>
      </c>
      <c r="E370" s="159" t="s">
        <v>219</v>
      </c>
      <c r="F370" s="141"/>
      <c r="G370" s="141"/>
      <c r="H370" s="141"/>
      <c r="I370" s="141"/>
      <c r="J370" s="141"/>
      <c r="K370" s="141"/>
      <c r="L370" s="141">
        <v>2665.5</v>
      </c>
      <c r="M370" s="141"/>
      <c r="N370" s="141"/>
      <c r="O370" s="141">
        <f t="shared" si="87"/>
        <v>2665.5</v>
      </c>
      <c r="P370" s="16"/>
    </row>
    <row r="371" spans="1:16" s="42" customFormat="1" ht="77.25" customHeight="1">
      <c r="A371" s="39"/>
      <c r="B371" s="98"/>
      <c r="C371" s="41">
        <v>291</v>
      </c>
      <c r="D371" s="41">
        <v>0</v>
      </c>
      <c r="E371" s="159" t="s">
        <v>66</v>
      </c>
      <c r="F371" s="144"/>
      <c r="G371" s="144"/>
      <c r="H371" s="144"/>
      <c r="I371" s="144"/>
      <c r="J371" s="144">
        <f>SUM(F371:I371)</f>
        <v>0</v>
      </c>
      <c r="K371" s="144">
        <v>200</v>
      </c>
      <c r="L371" s="144"/>
      <c r="M371" s="144"/>
      <c r="N371" s="144"/>
      <c r="O371" s="141">
        <f t="shared" si="87"/>
        <v>200</v>
      </c>
      <c r="P371" s="97"/>
    </row>
    <row r="372" spans="1:16" s="17" customFormat="1" ht="12.75">
      <c r="A372" s="18"/>
      <c r="B372" s="31" t="s">
        <v>302</v>
      </c>
      <c r="C372" s="20"/>
      <c r="D372" s="21"/>
      <c r="E372" s="157"/>
      <c r="F372" s="142">
        <f>SUM(F369)</f>
        <v>0</v>
      </c>
      <c r="G372" s="142">
        <f>SUM(G369)</f>
        <v>4932</v>
      </c>
      <c r="H372" s="142">
        <f>SUM(H369)</f>
        <v>0</v>
      </c>
      <c r="I372" s="142">
        <f>SUM(I369)</f>
        <v>0</v>
      </c>
      <c r="J372" s="142">
        <f>SUM(F372:I372)</f>
        <v>4932</v>
      </c>
      <c r="K372" s="142">
        <f>SUM(K369:K371)</f>
        <v>200</v>
      </c>
      <c r="L372" s="142">
        <f>SUM(L369:L371)</f>
        <v>2665.5</v>
      </c>
      <c r="M372" s="142">
        <f>SUM(M369:M371)</f>
        <v>0</v>
      </c>
      <c r="N372" s="142">
        <f>SUM(N369:N371)</f>
        <v>0</v>
      </c>
      <c r="O372" s="142">
        <f t="shared" si="87"/>
        <v>2865.5</v>
      </c>
      <c r="P372" s="22">
        <f>O372/J372</f>
        <v>0.5810016220600163</v>
      </c>
    </row>
    <row r="373" spans="1:16" s="42" customFormat="1" ht="12.75">
      <c r="A373" s="39"/>
      <c r="B373" s="113" t="s">
        <v>303</v>
      </c>
      <c r="C373" s="30" t="s">
        <v>35</v>
      </c>
      <c r="D373" s="30" t="s">
        <v>15</v>
      </c>
      <c r="E373" s="159" t="s">
        <v>36</v>
      </c>
      <c r="F373" s="150"/>
      <c r="G373" s="150"/>
      <c r="H373" s="150"/>
      <c r="I373" s="150"/>
      <c r="J373" s="150"/>
      <c r="K373" s="145">
        <v>28.49</v>
      </c>
      <c r="L373" s="145"/>
      <c r="M373" s="145"/>
      <c r="N373" s="145"/>
      <c r="O373" s="146">
        <f t="shared" si="87"/>
        <v>28.49</v>
      </c>
      <c r="P373" s="46"/>
    </row>
    <row r="374" spans="1:16" s="17" customFormat="1" ht="48.75">
      <c r="A374" s="18"/>
      <c r="B374" s="61"/>
      <c r="C374" s="30" t="s">
        <v>81</v>
      </c>
      <c r="D374" s="30" t="s">
        <v>15</v>
      </c>
      <c r="E374" s="159" t="s">
        <v>82</v>
      </c>
      <c r="F374" s="141"/>
      <c r="G374" s="141"/>
      <c r="H374" s="141"/>
      <c r="I374" s="141">
        <v>370000</v>
      </c>
      <c r="J374" s="141">
        <f>SUM(F374:I374)</f>
        <v>370000</v>
      </c>
      <c r="K374" s="141"/>
      <c r="L374" s="141"/>
      <c r="M374" s="141"/>
      <c r="N374" s="141">
        <v>202000</v>
      </c>
      <c r="O374" s="141">
        <f t="shared" si="87"/>
        <v>202000</v>
      </c>
      <c r="P374" s="16">
        <f aca="true" t="shared" si="89" ref="P374:P382">O374/J374</f>
        <v>0.5459459459459459</v>
      </c>
    </row>
    <row r="375" spans="1:16" s="17" customFormat="1" ht="49.5" customHeight="1">
      <c r="A375" s="18"/>
      <c r="B375" s="18"/>
      <c r="C375" s="30" t="s">
        <v>301</v>
      </c>
      <c r="D375" s="30" t="s">
        <v>15</v>
      </c>
      <c r="E375" s="159" t="s">
        <v>237</v>
      </c>
      <c r="F375" s="141"/>
      <c r="G375" s="141">
        <v>32000</v>
      </c>
      <c r="H375" s="141"/>
      <c r="I375" s="141"/>
      <c r="J375" s="141">
        <f>SUM(F375:I375)</f>
        <v>32000</v>
      </c>
      <c r="K375" s="141"/>
      <c r="L375" s="141">
        <v>2466.9</v>
      </c>
      <c r="M375" s="141"/>
      <c r="N375" s="141"/>
      <c r="O375" s="141">
        <f t="shared" si="87"/>
        <v>2466.9</v>
      </c>
      <c r="P375" s="16">
        <f t="shared" si="89"/>
        <v>0.077090625</v>
      </c>
    </row>
    <row r="376" spans="1:16" s="17" customFormat="1" ht="48.75" customHeight="1">
      <c r="A376" s="18"/>
      <c r="B376" s="99"/>
      <c r="C376" s="30" t="s">
        <v>83</v>
      </c>
      <c r="D376" s="30" t="s">
        <v>15</v>
      </c>
      <c r="E376" s="159" t="s">
        <v>84</v>
      </c>
      <c r="F376" s="141">
        <v>360</v>
      </c>
      <c r="G376" s="141"/>
      <c r="H376" s="141"/>
      <c r="I376" s="141"/>
      <c r="J376" s="141">
        <f>SUM(F376:I376)</f>
        <v>360</v>
      </c>
      <c r="K376" s="141">
        <v>572.25</v>
      </c>
      <c r="L376" s="141"/>
      <c r="M376" s="141"/>
      <c r="N376" s="141"/>
      <c r="O376" s="141">
        <f t="shared" si="87"/>
        <v>572.25</v>
      </c>
      <c r="P376" s="16">
        <f t="shared" si="89"/>
        <v>1.5895833333333333</v>
      </c>
    </row>
    <row r="377" spans="1:16" s="17" customFormat="1" ht="12.75">
      <c r="A377" s="18"/>
      <c r="B377" s="31" t="s">
        <v>304</v>
      </c>
      <c r="C377" s="20"/>
      <c r="D377" s="21"/>
      <c r="E377" s="157"/>
      <c r="F377" s="142">
        <f>SUM(F374:F376)</f>
        <v>360</v>
      </c>
      <c r="G377" s="142">
        <f>SUM(G374:G376)</f>
        <v>32000</v>
      </c>
      <c r="H377" s="142">
        <f>SUM(H374:H376)</f>
        <v>0</v>
      </c>
      <c r="I377" s="142">
        <f>SUM(I374:I376)</f>
        <v>370000</v>
      </c>
      <c r="J377" s="142">
        <f>SUM(J374:J376)</f>
        <v>402360</v>
      </c>
      <c r="K377" s="142">
        <f>SUM(K373:K376)</f>
        <v>600.74</v>
      </c>
      <c r="L377" s="142">
        <f>SUM(L373:L376)</f>
        <v>2466.9</v>
      </c>
      <c r="M377" s="142">
        <f>SUM(M373:M376)</f>
        <v>0</v>
      </c>
      <c r="N377" s="142">
        <f>SUM(N373:N376)</f>
        <v>202000</v>
      </c>
      <c r="O377" s="142">
        <f t="shared" si="87"/>
        <v>205067.64</v>
      </c>
      <c r="P377" s="22">
        <f t="shared" si="89"/>
        <v>0.5096620936474799</v>
      </c>
    </row>
    <row r="378" spans="1:16" s="17" customFormat="1" ht="12.75">
      <c r="A378" s="18"/>
      <c r="B378" s="113" t="s">
        <v>305</v>
      </c>
      <c r="C378" s="30" t="s">
        <v>35</v>
      </c>
      <c r="D378" s="30" t="s">
        <v>15</v>
      </c>
      <c r="E378" s="159" t="s">
        <v>36</v>
      </c>
      <c r="F378" s="141">
        <v>2891</v>
      </c>
      <c r="G378" s="141"/>
      <c r="H378" s="141"/>
      <c r="I378" s="141"/>
      <c r="J378" s="141">
        <f>SUM(F378:I378)</f>
        <v>2891</v>
      </c>
      <c r="K378" s="141">
        <v>5093.78</v>
      </c>
      <c r="L378" s="141"/>
      <c r="M378" s="141"/>
      <c r="N378" s="141"/>
      <c r="O378" s="141">
        <f t="shared" si="87"/>
        <v>5093.78</v>
      </c>
      <c r="P378" s="16">
        <f t="shared" si="89"/>
        <v>1.7619439640262884</v>
      </c>
    </row>
    <row r="379" spans="1:16" s="17" customFormat="1" ht="54" customHeight="1">
      <c r="A379" s="18"/>
      <c r="B379" s="61"/>
      <c r="C379" s="30" t="s">
        <v>301</v>
      </c>
      <c r="D379" s="30" t="s">
        <v>15</v>
      </c>
      <c r="E379" s="159" t="s">
        <v>237</v>
      </c>
      <c r="F379" s="141"/>
      <c r="G379" s="141">
        <v>500000</v>
      </c>
      <c r="H379" s="141"/>
      <c r="I379" s="141"/>
      <c r="J379" s="141">
        <f>SUM(F379:I379)</f>
        <v>500000</v>
      </c>
      <c r="K379" s="141"/>
      <c r="L379" s="141">
        <v>258499.98</v>
      </c>
      <c r="M379" s="141"/>
      <c r="N379" s="141"/>
      <c r="O379" s="141">
        <f t="shared" si="87"/>
        <v>258499.98</v>
      </c>
      <c r="P379" s="16">
        <f t="shared" si="89"/>
        <v>0.51699996</v>
      </c>
    </row>
    <row r="380" spans="1:16" s="17" customFormat="1" ht="47.25" customHeight="1">
      <c r="A380" s="18"/>
      <c r="B380" s="18"/>
      <c r="C380" s="30" t="s">
        <v>306</v>
      </c>
      <c r="D380" s="30" t="s">
        <v>15</v>
      </c>
      <c r="E380" s="159" t="s">
        <v>307</v>
      </c>
      <c r="F380" s="141">
        <v>480000</v>
      </c>
      <c r="G380" s="141"/>
      <c r="H380" s="141"/>
      <c r="I380" s="141"/>
      <c r="J380" s="141">
        <f>SUM(F380:I380)</f>
        <v>480000</v>
      </c>
      <c r="K380" s="141">
        <v>246000</v>
      </c>
      <c r="L380" s="141"/>
      <c r="M380" s="141"/>
      <c r="N380" s="141"/>
      <c r="O380" s="141">
        <f t="shared" si="87"/>
        <v>246000</v>
      </c>
      <c r="P380" s="16">
        <f t="shared" si="89"/>
        <v>0.5125</v>
      </c>
    </row>
    <row r="381" spans="1:16" s="17" customFormat="1" ht="12.75">
      <c r="A381" s="18"/>
      <c r="B381" s="31" t="s">
        <v>308</v>
      </c>
      <c r="C381" s="20"/>
      <c r="D381" s="21"/>
      <c r="E381" s="157"/>
      <c r="F381" s="142">
        <f aca="true" t="shared" si="90" ref="F381:O381">SUM(F378:F380)</f>
        <v>482891</v>
      </c>
      <c r="G381" s="142">
        <f t="shared" si="90"/>
        <v>500000</v>
      </c>
      <c r="H381" s="142">
        <f t="shared" si="90"/>
        <v>0</v>
      </c>
      <c r="I381" s="142">
        <f t="shared" si="90"/>
        <v>0</v>
      </c>
      <c r="J381" s="142">
        <f t="shared" si="90"/>
        <v>982891</v>
      </c>
      <c r="K381" s="142">
        <f t="shared" si="90"/>
        <v>251093.78</v>
      </c>
      <c r="L381" s="142">
        <f t="shared" si="90"/>
        <v>258499.98</v>
      </c>
      <c r="M381" s="142">
        <f t="shared" si="90"/>
        <v>0</v>
      </c>
      <c r="N381" s="142">
        <f t="shared" si="90"/>
        <v>0</v>
      </c>
      <c r="O381" s="142">
        <f t="shared" si="90"/>
        <v>509593.76</v>
      </c>
      <c r="P381" s="22">
        <f t="shared" si="89"/>
        <v>0.5184641633711164</v>
      </c>
    </row>
    <row r="382" spans="1:16" s="17" customFormat="1" ht="12.75">
      <c r="A382" s="18"/>
      <c r="B382" s="113" t="s">
        <v>309</v>
      </c>
      <c r="C382" s="30" t="s">
        <v>29</v>
      </c>
      <c r="D382" s="30" t="s">
        <v>15</v>
      </c>
      <c r="E382" s="159" t="s">
        <v>30</v>
      </c>
      <c r="F382" s="141">
        <v>255800</v>
      </c>
      <c r="G382" s="141"/>
      <c r="H382" s="141"/>
      <c r="I382" s="141"/>
      <c r="J382" s="141">
        <f>SUM(F382:I382)</f>
        <v>255800</v>
      </c>
      <c r="K382" s="141">
        <v>103140.94</v>
      </c>
      <c r="L382" s="141"/>
      <c r="M382" s="141"/>
      <c r="N382" s="141"/>
      <c r="O382" s="141">
        <f aca="true" t="shared" si="91" ref="O382:O390">SUM(K382:N382)</f>
        <v>103140.94</v>
      </c>
      <c r="P382" s="16">
        <f t="shared" si="89"/>
        <v>0.4032093041438624</v>
      </c>
    </row>
    <row r="383" spans="1:16" s="17" customFormat="1" ht="66" customHeight="1">
      <c r="A383" s="18"/>
      <c r="B383" s="114"/>
      <c r="C383" s="29" t="s">
        <v>64</v>
      </c>
      <c r="D383" s="30">
        <v>0</v>
      </c>
      <c r="E383" s="159" t="s">
        <v>210</v>
      </c>
      <c r="F383" s="141"/>
      <c r="G383" s="141"/>
      <c r="H383" s="141"/>
      <c r="I383" s="141"/>
      <c r="J383" s="141"/>
      <c r="K383" s="141">
        <v>2.44</v>
      </c>
      <c r="L383" s="141"/>
      <c r="M383" s="141"/>
      <c r="N383" s="141"/>
      <c r="O383" s="141">
        <f t="shared" si="91"/>
        <v>2.44</v>
      </c>
      <c r="P383" s="16"/>
    </row>
    <row r="384" spans="1:16" s="17" customFormat="1" ht="12.75">
      <c r="A384" s="18"/>
      <c r="B384" s="114"/>
      <c r="C384" s="30" t="s">
        <v>33</v>
      </c>
      <c r="D384" s="30" t="s">
        <v>15</v>
      </c>
      <c r="E384" s="35" t="s">
        <v>34</v>
      </c>
      <c r="F384" s="141"/>
      <c r="G384" s="141"/>
      <c r="H384" s="141"/>
      <c r="I384" s="141"/>
      <c r="J384" s="141">
        <f aca="true" t="shared" si="92" ref="J384:J389">SUM(F384:I384)</f>
        <v>0</v>
      </c>
      <c r="K384" s="141">
        <v>97.05</v>
      </c>
      <c r="L384" s="141"/>
      <c r="M384" s="141"/>
      <c r="N384" s="141"/>
      <c r="O384" s="141">
        <f t="shared" si="91"/>
        <v>97.05</v>
      </c>
      <c r="P384" s="16"/>
    </row>
    <row r="385" spans="1:16" s="17" customFormat="1" ht="19.5">
      <c r="A385" s="18"/>
      <c r="B385" s="114"/>
      <c r="C385" s="29" t="s">
        <v>261</v>
      </c>
      <c r="D385" s="30">
        <v>0</v>
      </c>
      <c r="E385" s="159" t="s">
        <v>262</v>
      </c>
      <c r="F385" s="141"/>
      <c r="G385" s="141"/>
      <c r="H385" s="141"/>
      <c r="I385" s="141"/>
      <c r="J385" s="141">
        <f t="shared" si="92"/>
        <v>0</v>
      </c>
      <c r="K385" s="141">
        <v>5300</v>
      </c>
      <c r="L385" s="141"/>
      <c r="M385" s="141"/>
      <c r="N385" s="141"/>
      <c r="O385" s="141">
        <f t="shared" si="91"/>
        <v>5300</v>
      </c>
      <c r="P385" s="16"/>
    </row>
    <row r="386" spans="1:16" s="17" customFormat="1" ht="12.75">
      <c r="A386" s="18"/>
      <c r="B386" s="33"/>
      <c r="C386" s="30" t="s">
        <v>35</v>
      </c>
      <c r="D386" s="30" t="s">
        <v>15</v>
      </c>
      <c r="E386" s="159" t="s">
        <v>36</v>
      </c>
      <c r="F386" s="141">
        <v>6150</v>
      </c>
      <c r="G386" s="141"/>
      <c r="H386" s="141"/>
      <c r="I386" s="141"/>
      <c r="J386" s="141">
        <f t="shared" si="92"/>
        <v>6150</v>
      </c>
      <c r="K386" s="141">
        <v>9613.02</v>
      </c>
      <c r="L386" s="141"/>
      <c r="M386" s="141"/>
      <c r="N386" s="141"/>
      <c r="O386" s="141">
        <f t="shared" si="91"/>
        <v>9613.02</v>
      </c>
      <c r="P386" s="16">
        <f>O386/J386</f>
        <v>1.5630926829268292</v>
      </c>
    </row>
    <row r="387" spans="1:16" s="17" customFormat="1" ht="78">
      <c r="A387" s="18"/>
      <c r="B387" s="34"/>
      <c r="C387" s="30" t="s">
        <v>37</v>
      </c>
      <c r="D387" s="30" t="s">
        <v>38</v>
      </c>
      <c r="E387" s="35" t="s">
        <v>39</v>
      </c>
      <c r="F387" s="141">
        <v>378921</v>
      </c>
      <c r="G387" s="141"/>
      <c r="H387" s="141"/>
      <c r="I387" s="141"/>
      <c r="J387" s="141">
        <f t="shared" si="92"/>
        <v>378921</v>
      </c>
      <c r="K387" s="141"/>
      <c r="L387" s="141"/>
      <c r="M387" s="141"/>
      <c r="N387" s="141"/>
      <c r="O387" s="141">
        <f t="shared" si="91"/>
        <v>0</v>
      </c>
      <c r="P387" s="16">
        <f>O387/J387</f>
        <v>0</v>
      </c>
    </row>
    <row r="388" spans="1:16" s="17" customFormat="1" ht="12.75">
      <c r="A388" s="18"/>
      <c r="B388" s="18"/>
      <c r="C388" s="120" t="s">
        <v>58</v>
      </c>
      <c r="D388" s="30">
        <v>8</v>
      </c>
      <c r="E388" s="118" t="s">
        <v>59</v>
      </c>
      <c r="F388" s="141">
        <v>212338</v>
      </c>
      <c r="G388" s="141"/>
      <c r="H388" s="141"/>
      <c r="I388" s="141"/>
      <c r="J388" s="141">
        <f t="shared" si="92"/>
        <v>212338</v>
      </c>
      <c r="K388" s="141"/>
      <c r="L388" s="141"/>
      <c r="M388" s="141"/>
      <c r="N388" s="141"/>
      <c r="O388" s="141">
        <f t="shared" si="91"/>
        <v>0</v>
      </c>
      <c r="P388" s="16">
        <f>O388/J388</f>
        <v>0</v>
      </c>
    </row>
    <row r="389" spans="1:16" s="17" customFormat="1" ht="12.75">
      <c r="A389" s="18"/>
      <c r="B389" s="18"/>
      <c r="C389" s="121"/>
      <c r="D389" s="30">
        <v>9</v>
      </c>
      <c r="E389" s="118"/>
      <c r="F389" s="141">
        <v>37471</v>
      </c>
      <c r="G389" s="141"/>
      <c r="H389" s="141"/>
      <c r="I389" s="141"/>
      <c r="J389" s="141">
        <f t="shared" si="92"/>
        <v>37471</v>
      </c>
      <c r="K389" s="141"/>
      <c r="L389" s="141"/>
      <c r="M389" s="141"/>
      <c r="N389" s="141"/>
      <c r="O389" s="141">
        <f t="shared" si="91"/>
        <v>0</v>
      </c>
      <c r="P389" s="16">
        <f>O389/J389</f>
        <v>0</v>
      </c>
    </row>
    <row r="390" spans="1:16" s="17" customFormat="1" ht="71.25" customHeight="1">
      <c r="A390" s="18"/>
      <c r="B390" s="33"/>
      <c r="C390" s="41">
        <v>291</v>
      </c>
      <c r="D390" s="41">
        <v>0</v>
      </c>
      <c r="E390" s="159" t="s">
        <v>66</v>
      </c>
      <c r="F390" s="141"/>
      <c r="G390" s="141"/>
      <c r="H390" s="141"/>
      <c r="I390" s="141"/>
      <c r="J390" s="141"/>
      <c r="K390" s="141">
        <v>8.74</v>
      </c>
      <c r="L390" s="141"/>
      <c r="M390" s="141"/>
      <c r="N390" s="141"/>
      <c r="O390" s="141">
        <f t="shared" si="91"/>
        <v>8.74</v>
      </c>
      <c r="P390" s="16"/>
    </row>
    <row r="391" spans="1:16" s="17" customFormat="1" ht="12.75">
      <c r="A391" s="18"/>
      <c r="B391" s="31" t="s">
        <v>310</v>
      </c>
      <c r="C391" s="20"/>
      <c r="D391" s="21"/>
      <c r="E391" s="157"/>
      <c r="F391" s="142">
        <f>SUM(F382:F389)</f>
        <v>890680</v>
      </c>
      <c r="G391" s="142">
        <f>SUM(G382:G389)</f>
        <v>0</v>
      </c>
      <c r="H391" s="142">
        <f>SUM(H382:H389)</f>
        <v>0</v>
      </c>
      <c r="I391" s="142">
        <f>SUM(I382:I389)</f>
        <v>0</v>
      </c>
      <c r="J391" s="142">
        <f>SUM(J382:J389)</f>
        <v>890680</v>
      </c>
      <c r="K391" s="142">
        <f>SUM(K382:K390)</f>
        <v>118162.19000000002</v>
      </c>
      <c r="L391" s="142">
        <f>SUM(L382:L390)</f>
        <v>0</v>
      </c>
      <c r="M391" s="142">
        <f>SUM(M382:M390)</f>
        <v>0</v>
      </c>
      <c r="N391" s="142">
        <f>SUM(N382:N390)</f>
        <v>0</v>
      </c>
      <c r="O391" s="142">
        <f>SUM(O382:O390)</f>
        <v>118162.19000000002</v>
      </c>
      <c r="P391" s="22">
        <f>O391/J391</f>
        <v>0.132665143485876</v>
      </c>
    </row>
    <row r="392" spans="1:16" s="17" customFormat="1" ht="12.75">
      <c r="A392" s="23" t="s">
        <v>311</v>
      </c>
      <c r="B392" s="24"/>
      <c r="C392" s="25"/>
      <c r="D392" s="25"/>
      <c r="E392" s="158"/>
      <c r="F392" s="143">
        <f>SUM(F391,F381,F377,F372,F368)</f>
        <v>3781893</v>
      </c>
      <c r="G392" s="143">
        <f>SUM(G391,G381,G377,G372,G368)</f>
        <v>536932</v>
      </c>
      <c r="H392" s="143">
        <f>SUM(H391,H381,H377,H372,H368)</f>
        <v>0</v>
      </c>
      <c r="I392" s="143">
        <f>SUM(I391,I381,I377,I372,I368)</f>
        <v>370000</v>
      </c>
      <c r="J392" s="143">
        <f>SUM(J391,J381,J377,J372,J368)</f>
        <v>4688825</v>
      </c>
      <c r="K392" s="143">
        <f>SUM(K391,K381,K377,K372,K368)</f>
        <v>1217541.19</v>
      </c>
      <c r="L392" s="143">
        <f>SUM(L391,L381,L377,L372,L368)</f>
        <v>263632.38</v>
      </c>
      <c r="M392" s="143">
        <f>SUM(M391,M381,M377,M372,M368)</f>
        <v>0</v>
      </c>
      <c r="N392" s="143">
        <f>SUM(N391,N381,N377,N372,N368)</f>
        <v>202000</v>
      </c>
      <c r="O392" s="143">
        <f>SUM(O391,O381,O377,O372,O368)</f>
        <v>1683173.57</v>
      </c>
      <c r="P392" s="26">
        <f>O392/J392</f>
        <v>0.3589755578423166</v>
      </c>
    </row>
    <row r="393" spans="1:16" s="42" customFormat="1" ht="12.75">
      <c r="A393" s="126" t="s">
        <v>312</v>
      </c>
      <c r="B393" s="127" t="s">
        <v>313</v>
      </c>
      <c r="C393" s="30" t="s">
        <v>48</v>
      </c>
      <c r="D393" s="30" t="s">
        <v>15</v>
      </c>
      <c r="E393" s="159" t="s">
        <v>49</v>
      </c>
      <c r="F393" s="145">
        <v>50</v>
      </c>
      <c r="G393" s="145"/>
      <c r="H393" s="145"/>
      <c r="I393" s="145"/>
      <c r="J393" s="145">
        <f>SUM(F393:I393)</f>
        <v>50</v>
      </c>
      <c r="K393" s="145">
        <v>53</v>
      </c>
      <c r="L393" s="145"/>
      <c r="M393" s="145"/>
      <c r="N393" s="145"/>
      <c r="O393" s="146">
        <f aca="true" t="shared" si="93" ref="O393:O402">SUM(K393:N393)</f>
        <v>53</v>
      </c>
      <c r="P393" s="16">
        <f>O393/J393</f>
        <v>1.06</v>
      </c>
    </row>
    <row r="394" spans="1:16" s="17" customFormat="1" ht="60.75" customHeight="1">
      <c r="A394" s="125"/>
      <c r="B394" s="128"/>
      <c r="C394" s="30" t="s">
        <v>27</v>
      </c>
      <c r="D394" s="30" t="s">
        <v>15</v>
      </c>
      <c r="E394" s="159" t="s">
        <v>28</v>
      </c>
      <c r="F394" s="141">
        <v>35000</v>
      </c>
      <c r="G394" s="141"/>
      <c r="H394" s="141"/>
      <c r="I394" s="141"/>
      <c r="J394" s="141">
        <f>SUM(F394:I394)</f>
        <v>35000</v>
      </c>
      <c r="K394" s="141">
        <v>17008.85</v>
      </c>
      <c r="L394" s="141"/>
      <c r="M394" s="141"/>
      <c r="N394" s="141"/>
      <c r="O394" s="141">
        <f t="shared" si="93"/>
        <v>17008.85</v>
      </c>
      <c r="P394" s="16">
        <f>O394/J394</f>
        <v>0.4859671428571428</v>
      </c>
    </row>
    <row r="395" spans="1:16" s="17" customFormat="1" ht="12.75">
      <c r="A395" s="18"/>
      <c r="B395" s="128"/>
      <c r="C395" s="30" t="s">
        <v>29</v>
      </c>
      <c r="D395" s="30" t="s">
        <v>15</v>
      </c>
      <c r="E395" s="159" t="s">
        <v>30</v>
      </c>
      <c r="F395" s="141">
        <v>70000</v>
      </c>
      <c r="G395" s="141"/>
      <c r="H395" s="141"/>
      <c r="I395" s="141"/>
      <c r="J395" s="141">
        <f>SUM(F395:I395)</f>
        <v>70000</v>
      </c>
      <c r="K395" s="141">
        <v>9665.27</v>
      </c>
      <c r="L395" s="141"/>
      <c r="M395" s="141"/>
      <c r="N395" s="141"/>
      <c r="O395" s="141">
        <f t="shared" si="93"/>
        <v>9665.27</v>
      </c>
      <c r="P395" s="16">
        <f>O395/J395</f>
        <v>0.13807528571428573</v>
      </c>
    </row>
    <row r="396" spans="1:16" s="17" customFormat="1" ht="12.75">
      <c r="A396" s="18"/>
      <c r="B396" s="33"/>
      <c r="C396" s="29" t="s">
        <v>33</v>
      </c>
      <c r="D396" s="30">
        <v>0</v>
      </c>
      <c r="E396" s="159" t="s">
        <v>34</v>
      </c>
      <c r="F396" s="141"/>
      <c r="G396" s="141"/>
      <c r="H396" s="141"/>
      <c r="I396" s="141"/>
      <c r="J396" s="141">
        <f>SUM(F396:I396)</f>
        <v>0</v>
      </c>
      <c r="K396" s="141">
        <v>3825.6</v>
      </c>
      <c r="L396" s="141"/>
      <c r="M396" s="141"/>
      <c r="N396" s="141"/>
      <c r="O396" s="141">
        <f t="shared" si="93"/>
        <v>3825.6</v>
      </c>
      <c r="P396" s="16"/>
    </row>
    <row r="397" spans="1:16" s="17" customFormat="1" ht="12.75">
      <c r="A397" s="18"/>
      <c r="B397" s="33"/>
      <c r="C397" s="30" t="s">
        <v>35</v>
      </c>
      <c r="D397" s="30" t="s">
        <v>15</v>
      </c>
      <c r="E397" s="159" t="s">
        <v>36</v>
      </c>
      <c r="F397" s="141">
        <v>600</v>
      </c>
      <c r="G397" s="141"/>
      <c r="H397" s="141"/>
      <c r="I397" s="141"/>
      <c r="J397" s="141">
        <f>SUM(F397:I397)</f>
        <v>600</v>
      </c>
      <c r="K397" s="141">
        <v>284.61</v>
      </c>
      <c r="L397" s="141"/>
      <c r="M397" s="141"/>
      <c r="N397" s="141"/>
      <c r="O397" s="141">
        <f t="shared" si="93"/>
        <v>284.61</v>
      </c>
      <c r="P397" s="16">
        <f>O397/J397</f>
        <v>0.47435000000000005</v>
      </c>
    </row>
    <row r="398" spans="1:16" s="17" customFormat="1" ht="12.75">
      <c r="A398" s="18"/>
      <c r="B398" s="31" t="s">
        <v>314</v>
      </c>
      <c r="C398" s="20"/>
      <c r="D398" s="21"/>
      <c r="E398" s="157"/>
      <c r="F398" s="142">
        <f>SUM(F393:F397)</f>
        <v>105650</v>
      </c>
      <c r="G398" s="142">
        <f>SUM(G393:G397)</f>
        <v>0</v>
      </c>
      <c r="H398" s="142">
        <f>SUM(H393:H397)</f>
        <v>0</v>
      </c>
      <c r="I398" s="142">
        <f>SUM(I393:I397)</f>
        <v>0</v>
      </c>
      <c r="J398" s="142">
        <f>SUM(J393:J397)</f>
        <v>105650</v>
      </c>
      <c r="K398" s="142">
        <f>SUM(K393:K397)</f>
        <v>30837.329999999998</v>
      </c>
      <c r="L398" s="142">
        <f>SUM(L393:L397)</f>
        <v>0</v>
      </c>
      <c r="M398" s="142">
        <f>SUM(M393:M397)</f>
        <v>0</v>
      </c>
      <c r="N398" s="142">
        <f>SUM(N393:N397)</f>
        <v>0</v>
      </c>
      <c r="O398" s="142">
        <f t="shared" si="93"/>
        <v>30837.329999999998</v>
      </c>
      <c r="P398" s="22">
        <f>O398/J398</f>
        <v>0.2918819687647894</v>
      </c>
    </row>
    <row r="399" spans="1:16" s="17" customFormat="1" ht="77.25" customHeight="1">
      <c r="A399" s="18"/>
      <c r="B399" s="28" t="s">
        <v>315</v>
      </c>
      <c r="C399" s="41">
        <v>291</v>
      </c>
      <c r="D399" s="41">
        <v>0</v>
      </c>
      <c r="E399" s="159" t="s">
        <v>66</v>
      </c>
      <c r="F399" s="141"/>
      <c r="G399" s="141"/>
      <c r="H399" s="141"/>
      <c r="I399" s="141"/>
      <c r="J399" s="141">
        <f>SUM(F399:I399)</f>
        <v>0</v>
      </c>
      <c r="K399" s="141">
        <v>2358.11</v>
      </c>
      <c r="L399" s="141"/>
      <c r="M399" s="141"/>
      <c r="N399" s="141"/>
      <c r="O399" s="141">
        <f t="shared" si="93"/>
        <v>2358.11</v>
      </c>
      <c r="P399" s="16"/>
    </row>
    <row r="400" spans="1:16" s="17" customFormat="1" ht="12.75">
      <c r="A400" s="18"/>
      <c r="B400" s="31" t="s">
        <v>316</v>
      </c>
      <c r="C400" s="20"/>
      <c r="D400" s="21"/>
      <c r="E400" s="157"/>
      <c r="F400" s="142">
        <f>SUM(F399)</f>
        <v>0</v>
      </c>
      <c r="G400" s="142">
        <f>SUM(G399)</f>
        <v>0</v>
      </c>
      <c r="H400" s="142">
        <f>SUM(H399)</f>
        <v>0</v>
      </c>
      <c r="I400" s="142">
        <f>SUM(I399)</f>
        <v>0</v>
      </c>
      <c r="J400" s="142">
        <f>SUM(F400:I400)</f>
        <v>0</v>
      </c>
      <c r="K400" s="142">
        <f>SUM(K399)</f>
        <v>2358.11</v>
      </c>
      <c r="L400" s="142">
        <f>SUM(L399)</f>
        <v>0</v>
      </c>
      <c r="M400" s="142">
        <f>SUM(M399)</f>
        <v>0</v>
      </c>
      <c r="N400" s="142">
        <f>SUM(N399)</f>
        <v>0</v>
      </c>
      <c r="O400" s="142">
        <f t="shared" si="93"/>
        <v>2358.11</v>
      </c>
      <c r="P400" s="22"/>
    </row>
    <row r="401" spans="1:16" s="17" customFormat="1" ht="12.75">
      <c r="A401" s="18"/>
      <c r="B401" s="113" t="s">
        <v>317</v>
      </c>
      <c r="C401" s="30" t="s">
        <v>35</v>
      </c>
      <c r="D401" s="30" t="s">
        <v>15</v>
      </c>
      <c r="E401" s="159" t="s">
        <v>36</v>
      </c>
      <c r="F401" s="141">
        <v>2150</v>
      </c>
      <c r="G401" s="141"/>
      <c r="H401" s="141"/>
      <c r="I401" s="141"/>
      <c r="J401" s="141">
        <f>SUM(F401:I401)</f>
        <v>2150</v>
      </c>
      <c r="K401" s="141">
        <v>161</v>
      </c>
      <c r="L401" s="141"/>
      <c r="M401" s="141"/>
      <c r="N401" s="141"/>
      <c r="O401" s="141">
        <f t="shared" si="93"/>
        <v>161</v>
      </c>
      <c r="P401" s="16">
        <f>O401/J401</f>
        <v>0.07488372093023256</v>
      </c>
    </row>
    <row r="402" spans="1:16" s="17" customFormat="1" ht="87.75">
      <c r="A402" s="18"/>
      <c r="B402" s="131"/>
      <c r="C402" s="41">
        <v>291</v>
      </c>
      <c r="D402" s="41">
        <v>0</v>
      </c>
      <c r="E402" s="159" t="s">
        <v>66</v>
      </c>
      <c r="F402" s="141"/>
      <c r="G402" s="141"/>
      <c r="H402" s="141"/>
      <c r="I402" s="141"/>
      <c r="J402" s="141"/>
      <c r="K402" s="141">
        <v>9544.07</v>
      </c>
      <c r="L402" s="141"/>
      <c r="M402" s="141"/>
      <c r="N402" s="141"/>
      <c r="O402" s="141">
        <f t="shared" si="93"/>
        <v>9544.07</v>
      </c>
      <c r="P402" s="16"/>
    </row>
    <row r="403" spans="1:16" s="17" customFormat="1" ht="12.75">
      <c r="A403" s="18"/>
      <c r="B403" s="31" t="s">
        <v>318</v>
      </c>
      <c r="C403" s="20"/>
      <c r="D403" s="21"/>
      <c r="E403" s="157"/>
      <c r="F403" s="142">
        <f>SUM(F401)</f>
        <v>2150</v>
      </c>
      <c r="G403" s="142">
        <f>SUM(G401)</f>
        <v>0</v>
      </c>
      <c r="H403" s="142">
        <f>SUM(H401)</f>
        <v>0</v>
      </c>
      <c r="I403" s="142">
        <f>SUM(I401)</f>
        <v>0</v>
      </c>
      <c r="J403" s="142">
        <f>SUM(F403:I403)</f>
        <v>2150</v>
      </c>
      <c r="K403" s="142">
        <f>SUM(K401:K402)</f>
        <v>9705.07</v>
      </c>
      <c r="L403" s="142">
        <f>SUM(L401:L402)</f>
        <v>0</v>
      </c>
      <c r="M403" s="142">
        <f>SUM(M401:M402)</f>
        <v>0</v>
      </c>
      <c r="N403" s="142">
        <f>SUM(N401:N402)</f>
        <v>0</v>
      </c>
      <c r="O403" s="142">
        <f>SUM(O401:O402)</f>
        <v>9705.07</v>
      </c>
      <c r="P403" s="22">
        <f>O403/J403</f>
        <v>4.5139860465116275</v>
      </c>
    </row>
    <row r="404" spans="1:16" s="17" customFormat="1" ht="61.5" customHeight="1">
      <c r="A404" s="18"/>
      <c r="B404" s="28" t="s">
        <v>319</v>
      </c>
      <c r="C404" s="30" t="s">
        <v>27</v>
      </c>
      <c r="D404" s="30" t="s">
        <v>15</v>
      </c>
      <c r="E404" s="159" t="s">
        <v>28</v>
      </c>
      <c r="F404" s="141">
        <v>8000</v>
      </c>
      <c r="G404" s="141"/>
      <c r="H404" s="141"/>
      <c r="I404" s="141"/>
      <c r="J404" s="141">
        <f>SUM(F404:I404)</f>
        <v>8000</v>
      </c>
      <c r="K404" s="141">
        <v>8173.2</v>
      </c>
      <c r="L404" s="141"/>
      <c r="M404" s="141"/>
      <c r="N404" s="141"/>
      <c r="O404" s="141">
        <f aca="true" t="shared" si="94" ref="O404:O416">SUM(K404:N404)</f>
        <v>8173.2</v>
      </c>
      <c r="P404" s="16">
        <f>O404/J404</f>
        <v>1.02165</v>
      </c>
    </row>
    <row r="405" spans="1:16" s="17" customFormat="1" ht="12.75">
      <c r="A405" s="18"/>
      <c r="B405" s="33"/>
      <c r="C405" s="30" t="s">
        <v>35</v>
      </c>
      <c r="D405" s="30" t="s">
        <v>15</v>
      </c>
      <c r="E405" s="159" t="s">
        <v>36</v>
      </c>
      <c r="F405" s="141">
        <v>5000</v>
      </c>
      <c r="G405" s="141"/>
      <c r="H405" s="141"/>
      <c r="I405" s="141"/>
      <c r="J405" s="141">
        <f>SUM(F405:I405)</f>
        <v>5000</v>
      </c>
      <c r="K405" s="141">
        <v>5317.07</v>
      </c>
      <c r="L405" s="141"/>
      <c r="M405" s="141"/>
      <c r="N405" s="141"/>
      <c r="O405" s="141">
        <f t="shared" si="94"/>
        <v>5317.07</v>
      </c>
      <c r="P405" s="16">
        <f>O405/J405</f>
        <v>1.0634139999999999</v>
      </c>
    </row>
    <row r="406" spans="1:16" s="17" customFormat="1" ht="12.75">
      <c r="A406" s="18"/>
      <c r="B406" s="31" t="s">
        <v>320</v>
      </c>
      <c r="C406" s="20"/>
      <c r="D406" s="21"/>
      <c r="E406" s="157"/>
      <c r="F406" s="142">
        <f>SUM(F404:F405)</f>
        <v>13000</v>
      </c>
      <c r="G406" s="142">
        <f>SUM(G404:G405)</f>
        <v>0</v>
      </c>
      <c r="H406" s="142">
        <f>SUM(H404:H405)</f>
        <v>0</v>
      </c>
      <c r="I406" s="142">
        <f>SUM(I404:I405)</f>
        <v>0</v>
      </c>
      <c r="J406" s="142">
        <f>SUM(J404:J405)</f>
        <v>13000</v>
      </c>
      <c r="K406" s="142">
        <f>SUM(K404:K405)</f>
        <v>13490.27</v>
      </c>
      <c r="L406" s="142">
        <f>SUM(L404:L405)</f>
        <v>0</v>
      </c>
      <c r="M406" s="142">
        <f>SUM(M404:M405)</f>
        <v>0</v>
      </c>
      <c r="N406" s="142">
        <f>SUM(N404:N405)</f>
        <v>0</v>
      </c>
      <c r="O406" s="142">
        <f t="shared" si="94"/>
        <v>13490.27</v>
      </c>
      <c r="P406" s="22">
        <f>O406/J406</f>
        <v>1.037713076923077</v>
      </c>
    </row>
    <row r="407" spans="1:16" s="17" customFormat="1" ht="60.75" customHeight="1">
      <c r="A407" s="18"/>
      <c r="B407" s="28" t="s">
        <v>321</v>
      </c>
      <c r="C407" s="30" t="s">
        <v>27</v>
      </c>
      <c r="D407" s="30" t="s">
        <v>15</v>
      </c>
      <c r="E407" s="159" t="s">
        <v>28</v>
      </c>
      <c r="F407" s="141">
        <v>70880</v>
      </c>
      <c r="G407" s="141"/>
      <c r="H407" s="141"/>
      <c r="I407" s="141"/>
      <c r="J407" s="141">
        <f>SUM(F407:I407)</f>
        <v>70880</v>
      </c>
      <c r="K407" s="141">
        <v>16252.65</v>
      </c>
      <c r="L407" s="141"/>
      <c r="M407" s="141"/>
      <c r="N407" s="141"/>
      <c r="O407" s="141">
        <f t="shared" si="94"/>
        <v>16252.65</v>
      </c>
      <c r="P407" s="16">
        <f>O407/J407</f>
        <v>0.22929810948081264</v>
      </c>
    </row>
    <row r="408" spans="1:16" s="17" customFormat="1" ht="12.75">
      <c r="A408" s="18"/>
      <c r="B408" s="31" t="s">
        <v>322</v>
      </c>
      <c r="C408" s="20"/>
      <c r="D408" s="21"/>
      <c r="E408" s="157"/>
      <c r="F408" s="142">
        <f>SUM(F407)</f>
        <v>70880</v>
      </c>
      <c r="G408" s="142">
        <f>SUM(G407)</f>
        <v>0</v>
      </c>
      <c r="H408" s="142">
        <f>SUM(H407)</f>
        <v>0</v>
      </c>
      <c r="I408" s="142">
        <f>SUM(I407)</f>
        <v>0</v>
      </c>
      <c r="J408" s="142">
        <f>SUM(F408:I408)</f>
        <v>70880</v>
      </c>
      <c r="K408" s="142">
        <f>SUM(K407:K407)</f>
        <v>16252.65</v>
      </c>
      <c r="L408" s="142">
        <f>SUM(L407:L407)</f>
        <v>0</v>
      </c>
      <c r="M408" s="142">
        <f>SUM(M407:M407)</f>
        <v>0</v>
      </c>
      <c r="N408" s="142">
        <f>SUM(N407:N407)</f>
        <v>0</v>
      </c>
      <c r="O408" s="142">
        <f t="shared" si="94"/>
        <v>16252.65</v>
      </c>
      <c r="P408" s="22">
        <f>O408/J408</f>
        <v>0.22929810948081264</v>
      </c>
    </row>
    <row r="409" spans="1:16" s="17" customFormat="1" ht="39">
      <c r="A409" s="18"/>
      <c r="B409" s="28" t="s">
        <v>323</v>
      </c>
      <c r="C409" s="30" t="s">
        <v>211</v>
      </c>
      <c r="D409" s="30" t="s">
        <v>15</v>
      </c>
      <c r="E409" s="159" t="s">
        <v>212</v>
      </c>
      <c r="F409" s="141">
        <v>30289</v>
      </c>
      <c r="G409" s="141"/>
      <c r="H409" s="141"/>
      <c r="I409" s="141"/>
      <c r="J409" s="141">
        <f>SUM(F409:I409)</f>
        <v>30289</v>
      </c>
      <c r="K409" s="141">
        <v>30289</v>
      </c>
      <c r="L409" s="141"/>
      <c r="M409" s="141"/>
      <c r="N409" s="141"/>
      <c r="O409" s="141">
        <f t="shared" si="94"/>
        <v>30289</v>
      </c>
      <c r="P409" s="16">
        <f>O409/J409</f>
        <v>1</v>
      </c>
    </row>
    <row r="410" spans="1:16" s="17" customFormat="1" ht="12.75">
      <c r="A410" s="18"/>
      <c r="B410" s="31" t="s">
        <v>324</v>
      </c>
      <c r="C410" s="20"/>
      <c r="D410" s="21"/>
      <c r="E410" s="68"/>
      <c r="F410" s="142">
        <f>SUM(F409:F409)</f>
        <v>30289</v>
      </c>
      <c r="G410" s="142">
        <f>SUM(G409:G409)</f>
        <v>0</v>
      </c>
      <c r="H410" s="142">
        <f>SUM(H409:H409)</f>
        <v>0</v>
      </c>
      <c r="I410" s="142">
        <f>SUM(I409:I409)</f>
        <v>0</v>
      </c>
      <c r="J410" s="142">
        <f>SUM(J409:J409)</f>
        <v>30289</v>
      </c>
      <c r="K410" s="142">
        <f>SUM(K409:K409)</f>
        <v>30289</v>
      </c>
      <c r="L410" s="142">
        <f>SUM(L409:L409)</f>
        <v>0</v>
      </c>
      <c r="M410" s="142">
        <f>SUM(M409:M409)</f>
        <v>0</v>
      </c>
      <c r="N410" s="142">
        <f>SUM(N409:N409)</f>
        <v>0</v>
      </c>
      <c r="O410" s="142">
        <f t="shared" si="94"/>
        <v>30289</v>
      </c>
      <c r="P410" s="22">
        <f>O410/J410</f>
        <v>1</v>
      </c>
    </row>
    <row r="411" spans="1:16" s="17" customFormat="1" ht="29.25">
      <c r="A411" s="18"/>
      <c r="B411" s="28" t="s">
        <v>325</v>
      </c>
      <c r="C411" s="29" t="s">
        <v>33</v>
      </c>
      <c r="D411" s="30">
        <v>0</v>
      </c>
      <c r="E411" s="160" t="s">
        <v>34</v>
      </c>
      <c r="F411" s="141"/>
      <c r="G411" s="141"/>
      <c r="H411" s="141"/>
      <c r="I411" s="141"/>
      <c r="J411" s="141">
        <f>SUM(F411:I411)</f>
        <v>0</v>
      </c>
      <c r="K411" s="141">
        <v>1.17</v>
      </c>
      <c r="L411" s="141"/>
      <c r="M411" s="141"/>
      <c r="N411" s="141"/>
      <c r="O411" s="141">
        <f t="shared" si="94"/>
        <v>1.17</v>
      </c>
      <c r="P411" s="16"/>
    </row>
    <row r="412" spans="1:16" s="17" customFormat="1" ht="12.75">
      <c r="A412" s="18"/>
      <c r="B412" s="31" t="s">
        <v>326</v>
      </c>
      <c r="C412" s="20"/>
      <c r="D412" s="21"/>
      <c r="E412" s="157"/>
      <c r="F412" s="142">
        <f>SUM(F411:F411)</f>
        <v>0</v>
      </c>
      <c r="G412" s="142">
        <f>SUM(G411:G411)</f>
        <v>0</v>
      </c>
      <c r="H412" s="142">
        <f>SUM(H411:H411)</f>
        <v>0</v>
      </c>
      <c r="I412" s="142">
        <f>SUM(I411:I411)</f>
        <v>0</v>
      </c>
      <c r="J412" s="142">
        <f>SUM(J411:J411)</f>
        <v>0</v>
      </c>
      <c r="K412" s="142">
        <f>SUM(K411:K411)</f>
        <v>1.17</v>
      </c>
      <c r="L412" s="142">
        <f>SUM(L411:L411)</f>
        <v>0</v>
      </c>
      <c r="M412" s="142">
        <f>SUM(M411:M411)</f>
        <v>0</v>
      </c>
      <c r="N412" s="142">
        <f>SUM(N411:N411)</f>
        <v>0</v>
      </c>
      <c r="O412" s="142">
        <f t="shared" si="94"/>
        <v>1.17</v>
      </c>
      <c r="P412" s="22"/>
    </row>
    <row r="413" spans="1:16" s="17" customFormat="1" ht="12.75">
      <c r="A413" s="23" t="s">
        <v>327</v>
      </c>
      <c r="B413" s="24"/>
      <c r="C413" s="25"/>
      <c r="D413" s="25"/>
      <c r="E413" s="100"/>
      <c r="F413" s="143">
        <f>SUM(F412,F410,F408,F406,F403,F400,F398)</f>
        <v>221969</v>
      </c>
      <c r="G413" s="143">
        <f>SUM(G412,G410,G408,G406,G403,G400,G398)</f>
        <v>0</v>
      </c>
      <c r="H413" s="143">
        <f>SUM(H412,H410,H408,H406,H403,H400,H398)</f>
        <v>0</v>
      </c>
      <c r="I413" s="143">
        <f>SUM(I412,I410,I408,I406,I403,I400,I398)</f>
        <v>0</v>
      </c>
      <c r="J413" s="143">
        <f>SUM(J412,J410,J408,J406,J403,J400,J398)</f>
        <v>221969</v>
      </c>
      <c r="K413" s="143">
        <f>SUM(K412,K410,K408,K406,K403,K400,K398)</f>
        <v>102933.6</v>
      </c>
      <c r="L413" s="143">
        <f>SUM(L412,L410,L408,L406,L403,L400,L398)</f>
        <v>0</v>
      </c>
      <c r="M413" s="143">
        <f>SUM(M412,M410,M408,M406,M403,M400,M398)</f>
        <v>0</v>
      </c>
      <c r="N413" s="143">
        <f>SUM(N412,N410,N408,N406,N403,N400,N398)</f>
        <v>0</v>
      </c>
      <c r="O413" s="143">
        <f>SUM(O412,O410,O408,O406,O403,O400,O398)</f>
        <v>102933.6</v>
      </c>
      <c r="P413" s="26">
        <f>O413/J413</f>
        <v>0.4637296199018782</v>
      </c>
    </row>
    <row r="414" spans="1:16" s="42" customFormat="1" ht="12.75">
      <c r="A414" s="139" t="s">
        <v>328</v>
      </c>
      <c r="B414" s="139" t="s">
        <v>329</v>
      </c>
      <c r="C414" s="29" t="s">
        <v>33</v>
      </c>
      <c r="D414" s="30">
        <v>0</v>
      </c>
      <c r="E414" s="160" t="s">
        <v>34</v>
      </c>
      <c r="F414" s="152"/>
      <c r="G414" s="152"/>
      <c r="H414" s="152"/>
      <c r="I414" s="152"/>
      <c r="J414" s="152"/>
      <c r="K414" s="145">
        <v>4.44</v>
      </c>
      <c r="L414" s="145"/>
      <c r="M414" s="145"/>
      <c r="N414" s="145"/>
      <c r="O414" s="146">
        <f t="shared" si="94"/>
        <v>4.44</v>
      </c>
      <c r="P414" s="46"/>
    </row>
    <row r="415" spans="1:16" s="17" customFormat="1" ht="12.75">
      <c r="A415" s="45"/>
      <c r="B415" s="45"/>
      <c r="C415" s="29" t="s">
        <v>35</v>
      </c>
      <c r="D415" s="30">
        <v>0</v>
      </c>
      <c r="E415" s="159" t="s">
        <v>36</v>
      </c>
      <c r="F415" s="141"/>
      <c r="G415" s="141"/>
      <c r="H415" s="141"/>
      <c r="I415" s="141"/>
      <c r="J415" s="141">
        <f>SUM(F415:I415)</f>
        <v>0</v>
      </c>
      <c r="K415" s="141">
        <v>45700</v>
      </c>
      <c r="L415" s="141"/>
      <c r="M415" s="141"/>
      <c r="N415" s="141"/>
      <c r="O415" s="141">
        <f t="shared" si="94"/>
        <v>45700</v>
      </c>
      <c r="P415" s="16"/>
    </row>
    <row r="416" spans="1:16" s="17" customFormat="1" ht="66" customHeight="1">
      <c r="A416" s="140"/>
      <c r="B416" s="138"/>
      <c r="C416" s="30" t="s">
        <v>50</v>
      </c>
      <c r="D416" s="30" t="s">
        <v>38</v>
      </c>
      <c r="E416" s="159" t="s">
        <v>51</v>
      </c>
      <c r="F416" s="141">
        <v>1630361</v>
      </c>
      <c r="G416" s="141"/>
      <c r="H416" s="141"/>
      <c r="I416" s="141"/>
      <c r="J416" s="141">
        <f>SUM(F416:I416)</f>
        <v>1630361</v>
      </c>
      <c r="K416" s="144">
        <v>3025665.19</v>
      </c>
      <c r="L416" s="141"/>
      <c r="M416" s="141"/>
      <c r="N416" s="141"/>
      <c r="O416" s="141">
        <f t="shared" si="94"/>
        <v>3025665.19</v>
      </c>
      <c r="P416" s="16">
        <f>O416/J416</f>
        <v>1.855825298814189</v>
      </c>
    </row>
    <row r="417" spans="1:16" s="17" customFormat="1" ht="12.75">
      <c r="A417" s="18"/>
      <c r="B417" s="31" t="s">
        <v>330</v>
      </c>
      <c r="C417" s="20"/>
      <c r="D417" s="21"/>
      <c r="E417" s="157"/>
      <c r="F417" s="142">
        <f>SUM(F415:F416)</f>
        <v>1630361</v>
      </c>
      <c r="G417" s="142">
        <f>SUM(G415:G416)</f>
        <v>0</v>
      </c>
      <c r="H417" s="142">
        <f>SUM(H415:H416)</f>
        <v>0</v>
      </c>
      <c r="I417" s="142">
        <f>SUM(I415:I416)</f>
        <v>0</v>
      </c>
      <c r="J417" s="142">
        <f>SUM(J415:J416)</f>
        <v>1630361</v>
      </c>
      <c r="K417" s="142">
        <f>SUM(K414:K416)</f>
        <v>3071369.63</v>
      </c>
      <c r="L417" s="142">
        <f>SUM(L414:L416)</f>
        <v>0</v>
      </c>
      <c r="M417" s="142">
        <f>SUM(M414:M416)</f>
        <v>0</v>
      </c>
      <c r="N417" s="142">
        <f>SUM(N414:N416)</f>
        <v>0</v>
      </c>
      <c r="O417" s="142">
        <f>SUM(O414:O416)</f>
        <v>3071369.63</v>
      </c>
      <c r="P417" s="22">
        <f>O417/J417</f>
        <v>1.883858623948929</v>
      </c>
    </row>
    <row r="418" spans="1:16" s="42" customFormat="1" ht="29.25">
      <c r="A418" s="39"/>
      <c r="B418" s="59" t="s">
        <v>331</v>
      </c>
      <c r="C418" s="29" t="s">
        <v>178</v>
      </c>
      <c r="D418" s="30" t="s">
        <v>15</v>
      </c>
      <c r="E418" s="159" t="s">
        <v>179</v>
      </c>
      <c r="F418" s="145">
        <v>37000000</v>
      </c>
      <c r="G418" s="145"/>
      <c r="H418" s="145"/>
      <c r="I418" s="145"/>
      <c r="J418" s="145">
        <f>SUM(F418:I418)</f>
        <v>37000000</v>
      </c>
      <c r="K418" s="145">
        <v>17616602.47</v>
      </c>
      <c r="L418" s="145"/>
      <c r="M418" s="145"/>
      <c r="N418" s="145"/>
      <c r="O418" s="141">
        <f>SUM(K418:N418)</f>
        <v>17616602.47</v>
      </c>
      <c r="P418" s="16">
        <f>O418/J418</f>
        <v>0.47612439108108107</v>
      </c>
    </row>
    <row r="419" spans="1:16" s="42" customFormat="1" ht="12.75">
      <c r="A419" s="39"/>
      <c r="B419" s="33"/>
      <c r="C419" s="40" t="s">
        <v>48</v>
      </c>
      <c r="D419" s="41">
        <v>0</v>
      </c>
      <c r="E419" s="166" t="s">
        <v>49</v>
      </c>
      <c r="F419" s="145"/>
      <c r="G419" s="145"/>
      <c r="H419" s="145"/>
      <c r="I419" s="145"/>
      <c r="J419" s="145">
        <f>SUM(F419:I419)</f>
        <v>0</v>
      </c>
      <c r="K419" s="145">
        <v>17329.99</v>
      </c>
      <c r="L419" s="145"/>
      <c r="M419" s="145"/>
      <c r="N419" s="145"/>
      <c r="O419" s="141">
        <f>SUM(K419:N419)</f>
        <v>17329.99</v>
      </c>
      <c r="P419" s="16"/>
    </row>
    <row r="420" spans="1:16" s="42" customFormat="1" ht="21" customHeight="1">
      <c r="A420" s="39"/>
      <c r="B420" s="33"/>
      <c r="C420" s="29" t="s">
        <v>146</v>
      </c>
      <c r="D420" s="30">
        <v>0</v>
      </c>
      <c r="E420" s="159" t="s">
        <v>147</v>
      </c>
      <c r="F420" s="145"/>
      <c r="G420" s="145"/>
      <c r="H420" s="145"/>
      <c r="I420" s="145"/>
      <c r="J420" s="145">
        <f>SUM(F420:I420)</f>
        <v>0</v>
      </c>
      <c r="K420" s="145">
        <v>2402.64</v>
      </c>
      <c r="L420" s="145"/>
      <c r="M420" s="145"/>
      <c r="N420" s="145"/>
      <c r="O420" s="141">
        <f>SUM(K420:N420)</f>
        <v>2402.64</v>
      </c>
      <c r="P420" s="16"/>
    </row>
    <row r="421" spans="1:16" s="17" customFormat="1" ht="47.25" customHeight="1">
      <c r="A421" s="18"/>
      <c r="B421" s="33"/>
      <c r="C421" s="30" t="s">
        <v>332</v>
      </c>
      <c r="D421" s="30" t="s">
        <v>15</v>
      </c>
      <c r="E421" s="159" t="s">
        <v>333</v>
      </c>
      <c r="F421" s="141">
        <v>534800</v>
      </c>
      <c r="G421" s="141"/>
      <c r="H421" s="141"/>
      <c r="I421" s="141"/>
      <c r="J421" s="141">
        <f>SUM(F421:I421)</f>
        <v>534800</v>
      </c>
      <c r="K421" s="141">
        <v>267353.5</v>
      </c>
      <c r="L421" s="141"/>
      <c r="M421" s="141"/>
      <c r="N421" s="141"/>
      <c r="O421" s="141">
        <f>SUM(K421:N421)</f>
        <v>267353.5</v>
      </c>
      <c r="P421" s="16">
        <f>O421/J421</f>
        <v>0.4999130516080778</v>
      </c>
    </row>
    <row r="422" spans="1:16" s="17" customFormat="1" ht="12.75">
      <c r="A422" s="18"/>
      <c r="B422" s="31" t="s">
        <v>334</v>
      </c>
      <c r="C422" s="20"/>
      <c r="D422" s="21"/>
      <c r="E422" s="157"/>
      <c r="F422" s="142">
        <f>SUM(F418:F421)</f>
        <v>37534800</v>
      </c>
      <c r="G422" s="142">
        <f>SUM(G418:G421)</f>
        <v>0</v>
      </c>
      <c r="H422" s="142">
        <f>SUM(H418:H421)</f>
        <v>0</v>
      </c>
      <c r="I422" s="142">
        <f>SUM(I418:I421)</f>
        <v>0</v>
      </c>
      <c r="J422" s="142">
        <f>SUM(J418:J421)</f>
        <v>37534800</v>
      </c>
      <c r="K422" s="142">
        <f>SUM(K418:K421)</f>
        <v>17903688.599999998</v>
      </c>
      <c r="L422" s="142">
        <f>SUM(L418:L421)</f>
        <v>0</v>
      </c>
      <c r="M422" s="142">
        <f>SUM(M418:M421)</f>
        <v>0</v>
      </c>
      <c r="N422" s="142">
        <f>SUM(N418:N421)</f>
        <v>0</v>
      </c>
      <c r="O422" s="142">
        <f>SUM(O418:O421)</f>
        <v>17903688.599999998</v>
      </c>
      <c r="P422" s="22">
        <f>O422/J422</f>
        <v>0.4769890501614501</v>
      </c>
    </row>
    <row r="423" spans="1:16" s="17" customFormat="1" ht="29.25">
      <c r="A423" s="18"/>
      <c r="B423" s="28" t="s">
        <v>335</v>
      </c>
      <c r="C423" s="30" t="s">
        <v>35</v>
      </c>
      <c r="D423" s="30" t="s">
        <v>15</v>
      </c>
      <c r="E423" s="159" t="s">
        <v>36</v>
      </c>
      <c r="F423" s="141"/>
      <c r="G423" s="141"/>
      <c r="H423" s="141"/>
      <c r="I423" s="141"/>
      <c r="J423" s="141">
        <f>SUM(F423:I423)</f>
        <v>0</v>
      </c>
      <c r="K423" s="141">
        <v>30238.89</v>
      </c>
      <c r="L423" s="141"/>
      <c r="M423" s="141"/>
      <c r="N423" s="141"/>
      <c r="O423" s="141">
        <f aca="true" t="shared" si="95" ref="O423:O431">SUM(K423:N423)</f>
        <v>30238.89</v>
      </c>
      <c r="P423" s="16"/>
    </row>
    <row r="424" spans="1:16" s="17" customFormat="1" ht="12.75">
      <c r="A424" s="18"/>
      <c r="B424" s="31" t="s">
        <v>336</v>
      </c>
      <c r="C424" s="20"/>
      <c r="D424" s="21"/>
      <c r="E424" s="157"/>
      <c r="F424" s="142">
        <f aca="true" t="shared" si="96" ref="F424:N424">SUM(F423:F423)</f>
        <v>0</v>
      </c>
      <c r="G424" s="142">
        <f t="shared" si="96"/>
        <v>0</v>
      </c>
      <c r="H424" s="142">
        <f t="shared" si="96"/>
        <v>0</v>
      </c>
      <c r="I424" s="142">
        <f t="shared" si="96"/>
        <v>0</v>
      </c>
      <c r="J424" s="142">
        <f t="shared" si="96"/>
        <v>0</v>
      </c>
      <c r="K424" s="142">
        <f t="shared" si="96"/>
        <v>30238.89</v>
      </c>
      <c r="L424" s="142">
        <f t="shared" si="96"/>
        <v>0</v>
      </c>
      <c r="M424" s="142">
        <f t="shared" si="96"/>
        <v>0</v>
      </c>
      <c r="N424" s="142">
        <f t="shared" si="96"/>
        <v>0</v>
      </c>
      <c r="O424" s="142">
        <f t="shared" si="95"/>
        <v>30238.89</v>
      </c>
      <c r="P424" s="22"/>
    </row>
    <row r="425" spans="1:16" s="42" customFormat="1" ht="19.5">
      <c r="A425" s="39"/>
      <c r="B425" s="113" t="s">
        <v>337</v>
      </c>
      <c r="C425" s="30" t="s">
        <v>338</v>
      </c>
      <c r="D425" s="30" t="s">
        <v>15</v>
      </c>
      <c r="E425" s="159" t="s">
        <v>339</v>
      </c>
      <c r="F425" s="145"/>
      <c r="G425" s="145"/>
      <c r="H425" s="145"/>
      <c r="I425" s="145"/>
      <c r="J425" s="145"/>
      <c r="K425" s="145">
        <v>10813.11</v>
      </c>
      <c r="L425" s="145"/>
      <c r="M425" s="145"/>
      <c r="N425" s="145"/>
      <c r="O425" s="141">
        <f t="shared" si="95"/>
        <v>10813.11</v>
      </c>
      <c r="P425" s="46"/>
    </row>
    <row r="426" spans="1:16" s="42" customFormat="1" ht="12.75">
      <c r="A426" s="39"/>
      <c r="B426" s="131"/>
      <c r="C426" s="30" t="s">
        <v>35</v>
      </c>
      <c r="D426" s="30" t="s">
        <v>15</v>
      </c>
      <c r="E426" s="159" t="s">
        <v>36</v>
      </c>
      <c r="F426" s="145"/>
      <c r="G426" s="145"/>
      <c r="H426" s="145"/>
      <c r="I426" s="145"/>
      <c r="J426" s="145">
        <f>SUM(F426:I426)</f>
        <v>0</v>
      </c>
      <c r="K426" s="145">
        <v>9504</v>
      </c>
      <c r="L426" s="145"/>
      <c r="M426" s="145"/>
      <c r="N426" s="145"/>
      <c r="O426" s="141">
        <f t="shared" si="95"/>
        <v>9504</v>
      </c>
      <c r="P426" s="46"/>
    </row>
    <row r="427" spans="1:16" s="17" customFormat="1" ht="12.75">
      <c r="A427" s="18"/>
      <c r="B427" s="31" t="s">
        <v>340</v>
      </c>
      <c r="C427" s="20"/>
      <c r="D427" s="21"/>
      <c r="E427" s="157"/>
      <c r="F427" s="142">
        <f aca="true" t="shared" si="97" ref="F427:N427">SUM(F425:F426)</f>
        <v>0</v>
      </c>
      <c r="G427" s="142">
        <f t="shared" si="97"/>
        <v>0</v>
      </c>
      <c r="H427" s="142">
        <f t="shared" si="97"/>
        <v>0</v>
      </c>
      <c r="I427" s="142">
        <f t="shared" si="97"/>
        <v>0</v>
      </c>
      <c r="J427" s="142">
        <f t="shared" si="97"/>
        <v>0</v>
      </c>
      <c r="K427" s="142">
        <f t="shared" si="97"/>
        <v>20317.11</v>
      </c>
      <c r="L427" s="142">
        <f t="shared" si="97"/>
        <v>0</v>
      </c>
      <c r="M427" s="142">
        <f t="shared" si="97"/>
        <v>0</v>
      </c>
      <c r="N427" s="142">
        <f t="shared" si="97"/>
        <v>0</v>
      </c>
      <c r="O427" s="142">
        <f t="shared" si="95"/>
        <v>20317.11</v>
      </c>
      <c r="P427" s="22"/>
    </row>
    <row r="428" spans="1:16" s="17" customFormat="1" ht="68.25">
      <c r="A428" s="18"/>
      <c r="B428" s="28" t="s">
        <v>341</v>
      </c>
      <c r="C428" s="30">
        <v>246</v>
      </c>
      <c r="D428" s="30" t="s">
        <v>15</v>
      </c>
      <c r="E428" s="159" t="s">
        <v>103</v>
      </c>
      <c r="F428" s="141">
        <v>76200</v>
      </c>
      <c r="G428" s="141"/>
      <c r="H428" s="141"/>
      <c r="I428" s="141"/>
      <c r="J428" s="141">
        <f>SUM(F428:I428)</f>
        <v>76200</v>
      </c>
      <c r="K428" s="141"/>
      <c r="L428" s="141"/>
      <c r="M428" s="141"/>
      <c r="N428" s="141"/>
      <c r="O428" s="141">
        <f t="shared" si="95"/>
        <v>0</v>
      </c>
      <c r="P428" s="16">
        <f>O428/J428</f>
        <v>0</v>
      </c>
    </row>
    <row r="429" spans="1:16" s="17" customFormat="1" ht="12.75">
      <c r="A429" s="18"/>
      <c r="B429" s="31" t="s">
        <v>342</v>
      </c>
      <c r="C429" s="20"/>
      <c r="D429" s="21"/>
      <c r="E429" s="68"/>
      <c r="F429" s="142">
        <f aca="true" t="shared" si="98" ref="F429:N429">SUM(F428:F428)</f>
        <v>76200</v>
      </c>
      <c r="G429" s="142">
        <f t="shared" si="98"/>
        <v>0</v>
      </c>
      <c r="H429" s="142">
        <f t="shared" si="98"/>
        <v>0</v>
      </c>
      <c r="I429" s="142">
        <f t="shared" si="98"/>
        <v>0</v>
      </c>
      <c r="J429" s="142">
        <f t="shared" si="98"/>
        <v>76200</v>
      </c>
      <c r="K429" s="142">
        <f t="shared" si="98"/>
        <v>0</v>
      </c>
      <c r="L429" s="142">
        <f t="shared" si="98"/>
        <v>0</v>
      </c>
      <c r="M429" s="142">
        <f t="shared" si="98"/>
        <v>0</v>
      </c>
      <c r="N429" s="142">
        <f t="shared" si="98"/>
        <v>0</v>
      </c>
      <c r="O429" s="142">
        <f t="shared" si="95"/>
        <v>0</v>
      </c>
      <c r="P429" s="22">
        <f>O429/J429</f>
        <v>0</v>
      </c>
    </row>
    <row r="430" spans="1:16" s="42" customFormat="1" ht="12.75">
      <c r="A430" s="39"/>
      <c r="B430" s="113" t="s">
        <v>343</v>
      </c>
      <c r="C430" s="29" t="s">
        <v>33</v>
      </c>
      <c r="D430" s="30">
        <v>0</v>
      </c>
      <c r="E430" s="160" t="s">
        <v>34</v>
      </c>
      <c r="F430" s="150"/>
      <c r="G430" s="150"/>
      <c r="H430" s="150"/>
      <c r="I430" s="150"/>
      <c r="J430" s="150"/>
      <c r="K430" s="145">
        <v>10.43</v>
      </c>
      <c r="L430" s="145"/>
      <c r="M430" s="145"/>
      <c r="N430" s="145"/>
      <c r="O430" s="141">
        <f t="shared" si="95"/>
        <v>10.43</v>
      </c>
      <c r="P430" s="46"/>
    </row>
    <row r="431" spans="1:16" s="17" customFormat="1" ht="12.75">
      <c r="A431" s="18"/>
      <c r="B431" s="114"/>
      <c r="C431" s="30" t="s">
        <v>35</v>
      </c>
      <c r="D431" s="30" t="s">
        <v>15</v>
      </c>
      <c r="E431" s="159" t="s">
        <v>36</v>
      </c>
      <c r="F431" s="141"/>
      <c r="G431" s="141"/>
      <c r="H431" s="141"/>
      <c r="I431" s="141"/>
      <c r="J431" s="141">
        <f>SUM(F431:I431)</f>
        <v>0</v>
      </c>
      <c r="K431" s="141">
        <v>56432.37</v>
      </c>
      <c r="L431" s="141"/>
      <c r="M431" s="141"/>
      <c r="N431" s="141"/>
      <c r="O431" s="141">
        <f t="shared" si="95"/>
        <v>56432.37</v>
      </c>
      <c r="P431" s="16"/>
    </row>
    <row r="432" spans="1:16" s="17" customFormat="1" ht="12.75">
      <c r="A432" s="18"/>
      <c r="B432" s="53" t="s">
        <v>344</v>
      </c>
      <c r="C432" s="20"/>
      <c r="D432" s="21"/>
      <c r="E432" s="157"/>
      <c r="F432" s="142">
        <f>SUM(F431:F431)</f>
        <v>0</v>
      </c>
      <c r="G432" s="142">
        <f>SUM(G431:G431)</f>
        <v>0</v>
      </c>
      <c r="H432" s="142">
        <f>SUM(H431:H431)</f>
        <v>0</v>
      </c>
      <c r="I432" s="142">
        <f>SUM(I431:I431)</f>
        <v>0</v>
      </c>
      <c r="J432" s="142">
        <f>SUM(J431:J431)</f>
        <v>0</v>
      </c>
      <c r="K432" s="142">
        <f>SUM(K430:K431)</f>
        <v>56442.8</v>
      </c>
      <c r="L432" s="142">
        <f>SUM(L430:L431)</f>
        <v>0</v>
      </c>
      <c r="M432" s="142">
        <f>SUM(M430:M431)</f>
        <v>0</v>
      </c>
      <c r="N432" s="142">
        <f>SUM(N430:N431)</f>
        <v>0</v>
      </c>
      <c r="O432" s="142">
        <f>SUM(O430:O431)</f>
        <v>56442.8</v>
      </c>
      <c r="P432" s="22"/>
    </row>
    <row r="433" spans="1:16" s="17" customFormat="1" ht="29.25">
      <c r="A433" s="18"/>
      <c r="B433" s="130" t="s">
        <v>345</v>
      </c>
      <c r="C433" s="41" t="s">
        <v>21</v>
      </c>
      <c r="D433" s="41" t="s">
        <v>15</v>
      </c>
      <c r="E433" s="169" t="s">
        <v>22</v>
      </c>
      <c r="F433" s="144">
        <v>1250000</v>
      </c>
      <c r="G433" s="141"/>
      <c r="H433" s="141"/>
      <c r="I433" s="141"/>
      <c r="J433" s="141">
        <f>SUM(F433:I433)</f>
        <v>1250000</v>
      </c>
      <c r="K433" s="141">
        <v>1276950.5</v>
      </c>
      <c r="L433" s="141"/>
      <c r="M433" s="141"/>
      <c r="N433" s="141"/>
      <c r="O433" s="141">
        <f aca="true" t="shared" si="99" ref="O433:O444">SUM(K433:N433)</f>
        <v>1276950.5</v>
      </c>
      <c r="P433" s="16">
        <f>O433/J433</f>
        <v>1.0215604</v>
      </c>
    </row>
    <row r="434" spans="1:16" s="17" customFormat="1" ht="12.75">
      <c r="A434" s="18"/>
      <c r="B434" s="131"/>
      <c r="C434" s="30" t="s">
        <v>48</v>
      </c>
      <c r="D434" s="30" t="s">
        <v>15</v>
      </c>
      <c r="E434" s="159" t="s">
        <v>49</v>
      </c>
      <c r="F434" s="141">
        <v>750000</v>
      </c>
      <c r="G434" s="141"/>
      <c r="H434" s="141"/>
      <c r="I434" s="141"/>
      <c r="J434" s="141">
        <f>SUM(F434:I434)</f>
        <v>750000</v>
      </c>
      <c r="K434" s="141">
        <v>1362508.81</v>
      </c>
      <c r="L434" s="141"/>
      <c r="M434" s="141"/>
      <c r="N434" s="141"/>
      <c r="O434" s="141">
        <f t="shared" si="99"/>
        <v>1362508.81</v>
      </c>
      <c r="P434" s="16">
        <f>O434/J434</f>
        <v>1.8166784133333334</v>
      </c>
    </row>
    <row r="435" spans="1:16" s="17" customFormat="1" ht="12.75">
      <c r="A435" s="18"/>
      <c r="B435" s="31" t="s">
        <v>346</v>
      </c>
      <c r="C435" s="20"/>
      <c r="D435" s="21"/>
      <c r="E435" s="157"/>
      <c r="F435" s="142">
        <f>SUM(F433:F434)</f>
        <v>2000000</v>
      </c>
      <c r="G435" s="142">
        <f>SUM(G433:G434)</f>
        <v>0</v>
      </c>
      <c r="H435" s="142">
        <f>SUM(H433:H434)</f>
        <v>0</v>
      </c>
      <c r="I435" s="142">
        <f>SUM(I433:I434)</f>
        <v>0</v>
      </c>
      <c r="J435" s="142">
        <f>SUM(J433:J434)</f>
        <v>2000000</v>
      </c>
      <c r="K435" s="142">
        <f>SUM(K433:K434)</f>
        <v>2639459.31</v>
      </c>
      <c r="L435" s="142">
        <f>SUM(L433:L434)</f>
        <v>0</v>
      </c>
      <c r="M435" s="142">
        <f>SUM(M433:M434)</f>
        <v>0</v>
      </c>
      <c r="N435" s="142">
        <f>SUM(N433:N434)</f>
        <v>0</v>
      </c>
      <c r="O435" s="142">
        <f t="shared" si="99"/>
        <v>2639459.31</v>
      </c>
      <c r="P435" s="22">
        <f>O435/J435</f>
        <v>1.319729655</v>
      </c>
    </row>
    <row r="436" spans="1:16" s="42" customFormat="1" ht="19.5">
      <c r="A436" s="39"/>
      <c r="B436" s="28" t="s">
        <v>347</v>
      </c>
      <c r="C436" s="40" t="s">
        <v>46</v>
      </c>
      <c r="D436" s="41">
        <v>0</v>
      </c>
      <c r="E436" s="159" t="s">
        <v>47</v>
      </c>
      <c r="F436" s="145"/>
      <c r="G436" s="145"/>
      <c r="H436" s="145"/>
      <c r="I436" s="145"/>
      <c r="J436" s="145">
        <f>SUM(F436:I436)</f>
        <v>0</v>
      </c>
      <c r="K436" s="145">
        <v>1701.76</v>
      </c>
      <c r="L436" s="145"/>
      <c r="M436" s="145"/>
      <c r="N436" s="145"/>
      <c r="O436" s="141">
        <f t="shared" si="99"/>
        <v>1701.76</v>
      </c>
      <c r="P436" s="16"/>
    </row>
    <row r="437" spans="1:16" s="42" customFormat="1" ht="12.75">
      <c r="A437" s="39"/>
      <c r="B437" s="33"/>
      <c r="C437" s="30" t="s">
        <v>48</v>
      </c>
      <c r="D437" s="30" t="s">
        <v>15</v>
      </c>
      <c r="E437" s="159" t="s">
        <v>49</v>
      </c>
      <c r="F437" s="145"/>
      <c r="G437" s="145"/>
      <c r="H437" s="145"/>
      <c r="I437" s="145"/>
      <c r="J437" s="145">
        <f>SUM(F437:I437)</f>
        <v>0</v>
      </c>
      <c r="K437" s="145">
        <v>255.82</v>
      </c>
      <c r="L437" s="145"/>
      <c r="M437" s="145"/>
      <c r="N437" s="145"/>
      <c r="O437" s="141">
        <f t="shared" si="99"/>
        <v>255.82</v>
      </c>
      <c r="P437" s="16"/>
    </row>
    <row r="438" spans="1:16" s="17" customFormat="1" ht="12.75">
      <c r="A438" s="18"/>
      <c r="B438" s="33"/>
      <c r="C438" s="30" t="s">
        <v>29</v>
      </c>
      <c r="D438" s="30" t="s">
        <v>15</v>
      </c>
      <c r="E438" s="70" t="s">
        <v>30</v>
      </c>
      <c r="F438" s="141">
        <v>1060</v>
      </c>
      <c r="G438" s="141"/>
      <c r="H438" s="141"/>
      <c r="I438" s="141"/>
      <c r="J438" s="141">
        <f>SUM(F438:I438)</f>
        <v>1060</v>
      </c>
      <c r="K438" s="141">
        <v>322.05</v>
      </c>
      <c r="L438" s="141"/>
      <c r="M438" s="141"/>
      <c r="N438" s="141"/>
      <c r="O438" s="141">
        <f t="shared" si="99"/>
        <v>322.05</v>
      </c>
      <c r="P438" s="16">
        <f>O438/J438</f>
        <v>0.30382075471698117</v>
      </c>
    </row>
    <row r="439" spans="1:16" s="17" customFormat="1" ht="12.75">
      <c r="A439" s="18"/>
      <c r="B439" s="33"/>
      <c r="C439" s="29" t="s">
        <v>33</v>
      </c>
      <c r="D439" s="30">
        <v>0</v>
      </c>
      <c r="E439" s="70" t="s">
        <v>34</v>
      </c>
      <c r="F439" s="141"/>
      <c r="G439" s="141"/>
      <c r="H439" s="141"/>
      <c r="I439" s="141"/>
      <c r="J439" s="141"/>
      <c r="K439" s="141">
        <v>1566.8</v>
      </c>
      <c r="L439" s="141"/>
      <c r="M439" s="141"/>
      <c r="N439" s="141"/>
      <c r="O439" s="141">
        <f t="shared" si="99"/>
        <v>1566.8</v>
      </c>
      <c r="P439" s="16"/>
    </row>
    <row r="440" spans="1:16" s="17" customFormat="1" ht="12.75">
      <c r="A440" s="18"/>
      <c r="B440" s="34"/>
      <c r="C440" s="30" t="s">
        <v>35</v>
      </c>
      <c r="D440" s="30" t="s">
        <v>15</v>
      </c>
      <c r="E440" s="160" t="s">
        <v>36</v>
      </c>
      <c r="F440" s="141">
        <v>2420</v>
      </c>
      <c r="G440" s="141"/>
      <c r="H440" s="141"/>
      <c r="I440" s="141"/>
      <c r="J440" s="141">
        <f>SUM(F440:I440)</f>
        <v>2420</v>
      </c>
      <c r="K440" s="141">
        <v>15897.17</v>
      </c>
      <c r="L440" s="141"/>
      <c r="M440" s="141"/>
      <c r="N440" s="141"/>
      <c r="O440" s="141">
        <f t="shared" si="99"/>
        <v>15897.17</v>
      </c>
      <c r="P440" s="16">
        <f>O440/J440</f>
        <v>6.569078512396694</v>
      </c>
    </row>
    <row r="441" spans="1:16" s="17" customFormat="1" ht="69" customHeight="1">
      <c r="A441" s="18"/>
      <c r="B441" s="18"/>
      <c r="C441" s="30" t="s">
        <v>37</v>
      </c>
      <c r="D441" s="30" t="s">
        <v>38</v>
      </c>
      <c r="E441" s="159" t="s">
        <v>39</v>
      </c>
      <c r="F441" s="141">
        <v>121971</v>
      </c>
      <c r="G441" s="141"/>
      <c r="H441" s="141"/>
      <c r="I441" s="141"/>
      <c r="J441" s="141">
        <f>SUM(F441:I441)</f>
        <v>121971</v>
      </c>
      <c r="K441" s="141">
        <v>112536.72</v>
      </c>
      <c r="L441" s="141"/>
      <c r="M441" s="141"/>
      <c r="N441" s="141"/>
      <c r="O441" s="141">
        <f t="shared" si="99"/>
        <v>112536.72</v>
      </c>
      <c r="P441" s="16">
        <f>O441/J441</f>
        <v>0.9226514499348206</v>
      </c>
    </row>
    <row r="442" spans="1:16" s="17" customFormat="1" ht="12.75">
      <c r="A442" s="18"/>
      <c r="B442" s="43"/>
      <c r="C442" s="32">
        <v>620</v>
      </c>
      <c r="D442" s="30">
        <v>7</v>
      </c>
      <c r="E442" s="133" t="s">
        <v>51</v>
      </c>
      <c r="F442" s="141">
        <v>15487</v>
      </c>
      <c r="G442" s="141"/>
      <c r="H442" s="141"/>
      <c r="I442" s="141"/>
      <c r="J442" s="141">
        <f>SUM(F442:I442)</f>
        <v>15487</v>
      </c>
      <c r="K442" s="141">
        <v>1040956.12</v>
      </c>
      <c r="L442" s="141"/>
      <c r="M442" s="141"/>
      <c r="N442" s="141"/>
      <c r="O442" s="141">
        <f t="shared" si="99"/>
        <v>1040956.12</v>
      </c>
      <c r="P442" s="16">
        <f>O442/J442</f>
        <v>67.21483308581391</v>
      </c>
    </row>
    <row r="443" spans="1:16" s="17" customFormat="1" ht="12.75">
      <c r="A443" s="18"/>
      <c r="B443" s="64"/>
      <c r="C443" s="15"/>
      <c r="D443" s="30">
        <v>9</v>
      </c>
      <c r="E443" s="135"/>
      <c r="F443" s="141"/>
      <c r="G443" s="141"/>
      <c r="H443" s="141"/>
      <c r="I443" s="141"/>
      <c r="J443" s="141">
        <f>SUM(F443:I443)</f>
        <v>0</v>
      </c>
      <c r="K443" s="141">
        <v>341823.47</v>
      </c>
      <c r="L443" s="141"/>
      <c r="M443" s="141"/>
      <c r="N443" s="141"/>
      <c r="O443" s="141">
        <f t="shared" si="99"/>
        <v>341823.47</v>
      </c>
      <c r="P443" s="16"/>
    </row>
    <row r="444" spans="1:16" s="17" customFormat="1" ht="12.75">
      <c r="A444" s="18"/>
      <c r="B444" s="31" t="s">
        <v>348</v>
      </c>
      <c r="C444" s="20"/>
      <c r="D444" s="21"/>
      <c r="E444" s="157"/>
      <c r="F444" s="142">
        <f aca="true" t="shared" si="100" ref="F444:N444">SUM(F436:F443)</f>
        <v>140938</v>
      </c>
      <c r="G444" s="142">
        <f t="shared" si="100"/>
        <v>0</v>
      </c>
      <c r="H444" s="142">
        <f t="shared" si="100"/>
        <v>0</v>
      </c>
      <c r="I444" s="142">
        <f t="shared" si="100"/>
        <v>0</v>
      </c>
      <c r="J444" s="142">
        <f t="shared" si="100"/>
        <v>140938</v>
      </c>
      <c r="K444" s="142">
        <f t="shared" si="100"/>
        <v>1515059.91</v>
      </c>
      <c r="L444" s="142">
        <f t="shared" si="100"/>
        <v>0</v>
      </c>
      <c r="M444" s="142">
        <f t="shared" si="100"/>
        <v>0</v>
      </c>
      <c r="N444" s="142">
        <f t="shared" si="100"/>
        <v>0</v>
      </c>
      <c r="O444" s="142">
        <f t="shared" si="99"/>
        <v>1515059.91</v>
      </c>
      <c r="P444" s="22">
        <f>O444/J444</f>
        <v>10.749832621436376</v>
      </c>
    </row>
    <row r="445" spans="1:16" s="17" customFormat="1" ht="12.75">
      <c r="A445" s="23" t="s">
        <v>349</v>
      </c>
      <c r="B445" s="24"/>
      <c r="C445" s="25"/>
      <c r="D445" s="25"/>
      <c r="E445" s="158"/>
      <c r="F445" s="143">
        <f>SUM(F444,F435,F432,F429,F427,F424,F422,F417)</f>
        <v>41382299</v>
      </c>
      <c r="G445" s="143">
        <f>SUM(G444,G435,G432,G429,G427,G424,G422,G417)</f>
        <v>0</v>
      </c>
      <c r="H445" s="143">
        <f>SUM(H444,H435,H432,H429,H427,H424,H422,H417)</f>
        <v>0</v>
      </c>
      <c r="I445" s="143">
        <f>SUM(I444,I435,I432,I429,I427,I424,I422,I417)</f>
        <v>0</v>
      </c>
      <c r="J445" s="143">
        <f>SUM(J444,J435,J432,J429,J427,J424,J422,J417)</f>
        <v>41382299</v>
      </c>
      <c r="K445" s="143">
        <f>SUM(K444,K435,K432,K429,K427,K424,K422,K417)</f>
        <v>25236576.249999996</v>
      </c>
      <c r="L445" s="143">
        <f>SUM(L444,L435,L432,L429,L427,L424,L422,L417)</f>
        <v>0</v>
      </c>
      <c r="M445" s="143">
        <f>SUM(M444,M435,M432,M429,M427,M424,M422,M417)</f>
        <v>0</v>
      </c>
      <c r="N445" s="143">
        <f>SUM(N444,N435,N432,N429,N427,N424,N422,N417)</f>
        <v>0</v>
      </c>
      <c r="O445" s="143">
        <f>SUM(O444,O435,O432,O429,O427,O424,O422,O417)</f>
        <v>25236576.249999996</v>
      </c>
      <c r="P445" s="26">
        <f>O445/J445</f>
        <v>0.6098398798481447</v>
      </c>
    </row>
    <row r="446" spans="1:16" s="42" customFormat="1" ht="66.75" customHeight="1">
      <c r="A446" s="154" t="s">
        <v>350</v>
      </c>
      <c r="B446" s="69" t="s">
        <v>351</v>
      </c>
      <c r="C446" s="29" t="s">
        <v>64</v>
      </c>
      <c r="D446" s="30" t="s">
        <v>15</v>
      </c>
      <c r="E446" s="159" t="s">
        <v>210</v>
      </c>
      <c r="F446" s="152"/>
      <c r="G446" s="152"/>
      <c r="H446" s="152"/>
      <c r="I446" s="152"/>
      <c r="J446" s="152"/>
      <c r="K446" s="145">
        <v>628.61</v>
      </c>
      <c r="L446" s="152"/>
      <c r="M446" s="152"/>
      <c r="N446" s="152"/>
      <c r="O446" s="141">
        <f>SUM(K446:N446)</f>
        <v>628.61</v>
      </c>
      <c r="P446" s="48"/>
    </row>
    <row r="447" spans="1:16" s="17" customFormat="1" ht="74.25" customHeight="1">
      <c r="A447" s="101"/>
      <c r="B447" s="87"/>
      <c r="C447" s="41">
        <v>291</v>
      </c>
      <c r="D447" s="41">
        <v>0</v>
      </c>
      <c r="E447" s="159" t="s">
        <v>66</v>
      </c>
      <c r="F447" s="141"/>
      <c r="G447" s="141"/>
      <c r="H447" s="141"/>
      <c r="I447" s="141"/>
      <c r="J447" s="141"/>
      <c r="K447" s="141">
        <v>55907.02</v>
      </c>
      <c r="L447" s="141"/>
      <c r="M447" s="141"/>
      <c r="N447" s="141"/>
      <c r="O447" s="141">
        <f>SUM(K447:N447)</f>
        <v>55907.02</v>
      </c>
      <c r="P447" s="16"/>
    </row>
    <row r="448" spans="1:16" s="17" customFormat="1" ht="12.75">
      <c r="A448" s="33"/>
      <c r="B448" s="53" t="s">
        <v>352</v>
      </c>
      <c r="C448" s="20"/>
      <c r="D448" s="21"/>
      <c r="E448" s="157"/>
      <c r="F448" s="142">
        <f>SUM(F446:F447)</f>
        <v>0</v>
      </c>
      <c r="G448" s="142">
        <f>SUM(G446:G447)</f>
        <v>0</v>
      </c>
      <c r="H448" s="142">
        <f>SUM(H446:H447)</f>
        <v>0</v>
      </c>
      <c r="I448" s="142">
        <f>SUM(I446:I447)</f>
        <v>0</v>
      </c>
      <c r="J448" s="142">
        <f>SUM(J446:J447)</f>
        <v>0</v>
      </c>
      <c r="K448" s="142">
        <f>SUM(K446:K447)</f>
        <v>56535.63</v>
      </c>
      <c r="L448" s="142">
        <f>SUM(L446:L447)</f>
        <v>0</v>
      </c>
      <c r="M448" s="142">
        <f>SUM(M446:M447)</f>
        <v>0</v>
      </c>
      <c r="N448" s="142">
        <f>SUM(N446:N447)</f>
        <v>0</v>
      </c>
      <c r="O448" s="142">
        <f>SUM(O446:O447)</f>
        <v>56535.63</v>
      </c>
      <c r="P448" s="22"/>
    </row>
    <row r="449" spans="1:16" s="17" customFormat="1" ht="79.5" customHeight="1">
      <c r="A449" s="101"/>
      <c r="B449" s="33" t="s">
        <v>353</v>
      </c>
      <c r="C449" s="41">
        <v>291</v>
      </c>
      <c r="D449" s="41">
        <v>0</v>
      </c>
      <c r="E449" s="159" t="s">
        <v>66</v>
      </c>
      <c r="F449" s="141"/>
      <c r="G449" s="141"/>
      <c r="H449" s="141"/>
      <c r="I449" s="141"/>
      <c r="J449" s="141"/>
      <c r="K449" s="141">
        <v>5940.69</v>
      </c>
      <c r="L449" s="141"/>
      <c r="M449" s="141"/>
      <c r="N449" s="141"/>
      <c r="O449" s="141">
        <f>SUM(K449:N449)</f>
        <v>5940.69</v>
      </c>
      <c r="P449" s="16"/>
    </row>
    <row r="450" spans="1:16" s="17" customFormat="1" ht="12.75">
      <c r="A450" s="71"/>
      <c r="B450" s="31" t="s">
        <v>354</v>
      </c>
      <c r="C450" s="20"/>
      <c r="D450" s="21"/>
      <c r="E450" s="157"/>
      <c r="F450" s="142">
        <f>SUM(F449)</f>
        <v>0</v>
      </c>
      <c r="G450" s="142">
        <f aca="true" t="shared" si="101" ref="G450:O450">SUM(G449)</f>
        <v>0</v>
      </c>
      <c r="H450" s="142">
        <f t="shared" si="101"/>
        <v>0</v>
      </c>
      <c r="I450" s="142">
        <f t="shared" si="101"/>
        <v>0</v>
      </c>
      <c r="J450" s="142">
        <f t="shared" si="101"/>
        <v>0</v>
      </c>
      <c r="K450" s="142">
        <f t="shared" si="101"/>
        <v>5940.69</v>
      </c>
      <c r="L450" s="142">
        <f t="shared" si="101"/>
        <v>0</v>
      </c>
      <c r="M450" s="142">
        <f t="shared" si="101"/>
        <v>0</v>
      </c>
      <c r="N450" s="142">
        <f t="shared" si="101"/>
        <v>0</v>
      </c>
      <c r="O450" s="142">
        <f t="shared" si="101"/>
        <v>5940.69</v>
      </c>
      <c r="P450" s="22"/>
    </row>
    <row r="451" spans="1:16" s="17" customFormat="1" ht="80.25" customHeight="1">
      <c r="A451" s="126"/>
      <c r="B451" s="28" t="s">
        <v>355</v>
      </c>
      <c r="C451" s="41">
        <v>291</v>
      </c>
      <c r="D451" s="41">
        <v>0</v>
      </c>
      <c r="E451" s="159" t="s">
        <v>66</v>
      </c>
      <c r="F451" s="141"/>
      <c r="G451" s="141"/>
      <c r="H451" s="141"/>
      <c r="I451" s="141"/>
      <c r="J451" s="141">
        <f>SUM(F451:I451)</f>
        <v>0</v>
      </c>
      <c r="K451" s="141">
        <v>39510.85</v>
      </c>
      <c r="L451" s="141"/>
      <c r="M451" s="141"/>
      <c r="N451" s="141"/>
      <c r="O451" s="141">
        <f aca="true" t="shared" si="102" ref="O451:O474">SUM(K451:N451)</f>
        <v>39510.85</v>
      </c>
      <c r="P451" s="16"/>
    </row>
    <row r="452" spans="1:16" s="17" customFormat="1" ht="12.75">
      <c r="A452" s="126"/>
      <c r="B452" s="31" t="s">
        <v>356</v>
      </c>
      <c r="C452" s="20"/>
      <c r="D452" s="21"/>
      <c r="E452" s="157"/>
      <c r="F452" s="142">
        <f>SUM(F451:F451)</f>
        <v>0</v>
      </c>
      <c r="G452" s="142">
        <f>SUM(G451:G451)</f>
        <v>0</v>
      </c>
      <c r="H452" s="142">
        <f>SUM(H451:H451)</f>
        <v>0</v>
      </c>
      <c r="I452" s="142">
        <f>SUM(I451:I451)</f>
        <v>0</v>
      </c>
      <c r="J452" s="142">
        <f>SUM(J451:J451)</f>
        <v>0</v>
      </c>
      <c r="K452" s="142">
        <f>SUM(K451:K451)</f>
        <v>39510.85</v>
      </c>
      <c r="L452" s="142">
        <f>SUM(L451:L451)</f>
        <v>0</v>
      </c>
      <c r="M452" s="142">
        <f>SUM(M451:M451)</f>
        <v>0</v>
      </c>
      <c r="N452" s="142">
        <f>SUM(N451:N451)</f>
        <v>0</v>
      </c>
      <c r="O452" s="142">
        <f t="shared" si="102"/>
        <v>39510.85</v>
      </c>
      <c r="P452" s="22"/>
    </row>
    <row r="453" spans="1:16" s="17" customFormat="1" ht="79.5" customHeight="1">
      <c r="A453" s="126"/>
      <c r="B453" s="28" t="s">
        <v>357</v>
      </c>
      <c r="C453" s="41">
        <v>291</v>
      </c>
      <c r="D453" s="41">
        <v>0</v>
      </c>
      <c r="E453" s="159" t="s">
        <v>66</v>
      </c>
      <c r="F453" s="141"/>
      <c r="G453" s="141"/>
      <c r="H453" s="141"/>
      <c r="I453" s="141"/>
      <c r="J453" s="141">
        <f>SUM(F453:I453)</f>
        <v>0</v>
      </c>
      <c r="K453" s="141">
        <v>13445.33</v>
      </c>
      <c r="L453" s="141"/>
      <c r="M453" s="141"/>
      <c r="N453" s="141"/>
      <c r="O453" s="141">
        <f t="shared" si="102"/>
        <v>13445.33</v>
      </c>
      <c r="P453" s="16"/>
    </row>
    <row r="454" spans="1:16" s="17" customFormat="1" ht="12.75">
      <c r="A454" s="71"/>
      <c r="B454" s="31" t="s">
        <v>358</v>
      </c>
      <c r="C454" s="20"/>
      <c r="D454" s="21"/>
      <c r="E454" s="157"/>
      <c r="F454" s="142">
        <f>SUM(F453)</f>
        <v>0</v>
      </c>
      <c r="G454" s="142">
        <f>SUM(G453)</f>
        <v>0</v>
      </c>
      <c r="H454" s="142">
        <f>SUM(H453)</f>
        <v>0</v>
      </c>
      <c r="I454" s="142">
        <f>SUM(I453)</f>
        <v>0</v>
      </c>
      <c r="J454" s="142">
        <f>SUM(F454:I454)</f>
        <v>0</v>
      </c>
      <c r="K454" s="142">
        <f>SUM(K453)</f>
        <v>13445.33</v>
      </c>
      <c r="L454" s="142">
        <f>SUM(L453)</f>
        <v>0</v>
      </c>
      <c r="M454" s="142">
        <f>SUM(M453)</f>
        <v>0</v>
      </c>
      <c r="N454" s="142">
        <f>SUM(N453)</f>
        <v>0</v>
      </c>
      <c r="O454" s="142">
        <f t="shared" si="102"/>
        <v>13445.33</v>
      </c>
      <c r="P454" s="22"/>
    </row>
    <row r="455" spans="1:16" s="42" customFormat="1" ht="12.75">
      <c r="A455" s="102"/>
      <c r="B455" s="28" t="s">
        <v>359</v>
      </c>
      <c r="C455" s="30" t="s">
        <v>35</v>
      </c>
      <c r="D455" s="30" t="s">
        <v>15</v>
      </c>
      <c r="E455" s="159" t="s">
        <v>36</v>
      </c>
      <c r="F455" s="150"/>
      <c r="G455" s="150"/>
      <c r="H455" s="150"/>
      <c r="I455" s="150"/>
      <c r="J455" s="150"/>
      <c r="K455" s="145">
        <v>1213971.1</v>
      </c>
      <c r="L455" s="145"/>
      <c r="M455" s="145"/>
      <c r="N455" s="145"/>
      <c r="O455" s="141">
        <f t="shared" si="102"/>
        <v>1213971.1</v>
      </c>
      <c r="P455" s="67"/>
    </row>
    <row r="456" spans="1:16" s="17" customFormat="1" ht="78" customHeight="1">
      <c r="A456" s="71"/>
      <c r="B456" s="33"/>
      <c r="C456" s="41">
        <v>291</v>
      </c>
      <c r="D456" s="41">
        <v>0</v>
      </c>
      <c r="E456" s="159" t="s">
        <v>66</v>
      </c>
      <c r="F456" s="141"/>
      <c r="G456" s="141"/>
      <c r="H456" s="141"/>
      <c r="I456" s="141"/>
      <c r="J456" s="141">
        <f aca="true" t="shared" si="103" ref="J456:J461">SUM(F456:I456)</f>
        <v>0</v>
      </c>
      <c r="K456" s="141">
        <v>284735.92</v>
      </c>
      <c r="L456" s="141"/>
      <c r="M456" s="141"/>
      <c r="N456" s="141"/>
      <c r="O456" s="141">
        <f t="shared" si="102"/>
        <v>284735.92</v>
      </c>
      <c r="P456" s="16"/>
    </row>
    <row r="457" spans="1:16" s="17" customFormat="1" ht="12.75">
      <c r="A457" s="71"/>
      <c r="B457" s="31" t="s">
        <v>360</v>
      </c>
      <c r="C457" s="20"/>
      <c r="D457" s="21"/>
      <c r="E457" s="157"/>
      <c r="F457" s="142">
        <f>SUM(F456)</f>
        <v>0</v>
      </c>
      <c r="G457" s="142">
        <f>SUM(G456)</f>
        <v>0</v>
      </c>
      <c r="H457" s="142">
        <f>SUM(H456)</f>
        <v>0</v>
      </c>
      <c r="I457" s="142">
        <f>SUM(I456)</f>
        <v>0</v>
      </c>
      <c r="J457" s="142">
        <f t="shared" si="103"/>
        <v>0</v>
      </c>
      <c r="K457" s="142">
        <f>SUM(K455:K456)</f>
        <v>1498707.02</v>
      </c>
      <c r="L457" s="142">
        <f>SUM(L455:L456)</f>
        <v>0</v>
      </c>
      <c r="M457" s="142">
        <f>SUM(M455:M456)</f>
        <v>0</v>
      </c>
      <c r="N457" s="142">
        <f>SUM(N455:N456)</f>
        <v>0</v>
      </c>
      <c r="O457" s="142">
        <f t="shared" si="102"/>
        <v>1498707.02</v>
      </c>
      <c r="P457" s="22"/>
    </row>
    <row r="458" spans="1:16" s="17" customFormat="1" ht="48.75">
      <c r="A458" s="58"/>
      <c r="B458" s="28" t="s">
        <v>361</v>
      </c>
      <c r="C458" s="30" t="s">
        <v>99</v>
      </c>
      <c r="D458" s="30" t="s">
        <v>15</v>
      </c>
      <c r="E458" s="159" t="s">
        <v>100</v>
      </c>
      <c r="F458" s="141"/>
      <c r="G458" s="141">
        <v>20000</v>
      </c>
      <c r="H458" s="141"/>
      <c r="I458" s="141"/>
      <c r="J458" s="141">
        <f t="shared" si="103"/>
        <v>20000</v>
      </c>
      <c r="K458" s="141"/>
      <c r="L458" s="141"/>
      <c r="M458" s="141"/>
      <c r="N458" s="141"/>
      <c r="O458" s="141">
        <f t="shared" si="102"/>
        <v>0</v>
      </c>
      <c r="P458" s="16">
        <f aca="true" t="shared" si="104" ref="P458:P465">O458/J458</f>
        <v>0</v>
      </c>
    </row>
    <row r="459" spans="1:16" s="17" customFormat="1" ht="12.75">
      <c r="A459" s="18"/>
      <c r="B459" s="31" t="s">
        <v>362</v>
      </c>
      <c r="C459" s="20"/>
      <c r="D459" s="21"/>
      <c r="E459" s="157"/>
      <c r="F459" s="142">
        <f>SUM(F458)</f>
        <v>0</v>
      </c>
      <c r="G459" s="142">
        <f>SUM(G458)</f>
        <v>20000</v>
      </c>
      <c r="H459" s="142">
        <f>SUM(H458)</f>
        <v>0</v>
      </c>
      <c r="I459" s="142">
        <f>SUM(I458)</f>
        <v>0</v>
      </c>
      <c r="J459" s="142">
        <f t="shared" si="103"/>
        <v>20000</v>
      </c>
      <c r="K459" s="142">
        <f>SUM(K458)</f>
        <v>0</v>
      </c>
      <c r="L459" s="142">
        <f>SUM(L458)</f>
        <v>0</v>
      </c>
      <c r="M459" s="142">
        <f>SUM(M458)</f>
        <v>0</v>
      </c>
      <c r="N459" s="142">
        <f>SUM(N458)</f>
        <v>0</v>
      </c>
      <c r="O459" s="142">
        <f t="shared" si="102"/>
        <v>0</v>
      </c>
      <c r="P459" s="22">
        <f t="shared" si="104"/>
        <v>0</v>
      </c>
    </row>
    <row r="460" spans="1:16" s="17" customFormat="1" ht="19.5">
      <c r="A460" s="58"/>
      <c r="B460" s="28" t="s">
        <v>363</v>
      </c>
      <c r="C460" s="29" t="s">
        <v>35</v>
      </c>
      <c r="D460" s="30" t="s">
        <v>15</v>
      </c>
      <c r="E460" s="159" t="s">
        <v>36</v>
      </c>
      <c r="F460" s="141">
        <v>15000</v>
      </c>
      <c r="G460" s="141"/>
      <c r="H460" s="141"/>
      <c r="I460" s="141"/>
      <c r="J460" s="141">
        <f t="shared" si="103"/>
        <v>15000</v>
      </c>
      <c r="K460" s="141">
        <v>68723.53</v>
      </c>
      <c r="L460" s="141"/>
      <c r="M460" s="141"/>
      <c r="N460" s="141"/>
      <c r="O460" s="141">
        <f t="shared" si="102"/>
        <v>68723.53</v>
      </c>
      <c r="P460" s="16">
        <f t="shared" si="104"/>
        <v>4.581568666666667</v>
      </c>
    </row>
    <row r="461" spans="1:16" s="17" customFormat="1" ht="12.75">
      <c r="A461" s="18"/>
      <c r="B461" s="31" t="s">
        <v>364</v>
      </c>
      <c r="C461" s="20"/>
      <c r="D461" s="21"/>
      <c r="E461" s="157"/>
      <c r="F461" s="142">
        <f>SUM(F460)</f>
        <v>15000</v>
      </c>
      <c r="G461" s="142">
        <f>SUM(G460)</f>
        <v>0</v>
      </c>
      <c r="H461" s="142">
        <f>SUM(H460)</f>
        <v>0</v>
      </c>
      <c r="I461" s="142">
        <f>SUM(I460)</f>
        <v>0</v>
      </c>
      <c r="J461" s="142">
        <f t="shared" si="103"/>
        <v>15000</v>
      </c>
      <c r="K461" s="142">
        <f>SUM(K460)</f>
        <v>68723.53</v>
      </c>
      <c r="L461" s="142">
        <f>SUM(L460)</f>
        <v>0</v>
      </c>
      <c r="M461" s="142">
        <f>SUM(M460)</f>
        <v>0</v>
      </c>
      <c r="N461" s="142">
        <f>SUM(N460)</f>
        <v>0</v>
      </c>
      <c r="O461" s="142">
        <f t="shared" si="102"/>
        <v>68723.53</v>
      </c>
      <c r="P461" s="22">
        <f t="shared" si="104"/>
        <v>4.581568666666667</v>
      </c>
    </row>
    <row r="462" spans="1:16" s="17" customFormat="1" ht="12.75">
      <c r="A462" s="23" t="s">
        <v>365</v>
      </c>
      <c r="B462" s="24"/>
      <c r="C462" s="25"/>
      <c r="D462" s="25"/>
      <c r="E462" s="158"/>
      <c r="F462" s="143">
        <f>SUM(F448,F452,F454,F457,F459,F461)</f>
        <v>15000</v>
      </c>
      <c r="G462" s="143">
        <f>SUM(G448,G452,G454,G457,G459,G461)</f>
        <v>20000</v>
      </c>
      <c r="H462" s="143">
        <f>SUM(H448,H452,H454,H457,H459,H461)</f>
        <v>0</v>
      </c>
      <c r="I462" s="143">
        <f>SUM(I448,I452,I454,I457,I459,I461)</f>
        <v>0</v>
      </c>
      <c r="J462" s="143">
        <f>SUM(J448,J452,J454,J457,J459,J461)</f>
        <v>35000</v>
      </c>
      <c r="K462" s="143">
        <f>SUM(K448,K452,K454,K457,K459,K461,K450)</f>
        <v>1682863.05</v>
      </c>
      <c r="L462" s="143">
        <f>SUM(L448,L452,L454,L457,L459,L461,L450)</f>
        <v>0</v>
      </c>
      <c r="M462" s="143">
        <f>SUM(M448,M452,M454,M457,M459,M461,M450)</f>
        <v>0</v>
      </c>
      <c r="N462" s="143">
        <f>SUM(N448,N452,N454,N457,N459,N461,N450)</f>
        <v>0</v>
      </c>
      <c r="O462" s="143">
        <f t="shared" si="102"/>
        <v>1682863.05</v>
      </c>
      <c r="P462" s="26">
        <f t="shared" si="104"/>
        <v>48.08180142857143</v>
      </c>
    </row>
    <row r="463" spans="1:16" s="17" customFormat="1" ht="68.25">
      <c r="A463" s="27" t="s">
        <v>366</v>
      </c>
      <c r="B463" s="28" t="s">
        <v>367</v>
      </c>
      <c r="C463" s="30" t="s">
        <v>27</v>
      </c>
      <c r="D463" s="30" t="s">
        <v>15</v>
      </c>
      <c r="E463" s="159" t="s">
        <v>28</v>
      </c>
      <c r="F463" s="141">
        <v>3549528</v>
      </c>
      <c r="G463" s="141"/>
      <c r="H463" s="141"/>
      <c r="I463" s="141"/>
      <c r="J463" s="141">
        <f>SUM(F463:I463)</f>
        <v>3549528</v>
      </c>
      <c r="K463" s="144">
        <v>1471862.99</v>
      </c>
      <c r="L463" s="141"/>
      <c r="M463" s="141"/>
      <c r="N463" s="141"/>
      <c r="O463" s="141">
        <f t="shared" si="102"/>
        <v>1471862.99</v>
      </c>
      <c r="P463" s="16">
        <f t="shared" si="104"/>
        <v>0.4146644258053465</v>
      </c>
    </row>
    <row r="464" spans="1:16" s="17" customFormat="1" ht="12.75">
      <c r="A464" s="18"/>
      <c r="B464" s="18"/>
      <c r="C464" s="30" t="s">
        <v>29</v>
      </c>
      <c r="D464" s="30" t="s">
        <v>15</v>
      </c>
      <c r="E464" s="159" t="s">
        <v>30</v>
      </c>
      <c r="F464" s="141">
        <v>2989072</v>
      </c>
      <c r="G464" s="141"/>
      <c r="H464" s="141"/>
      <c r="I464" s="141"/>
      <c r="J464" s="141">
        <f>SUM(F464:I464)</f>
        <v>2989072</v>
      </c>
      <c r="K464" s="144">
        <v>1573097.52</v>
      </c>
      <c r="L464" s="141"/>
      <c r="M464" s="141"/>
      <c r="N464" s="141"/>
      <c r="O464" s="141">
        <f t="shared" si="102"/>
        <v>1573097.52</v>
      </c>
      <c r="P464" s="16">
        <f t="shared" si="104"/>
        <v>0.5262829132252418</v>
      </c>
    </row>
    <row r="465" spans="1:16" s="17" customFormat="1" ht="19.5">
      <c r="A465" s="18"/>
      <c r="B465" s="18"/>
      <c r="C465" s="30" t="s">
        <v>338</v>
      </c>
      <c r="D465" s="30" t="s">
        <v>15</v>
      </c>
      <c r="E465" s="159" t="s">
        <v>339</v>
      </c>
      <c r="F465" s="141">
        <v>31000</v>
      </c>
      <c r="G465" s="141"/>
      <c r="H465" s="141"/>
      <c r="I465" s="141"/>
      <c r="J465" s="141">
        <f>SUM(F465:I465)</f>
        <v>31000</v>
      </c>
      <c r="K465" s="144">
        <v>34208.5</v>
      </c>
      <c r="L465" s="141"/>
      <c r="M465" s="141"/>
      <c r="N465" s="141"/>
      <c r="O465" s="141">
        <f t="shared" si="102"/>
        <v>34208.5</v>
      </c>
      <c r="P465" s="16">
        <f t="shared" si="104"/>
        <v>1.1035</v>
      </c>
    </row>
    <row r="466" spans="1:16" s="17" customFormat="1" ht="19.5">
      <c r="A466" s="18"/>
      <c r="B466" s="18"/>
      <c r="C466" s="29" t="s">
        <v>31</v>
      </c>
      <c r="D466" s="30">
        <v>0</v>
      </c>
      <c r="E466" s="159" t="s">
        <v>32</v>
      </c>
      <c r="F466" s="141"/>
      <c r="G466" s="141"/>
      <c r="H466" s="141"/>
      <c r="I466" s="141"/>
      <c r="J466" s="141"/>
      <c r="K466" s="144">
        <v>1138.21</v>
      </c>
      <c r="L466" s="141"/>
      <c r="M466" s="141"/>
      <c r="N466" s="141"/>
      <c r="O466" s="141">
        <f t="shared" si="102"/>
        <v>1138.21</v>
      </c>
      <c r="P466" s="16"/>
    </row>
    <row r="467" spans="1:16" s="17" customFormat="1" ht="65.25" customHeight="1">
      <c r="A467" s="18"/>
      <c r="B467" s="18"/>
      <c r="C467" s="29" t="s">
        <v>64</v>
      </c>
      <c r="D467" s="30" t="s">
        <v>15</v>
      </c>
      <c r="E467" s="159" t="s">
        <v>210</v>
      </c>
      <c r="F467" s="141"/>
      <c r="G467" s="141"/>
      <c r="H467" s="141"/>
      <c r="I467" s="141"/>
      <c r="J467" s="141">
        <f>SUM(F467:I467)</f>
        <v>0</v>
      </c>
      <c r="K467" s="144">
        <v>7.97</v>
      </c>
      <c r="L467" s="141"/>
      <c r="M467" s="141"/>
      <c r="N467" s="141"/>
      <c r="O467" s="141">
        <f t="shared" si="102"/>
        <v>7.97</v>
      </c>
      <c r="P467" s="16"/>
    </row>
    <row r="468" spans="1:16" s="17" customFormat="1" ht="12.75">
      <c r="A468" s="18"/>
      <c r="B468" s="18"/>
      <c r="C468" s="119" t="s">
        <v>33</v>
      </c>
      <c r="D468" s="30">
        <v>0</v>
      </c>
      <c r="E468" s="133" t="s">
        <v>34</v>
      </c>
      <c r="F468" s="141"/>
      <c r="G468" s="141"/>
      <c r="H468" s="141"/>
      <c r="I468" s="141"/>
      <c r="J468" s="141">
        <f>SUM(F468:I468)</f>
        <v>0</v>
      </c>
      <c r="K468" s="144">
        <v>7781.47</v>
      </c>
      <c r="L468" s="141"/>
      <c r="M468" s="141"/>
      <c r="N468" s="141"/>
      <c r="O468" s="141">
        <f t="shared" si="102"/>
        <v>7781.47</v>
      </c>
      <c r="P468" s="16"/>
    </row>
    <row r="469" spans="1:16" s="17" customFormat="1" ht="12.75">
      <c r="A469" s="18"/>
      <c r="B469" s="18"/>
      <c r="C469" s="119"/>
      <c r="D469" s="30">
        <v>1</v>
      </c>
      <c r="E469" s="134"/>
      <c r="F469" s="141"/>
      <c r="G469" s="141"/>
      <c r="H469" s="141"/>
      <c r="I469" s="141"/>
      <c r="J469" s="141">
        <f>SUM(F469:I469)</f>
        <v>0</v>
      </c>
      <c r="K469" s="144">
        <v>6.23</v>
      </c>
      <c r="L469" s="141"/>
      <c r="M469" s="141"/>
      <c r="N469" s="141"/>
      <c r="O469" s="141">
        <f t="shared" si="102"/>
        <v>6.23</v>
      </c>
      <c r="P469" s="16"/>
    </row>
    <row r="470" spans="1:16" s="17" customFormat="1" ht="12.75">
      <c r="A470" s="18"/>
      <c r="B470" s="18"/>
      <c r="C470" s="119"/>
      <c r="D470" s="30">
        <v>2</v>
      </c>
      <c r="E470" s="135"/>
      <c r="F470" s="141"/>
      <c r="G470" s="141"/>
      <c r="H470" s="141"/>
      <c r="I470" s="141"/>
      <c r="J470" s="141">
        <f>SUM(F470:I470)</f>
        <v>0</v>
      </c>
      <c r="K470" s="144">
        <v>1.56</v>
      </c>
      <c r="L470" s="141"/>
      <c r="M470" s="141"/>
      <c r="N470" s="141"/>
      <c r="O470" s="141">
        <f t="shared" si="102"/>
        <v>1.56</v>
      </c>
      <c r="P470" s="16"/>
    </row>
    <row r="471" spans="1:16" s="17" customFormat="1" ht="12.75">
      <c r="A471" s="18"/>
      <c r="B471" s="18"/>
      <c r="C471" s="30" t="s">
        <v>35</v>
      </c>
      <c r="D471" s="30" t="s">
        <v>15</v>
      </c>
      <c r="E471" s="159" t="s">
        <v>36</v>
      </c>
      <c r="F471" s="141">
        <v>254799</v>
      </c>
      <c r="G471" s="141"/>
      <c r="H471" s="141"/>
      <c r="I471" s="141"/>
      <c r="J471" s="141">
        <f>SUM(F471:I471)</f>
        <v>254799</v>
      </c>
      <c r="K471" s="144">
        <v>794888.39</v>
      </c>
      <c r="L471" s="141"/>
      <c r="M471" s="141"/>
      <c r="N471" s="141"/>
      <c r="O471" s="141">
        <f t="shared" si="102"/>
        <v>794888.39</v>
      </c>
      <c r="P471" s="16">
        <f>O471/J471</f>
        <v>3.1196684052920145</v>
      </c>
    </row>
    <row r="472" spans="1:16" s="17" customFormat="1" ht="12.75">
      <c r="A472" s="33"/>
      <c r="B472" s="33"/>
      <c r="C472" s="30">
        <v>151</v>
      </c>
      <c r="D472" s="30">
        <v>0</v>
      </c>
      <c r="E472" s="159" t="s">
        <v>368</v>
      </c>
      <c r="F472" s="141"/>
      <c r="G472" s="141"/>
      <c r="H472" s="141"/>
      <c r="I472" s="141"/>
      <c r="J472" s="141"/>
      <c r="K472" s="144">
        <v>1.69</v>
      </c>
      <c r="L472" s="141"/>
      <c r="M472" s="141"/>
      <c r="N472" s="141"/>
      <c r="O472" s="141">
        <f t="shared" si="102"/>
        <v>1.69</v>
      </c>
      <c r="P472" s="16"/>
    </row>
    <row r="473" spans="1:16" s="17" customFormat="1" ht="68.25">
      <c r="A473" s="33"/>
      <c r="B473" s="33"/>
      <c r="C473" s="30">
        <v>290</v>
      </c>
      <c r="D473" s="30">
        <v>0</v>
      </c>
      <c r="E473" s="159" t="s">
        <v>219</v>
      </c>
      <c r="F473" s="141"/>
      <c r="G473" s="141"/>
      <c r="H473" s="141"/>
      <c r="I473" s="141"/>
      <c r="J473" s="141"/>
      <c r="K473" s="144">
        <v>6196.49</v>
      </c>
      <c r="L473" s="141"/>
      <c r="M473" s="141"/>
      <c r="N473" s="141"/>
      <c r="O473" s="141">
        <f t="shared" si="102"/>
        <v>6196.49</v>
      </c>
      <c r="P473" s="16"/>
    </row>
    <row r="474" spans="1:16" s="17" customFormat="1" ht="12.75">
      <c r="A474" s="18"/>
      <c r="B474" s="31" t="s">
        <v>369</v>
      </c>
      <c r="C474" s="20"/>
      <c r="D474" s="21"/>
      <c r="E474" s="157"/>
      <c r="F474" s="142">
        <f>SUM(F463:F473)</f>
        <v>6824399</v>
      </c>
      <c r="G474" s="142">
        <f>SUM(G463:G473)</f>
        <v>0</v>
      </c>
      <c r="H474" s="142">
        <f>SUM(H463:H473)</f>
        <v>0</v>
      </c>
      <c r="I474" s="142">
        <f>SUM(I463:I473)</f>
        <v>0</v>
      </c>
      <c r="J474" s="142">
        <f>SUM(J463:J473)</f>
        <v>6824399</v>
      </c>
      <c r="K474" s="142">
        <f>SUM(K463:K473)</f>
        <v>3889191.0200000005</v>
      </c>
      <c r="L474" s="142">
        <f>SUM(L463:L473)</f>
        <v>0</v>
      </c>
      <c r="M474" s="142">
        <f>SUM(M463:M473)</f>
        <v>0</v>
      </c>
      <c r="N474" s="142">
        <f>SUM(N463:N473)</f>
        <v>0</v>
      </c>
      <c r="O474" s="142">
        <f t="shared" si="102"/>
        <v>3889191.0200000005</v>
      </c>
      <c r="P474" s="22">
        <f>O474/J474</f>
        <v>0.5698950222576377</v>
      </c>
    </row>
    <row r="475" spans="1:16" s="17" customFormat="1" ht="12.75">
      <c r="A475" s="23" t="s">
        <v>370</v>
      </c>
      <c r="B475" s="24"/>
      <c r="C475" s="25"/>
      <c r="D475" s="25"/>
      <c r="E475" s="158"/>
      <c r="F475" s="143">
        <f>SUM(F474)</f>
        <v>6824399</v>
      </c>
      <c r="G475" s="143">
        <f aca="true" t="shared" si="105" ref="G475:O475">SUM(G474)</f>
        <v>0</v>
      </c>
      <c r="H475" s="143">
        <f t="shared" si="105"/>
        <v>0</v>
      </c>
      <c r="I475" s="143">
        <f t="shared" si="105"/>
        <v>0</v>
      </c>
      <c r="J475" s="143">
        <f t="shared" si="105"/>
        <v>6824399</v>
      </c>
      <c r="K475" s="143">
        <f t="shared" si="105"/>
        <v>3889191.0200000005</v>
      </c>
      <c r="L475" s="143">
        <f t="shared" si="105"/>
        <v>0</v>
      </c>
      <c r="M475" s="143">
        <f t="shared" si="105"/>
        <v>0</v>
      </c>
      <c r="N475" s="143">
        <f t="shared" si="105"/>
        <v>0</v>
      </c>
      <c r="O475" s="143">
        <f t="shared" si="105"/>
        <v>3889191.0200000005</v>
      </c>
      <c r="P475" s="26">
        <f>O475/J475</f>
        <v>0.5698950222576377</v>
      </c>
    </row>
    <row r="476" spans="1:16" s="17" customFormat="1" ht="12.75">
      <c r="A476" s="103" t="s">
        <v>10</v>
      </c>
      <c r="B476" s="104"/>
      <c r="C476" s="30"/>
      <c r="D476" s="30"/>
      <c r="E476" s="170"/>
      <c r="F476" s="153">
        <f>SUM(F475,F462,F445,F413,F392,F363,F290,F279,F190,F177,F139,F136,F127,F124,F95,F65,F42,F9,F6)</f>
        <v>1227897167</v>
      </c>
      <c r="G476" s="153">
        <f>SUM(G475,G462,G445,G413,G392,G363,G290,G279,G190,G177,G139,G136,G127,G124,G95,G65,G42,G9,G6)</f>
        <v>12377807</v>
      </c>
      <c r="H476" s="153">
        <f>SUM(H475,H462,H445,H413,H392,H363,H290,H279,H190,H177,H139,H136,H127,H124,H95,H65,H42,H9,H6)</f>
        <v>93096199.46</v>
      </c>
      <c r="I476" s="153">
        <f>SUM(I475,I462,I445,I413,I392,I363,I290,I279,I190,I177,I139,I136,I127,I124,I95,I65,I42,I9,I6)</f>
        <v>26659024</v>
      </c>
      <c r="J476" s="153">
        <f>SUM(J475,J462,J445,J413,J392,J363,J290,J279,J190,J177,J139,J136,J127,J124,J95,J65,J42,J9,J6)</f>
        <v>1360030197.46</v>
      </c>
      <c r="K476" s="153">
        <f>SUM(K475,K462,K445,K413,K392,K363,K290,K279,K190,K177,K139,K136,K127,K124,K95,K65,K46,K42,K9,K6)</f>
        <v>605711354.94</v>
      </c>
      <c r="L476" s="153">
        <f>SUM(L475,L462,L445,L413,L392,L363,L290,L279,L190,L177,L139,L136,L127,L124,L95,L65,L46,L42,L9,L6)</f>
        <v>5650432.01</v>
      </c>
      <c r="M476" s="153">
        <f>SUM(M475,M462,M445,M413,M392,M363,M290,M279,M190,M177,M139,M136,M127,M124,M95,M65,M46,M42,M9,M6)</f>
        <v>53748382.73</v>
      </c>
      <c r="N476" s="153">
        <f>SUM(N475,N462,N445,N413,N392,N363,N290,N279,N190,N177,N139,N136,N127,N124,N95,N65,N46,N42,N9,N6)</f>
        <v>17494881.009999998</v>
      </c>
      <c r="O476" s="153">
        <f>SUM(O475,O462,O445,O413,O392,O363,O290,O279,O190,O177,O139,O136,O127,O124,O95,O65,O46,O42,O9,O6)</f>
        <v>682605050.6899999</v>
      </c>
      <c r="P476" s="105">
        <f>O476/J476</f>
        <v>0.5019043341573127</v>
      </c>
    </row>
  </sheetData>
  <mergeCells count="75">
    <mergeCell ref="B433:B434"/>
    <mergeCell ref="B334:B335"/>
    <mergeCell ref="B331:B332"/>
    <mergeCell ref="B51:B52"/>
    <mergeCell ref="B100:B101"/>
    <mergeCell ref="B378:B379"/>
    <mergeCell ref="A364:A366"/>
    <mergeCell ref="A414:A416"/>
    <mergeCell ref="B414:B416"/>
    <mergeCell ref="B382:B385"/>
    <mergeCell ref="A393:A394"/>
    <mergeCell ref="B171:B172"/>
    <mergeCell ref="B320:B321"/>
    <mergeCell ref="B337:B338"/>
    <mergeCell ref="B344:B345"/>
    <mergeCell ref="B324:B325"/>
    <mergeCell ref="B305:B306"/>
    <mergeCell ref="B270:B272"/>
    <mergeCell ref="A43:A44"/>
    <mergeCell ref="B152:B161"/>
    <mergeCell ref="B163:B166"/>
    <mergeCell ref="B238:B239"/>
    <mergeCell ref="B191:B192"/>
    <mergeCell ref="B116:B118"/>
    <mergeCell ref="B66:B67"/>
    <mergeCell ref="B71:B73"/>
    <mergeCell ref="A128:A129"/>
    <mergeCell ref="B425:B426"/>
    <mergeCell ref="B430:B431"/>
    <mergeCell ref="B350:B352"/>
    <mergeCell ref="B393:B395"/>
    <mergeCell ref="B401:B402"/>
    <mergeCell ref="B373:B374"/>
    <mergeCell ref="A451:A453"/>
    <mergeCell ref="E27:E28"/>
    <mergeCell ref="C468:C470"/>
    <mergeCell ref="E468:E470"/>
    <mergeCell ref="E442:E443"/>
    <mergeCell ref="E388:E389"/>
    <mergeCell ref="C388:C389"/>
    <mergeCell ref="B31:B32"/>
    <mergeCell ref="B43:B44"/>
    <mergeCell ref="B300:B303"/>
    <mergeCell ref="B267:B268"/>
    <mergeCell ref="B20:B21"/>
    <mergeCell ref="B112:B114"/>
    <mergeCell ref="A1:P1"/>
    <mergeCell ref="K2:P2"/>
    <mergeCell ref="F2:J2"/>
    <mergeCell ref="C3:E3"/>
    <mergeCell ref="C35:C37"/>
    <mergeCell ref="C24:C25"/>
    <mergeCell ref="E24:E25"/>
    <mergeCell ref="C27:C28"/>
    <mergeCell ref="E35:E37"/>
    <mergeCell ref="C230:C231"/>
    <mergeCell ref="A191:A192"/>
    <mergeCell ref="A125:A126"/>
    <mergeCell ref="B143:B150"/>
    <mergeCell ref="B140:B141"/>
    <mergeCell ref="B182:B184"/>
    <mergeCell ref="B174:B175"/>
    <mergeCell ref="A140:A149"/>
    <mergeCell ref="C92:C93"/>
    <mergeCell ref="E182:E184"/>
    <mergeCell ref="C182:C184"/>
    <mergeCell ref="E230:E231"/>
    <mergeCell ref="B327:B329"/>
    <mergeCell ref="A7:A8"/>
    <mergeCell ref="C116:C118"/>
    <mergeCell ref="E92:E93"/>
    <mergeCell ref="E116:E118"/>
    <mergeCell ref="E119:E120"/>
    <mergeCell ref="C119:C120"/>
    <mergeCell ref="A66:A67"/>
  </mergeCells>
  <printOptions/>
  <pageMargins left="0.51" right="0.22" top="0.82" bottom="0.62" header="0.5" footer="0.3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cp:lastPrinted>2016-08-03T08:02:33Z</cp:lastPrinted>
  <dcterms:created xsi:type="dcterms:W3CDTF">2016-08-03T06:47:34Z</dcterms:created>
  <dcterms:modified xsi:type="dcterms:W3CDTF">2016-08-03T08:08:30Z</dcterms:modified>
  <cp:category/>
  <cp:version/>
  <cp:contentType/>
  <cp:contentStatus/>
</cp:coreProperties>
</file>