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8150" windowHeight="12015" activeTab="4"/>
  </bookViews>
  <sheets>
    <sheet name="tytuł" sheetId="1" r:id="rId1"/>
    <sheet name="Załącznik nr 1" sheetId="2" r:id="rId2"/>
    <sheet name="Załącznik nr 2" sheetId="3" r:id="rId3"/>
    <sheet name="Załacznik nr 3" sheetId="4" r:id="rId4"/>
    <sheet name="Załącznik nr 4" sheetId="5" r:id="rId5"/>
  </sheets>
  <definedNames>
    <definedName name="_xlnm.Print_Area" localSheetId="3">'Załacznik nr 3'!$A$1:$L$565</definedName>
    <definedName name="_xlnm.Print_Area" localSheetId="1">'Załącznik nr 1'!$A$1:$N$165</definedName>
    <definedName name="_xlnm.Print_Area" localSheetId="2">'Załącznik nr 2'!$A$1:$N$55</definedName>
    <definedName name="_xlnm.Print_Area" localSheetId="4">'Załącznik nr 4'!$A$1:$L$253</definedName>
    <definedName name="_xlnm.Print_Titles" localSheetId="3">'Załacznik nr 3'!$3:$4</definedName>
    <definedName name="_xlnm.Print_Titles" localSheetId="1">'Załącznik nr 1'!$3:$5</definedName>
    <definedName name="_xlnm.Print_Titles" localSheetId="2">'Załącznik nr 2'!$3:$5</definedName>
    <definedName name="_xlnm.Print_Titles" localSheetId="4">'Załącznik nr 4'!$3:$4</definedName>
  </definedNames>
  <calcPr fullCalcOnLoad="1"/>
</workbook>
</file>

<file path=xl/sharedStrings.xml><?xml version="1.0" encoding="utf-8"?>
<sst xmlns="http://schemas.openxmlformats.org/spreadsheetml/2006/main" count="1675" uniqueCount="222">
  <si>
    <t>LP.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</si>
  <si>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</si>
  <si>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</si>
  <si>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</si>
  <si>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</si>
  <si>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</si>
  <si>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</si>
  <si>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</si>
  <si>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</si>
  <si>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</si>
  <si>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</si>
  <si>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</si>
  <si>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</si>
  <si>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</si>
  <si>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</si>
  <si>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</si>
  <si>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łącznie bieżące</t>
  </si>
  <si>
    <t>łącznie majątkowe</t>
  </si>
  <si>
    <t>Objęcie udziałów w PKA - zabezpieczenie wkładu własnego na zakup autobusów w projekcie "Zwiększenie konkurencyjności transportu publicznego w Gdyni dzięki przebudowie infrastruktury komunikacji zbiorowej oraz zakupowi nowoczesnego taboru"</t>
  </si>
  <si>
    <t>Objęcie udziałów w PKM - zabezpieczenie wkładu własnego na zakup autobusów w projekcie "Zwiększenie konkurencyjności transportu publicznego w Gdyni dzięki przebudowie infrastruktury komunikacji zbiorowej oraz zakupowi nowoczesnego taboru"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</si>
  <si>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</si>
  <si>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Przebudowa dróg powiatowych  - przebudowa oraz poprawa systemu drogowego i układu komunikacji miejskiej</t>
  </si>
  <si>
    <t>Modernizacja ulic gminnych  - poprawa lokalnego systemu drogowego</t>
  </si>
  <si>
    <t>Lokalne inicjatywy inwestycyjne - uzbrojenie terenów pod budownictwo mieszkaniowe</t>
  </si>
  <si>
    <t>Dokumentacja przyszłościowa - przygotowanie zadań do realizacji</t>
  </si>
  <si>
    <t>środa. was. bież.</t>
  </si>
  <si>
    <t>środa. włas. maj.</t>
  </si>
  <si>
    <t>Rozbudowa cmentarzy ZCK - poprawa stanu technicznego obiektów</t>
  </si>
  <si>
    <t>Budowa Gdyńskiego Inkubatora Przedsiębiorczości</t>
  </si>
  <si>
    <t>Udział w Spółce InnoBaltica Sp. z o.o.</t>
  </si>
  <si>
    <t>System Informacji Prawnej LEX</t>
  </si>
  <si>
    <t>Budowa oraz przebudowa szkół - rozbudowa infrastruktury oświatowej oraz poprawa stanu technicznego obiektów oświatowych</t>
  </si>
  <si>
    <t>Przebudowa szkół - poprawa stanu technicznego obiektów oświatowych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</si>
  <si>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</si>
  <si>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koszty niekwalifikowane eliminowanie zanieczyszczeń wprowadzanych do wód powierzchniowych</t>
  </si>
  <si>
    <t>Tereny zielone - park w Chwarznie</t>
  </si>
  <si>
    <t>Oświetlenie ulic - poprawa bezpieczeństwa</t>
  </si>
  <si>
    <t>Rozbudowa przystani rybackiej w Gdyni-Oksywie- etap II- koszty niekwalifikowane</t>
  </si>
  <si>
    <t xml:space="preserve">Lokalne Inicjatywy Inwestycyjne </t>
  </si>
  <si>
    <t>środ. inne maj. - pożyczka w ramach inicjatywy JESSICA</t>
  </si>
  <si>
    <t>Dokumentacja, wykonanie i instalacja wystawy stałej Muzeum Emigracji</t>
  </si>
  <si>
    <t xml:space="preserve">Muzeum Emigracji </t>
  </si>
  <si>
    <t>Budowa siedziby Gdyńskiej Szkoły Filmowej w Gdyni z parkingiem podziemnym pod Placem Grunwaldzkim i zagospodarowanie terenu Placu Grunwaldzkiego wraz z budową kolejki torowej z Placu Grunwaldzkiego na Kamienną Górę</t>
  </si>
  <si>
    <t>Wykonanie robót budowlanych na hali gier GOSiR</t>
  </si>
  <si>
    <t>Gdyński Ośrodek Sportu i Rekreacji</t>
  </si>
  <si>
    <t>Asysta techniczno - autorska oprogramowania systemu informatycznego obsługi zasobu geodezyjno - kartograficznego i katastru nieruchomości</t>
  </si>
  <si>
    <t>WFOŚ. bież.</t>
  </si>
  <si>
    <t>Kompleksowa modernizacja danych ewidencji gruntów i budynków Miasta Gdyni dla obrębu ewidencyjnego Chwarzno-Wiczlino</t>
  </si>
  <si>
    <t>Opracowanie dokumentacji przetargowej, SIWZ, wsparcie merytoryczne, nadzór, kontrola i udział w odbiorach prac w zamówieniu na "Asystę techniczno - autorską oprogramowania systemu informatycznego obsługi zasobu geodezyjno - kartograficznego i katastru nie</t>
  </si>
  <si>
    <t>Prowadzenie Biura Porad Obywatelskich</t>
  </si>
  <si>
    <t>Program wspierania lokalnego handlu i drobnego rzemiosła w ZMHT</t>
  </si>
  <si>
    <t>Konkurs - Organizowanie Społeczności Lokalnych (Opata Hackiego i Zamenhofa) II edycja</t>
  </si>
  <si>
    <t xml:space="preserve"> 85154    85395</t>
  </si>
  <si>
    <t>Wspieranie zadań z zakresu działań wychowawczych dzieci i młodzieży</t>
  </si>
  <si>
    <t>Wspieranie realizacji zadań z zakresu rozwoju dzieci i młodzieży w zakresie nowych technologii</t>
  </si>
  <si>
    <t>Prowadzenie warsztatów młodzieżowych i punktu psychologiczno-pedagogicznego w dzielnicy Gdynia Witomino.</t>
  </si>
  <si>
    <t>Prowadzenie świetlic socjoterapeutycznych</t>
  </si>
  <si>
    <t>Prowadzenie Poradni Opieki Paliatywnej</t>
  </si>
  <si>
    <t>Akademia Walki z Rakiem</t>
  </si>
  <si>
    <t>Profilaktyka raka jądra</t>
  </si>
  <si>
    <t>Prowadzenie placówki opiekuńczo-wychowawczej socjoterapeutycznej Dom pod Magnolią</t>
  </si>
  <si>
    <t>Prowadzenie placówki opiekuńczo-wychowawczej socjoterapeutycznej Dom na Klifie</t>
  </si>
  <si>
    <t>Przygotowywanie i dostarczanie posiłków osobom objętym wsparciem przez MOPS</t>
  </si>
  <si>
    <t>85203      85295</t>
  </si>
  <si>
    <t>Prowadzenie schroniska dla bezdomnych</t>
  </si>
  <si>
    <t>Zapewnienie schronienia dla osób bezdomnych i noclegu osobom wymagającym interwencyjnego wsparcia</t>
  </si>
  <si>
    <t>Świadczenie usług opiekuńczych (w tym teleopieka)</t>
  </si>
  <si>
    <t xml:space="preserve">Rozwijanie innowacyjnych form pomocy społecznej oraz opracowanie i realizacja Programu rozwiązywania problemu bezdomności w Gdyni w oparciu o analizę i ocenę zjawiska </t>
  </si>
  <si>
    <t>Wspieranie rozwoju dzieci niepełnosprawnych i zagrożnych niepełnosprawnością w wieku 3-7 lat</t>
  </si>
  <si>
    <t>Centrum informacji i rehabilitacji dla osób niewidomych i niedowidzących</t>
  </si>
  <si>
    <t>Utrzymanie sprawności psychicznej i integracja osób chorych na stwardnienie rozsiane (mieszkańców Gdyni)</t>
  </si>
  <si>
    <t>Wspieranie ubogich mieszkańców Gdyni</t>
  </si>
  <si>
    <t>Wspieranie samotnych matek i rodzin ubogich</t>
  </si>
  <si>
    <t xml:space="preserve">Prowadzenie punktu dystrybucji wsparcia żywnościowego </t>
  </si>
  <si>
    <t>Wspieranie realizacji zadań z zakresu odkrywania i wzmacniania potencjału rozwojowego dzieci w wieku przedszkolnym</t>
  </si>
  <si>
    <t>Konserwacja bieżąca zieleni miejskiej</t>
  </si>
  <si>
    <t>Zakładanie i urządzanie terenów zieleni</t>
  </si>
  <si>
    <t>Prowadzenie schroniska dla bezdomnych zwierząt</t>
  </si>
  <si>
    <t>90013</t>
  </si>
  <si>
    <t>Program ochrony przed hałasem</t>
  </si>
  <si>
    <t>Utrzymanie obiektów sportowo - rekreacyjnych - stadion miejski</t>
  </si>
  <si>
    <t>LP</t>
  </si>
  <si>
    <t xml:space="preserve">Dział </t>
  </si>
  <si>
    <t>Rozdział</t>
  </si>
  <si>
    <t>Par.</t>
  </si>
  <si>
    <t>Zwiększenie konkurencyjności transportu publicznego w Gdyni, dzięki przebudowie infrastruktury komunikacji zbiorowej wraz z zakupem nowoczesnego taboru - Regionalny Program Operacyjny Województwa  Pomorskiego</t>
  </si>
  <si>
    <t>środki własne</t>
  </si>
  <si>
    <t>budżet państwa</t>
  </si>
  <si>
    <t>środki UE</t>
  </si>
  <si>
    <t>środki niekwal.</t>
  </si>
  <si>
    <t>URZĄD MIASTA GDYNI - WYDZIAŁ PROJEKTÓW ROZWOJOWYCH</t>
  </si>
  <si>
    <t>DYNAMO 50% (DYNamic Citizens @ctive for Mobility) - 7 Program Ramowy (FP7-SST-CIVITAS-2011-MOVE)</t>
  </si>
  <si>
    <t>ZARZĄD DRÓG I ZIELENI</t>
  </si>
  <si>
    <t>ENTER.HUB - EFRR, Program URBZCT II</t>
  </si>
  <si>
    <t>Plany gospodarki niskoemisyjnej (PGN) - Program Operacyjny Infrastruktura i Środowisko 2007-2013</t>
  </si>
  <si>
    <t>Pomorski Park Naukowo-Technologiczny - rozbudowa etap 3  -  Program Operacyjny Innowacyjna Gospodarka</t>
  </si>
  <si>
    <t>POMORSKI PARK NAUKOWO TECHNOLOGICZNY</t>
  </si>
  <si>
    <t>"LET'S EXPO 2 ! - Wspieranie międzynarodowej aktywności innowacyjnych przedsiębiorców z Pomorza poprzez udział w targach branżowych" - Regionalny Program Operacyjny dla Województwa Pomorskiego na lata 2007-2013</t>
  </si>
  <si>
    <t>Good governance and cooperation - response to common chalenges in public finance (Dobre zarządzanie i współpraca odpowiedzią na wyzwania w sferze finansów publicznych)  - Program Współpracy Transgranicznej Litwa-Polska-Rosja 2007-2013</t>
  </si>
  <si>
    <t>WYDZIAŁ PROJEKTÓW ROZWOJOWYCH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</si>
  <si>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</si>
  <si>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</si>
  <si>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</si>
  <si>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ZESPÓŁ SZKÓŁ NR 12</t>
  </si>
  <si>
    <t>COMENIUS (2013-2015) - Program „Uczenie się przez całe życie"  Fundacja Rozwoju Systemu Edukacji</t>
  </si>
  <si>
    <t>GIMNAZJUM NR 4</t>
  </si>
  <si>
    <t>SPECJALNY OŚRODEK SZKOLNO-WYCHOWAWCZY NR 1</t>
  </si>
  <si>
    <t>ZESPÓŁ SZKÓŁ OGÓLNOKSZTAŁCĄCYCH           NR 1</t>
  </si>
  <si>
    <t>ZESPÓŁ SZKÓŁ CHŁODNICZYCH I ELEKTRONICZNYCH</t>
  </si>
  <si>
    <t>"SZKOŁA + BIZNES - współpraca na rzecz rozwoju KADR ITC w woj. pomorskim" - Program Operacyjny Kapitał Ludzki 2007-2013</t>
  </si>
  <si>
    <t xml:space="preserve">Zespół Placówek Specjalistycznych                   im. K. Lisieckiego "Dziadka" </t>
  </si>
  <si>
    <t>POWIATOWY URZĄD PRACY</t>
  </si>
  <si>
    <t>"Stażyści na językach" - Program Operacyjny Kapitał Ludzki 2007-2013</t>
  </si>
  <si>
    <t>Laboratorium edukacji - Program Operacyjny Kapitał Ludzki 2007-2013</t>
  </si>
  <si>
    <t>SAMODZIELNY REFERAT DS. ENERGETYKI</t>
  </si>
  <si>
    <t>COMENIUS REGIO - Program „Uczenie się przez całe życie"  Fundacja Rozwoju Systemu Edukacji</t>
  </si>
  <si>
    <t>GDYŃSKI OŚRODEK SPORTU I REKREACJI</t>
  </si>
  <si>
    <t>Rozwój komunikacji rowerowej aglomeracji trójmiejskiej w latach 2007-2013  - Regionalny Program Województwa Pomorskiego na lata 2007-2013</t>
  </si>
  <si>
    <t>URZĄD MIASTA GDYNI - WYDZIAŁ INWESTYCJI</t>
  </si>
  <si>
    <t>środ. niekwal.</t>
  </si>
  <si>
    <t>Ochrona wód Zatoki Gdańskiej - budowa i modernizacja systemu odprowadzania wód opadowych w Gdyni oraz Małym Trójmieście Kaszubskim - Program Operacyjny Infrastruktura I Środowisko</t>
  </si>
  <si>
    <t>URZĄD MIASTA GDYNI -WYDZIAŁ INWESTYCJI</t>
  </si>
  <si>
    <t>STOPIEŃ  ZAAWANSOWANIA  REALIZACJI  PROGRAMÓW WIELOLETNICH</t>
  </si>
  <si>
    <t>Załącznik nr 1</t>
  </si>
  <si>
    <t>Załącznik nr 2</t>
  </si>
  <si>
    <t>Załącznik nr 3</t>
  </si>
  <si>
    <t>Załącznik nr 4</t>
  </si>
  <si>
    <t xml:space="preserve">III. </t>
  </si>
  <si>
    <t>Informacja o realizacji przedsięwzięć (zadań) z udziałem środków UE -  wydatki bieżące</t>
  </si>
  <si>
    <t>Plan 2015 r.</t>
  </si>
  <si>
    <t>60004/ 60015</t>
  </si>
  <si>
    <t>DYN@MO 50% (DYNamic Citizens @ctive for Mobility) - 7 Program Ramowy (FP7-SST-CIVITAS-2011-MOVE)</t>
  </si>
  <si>
    <t>DYN@MO 75% (DYNamic Citizens @ctive for Mobility) - 7 Program Ramowy (FP7-SST-CIVITAS-2011-MOVE)</t>
  </si>
  <si>
    <t>DYN@MO 100% (DYNamic Citizens @ctive for Mobility) - 7 Program Ramowy (FP7-SST-CIVITAS-2011-MOVE)</t>
  </si>
  <si>
    <t>Projekt FLOW - rozbudowa modelu transportowego o ruch pieszy i rowerowy, projekt nr 635998 - Program  Ramowy Unii Europejskiej Horyzont 2020</t>
  </si>
  <si>
    <t>środki niekwal. VAT</t>
  </si>
  <si>
    <t>NORDA - Północny Biegun Wzrostu - Rozwój miast poprzez wzmocnienie kompetencji jednostek samorządu terytorialnego, dialog społeczny oraz współpracę z przedstawiecielami społeczeństwa obywatelskiego</t>
  </si>
  <si>
    <t>ERASMUS + (2015-2018) - Edukadcja szkolna - Fundacja Rozwoju Systemu Edukacji</t>
  </si>
  <si>
    <t>COMENIUS - (2013-2015) Program „Uczenie się przez całe życie"  Fundacja Rozwoju Systemu Edukacji</t>
  </si>
  <si>
    <t>ERASMUS+ (2014-2016) Program Fundacji Rozwoju Systemu Edukcji</t>
  </si>
  <si>
    <t>Zespół Szkół Nr 7</t>
  </si>
  <si>
    <t>ERASMUS+ (2015-2017) Program Fundacji Rozwoju Systemu Edukcji</t>
  </si>
  <si>
    <t>Zespół Szkół Nr 6</t>
  </si>
  <si>
    <t>ERASMUS+ (2014-2015) Program Fundacji Rozwoju Systemu Edukacji</t>
  </si>
  <si>
    <t>ZESPÓŁ SZKÓŁ ADMINISTRACYJNO- EKONOMICZNYCH</t>
  </si>
  <si>
    <t>ERASMUS+ (2015-2017) Program Fundacji Rozwoju Systemu Edukacji</t>
  </si>
  <si>
    <t>ERASMUS+ (2015-2017) "Globalna edykacja a trudności w uczeniu się" - Program Fundacji Rozwoju Systemu Edukacji</t>
  </si>
  <si>
    <t>WYDZIAŁ EDUKACJI</t>
  </si>
  <si>
    <t>Przebudowa i rozbudowa Szkoły Muzycznej w Gdyni wraz z zakupem niezbędnego wyposażenia - Program Operacyjny Infrastruktura i Środowisko</t>
  </si>
  <si>
    <t>WYDZIAŁ BUDYNKÓW</t>
  </si>
  <si>
    <t>"Więcej mocy, mniej przemocy" realizowanego w ramach grantów dla Programu PL14 "Przeciwdziałania przemocy w rodzinie i przemocy ze względu na płeć" współfinansowanego ze środków Norewskiego Mechanizmu Finansowego 2009-2014</t>
  </si>
  <si>
    <t>Ochrona wód Zatoki Gdańskiej - budowa i modernizacja systemu odprowadzania wód opadowych w Gdyni i Małym Trójmieście Kaszubskim</t>
  </si>
  <si>
    <t>WYDZIAŁ INWESTYCJI</t>
  </si>
  <si>
    <t>Pomorskie na Wystawie Światowej EXPO 2015 w Mediolanie - Program Operacyjny dla Województwa Pomorskiego na lata 2007-2013</t>
  </si>
  <si>
    <t>WYDZIAŁ KOMUNIKACJI SPOŁECZNEJ I INFORMACJI</t>
  </si>
  <si>
    <t>-</t>
  </si>
  <si>
    <t>Projekt Gdynia Miasto Młodych - płaszczyzna współpracy na rzecz rozwoju młodzieżowych innowacji społecznych  - Szwajcarsko - Polski Program Współpracy</t>
  </si>
  <si>
    <t>Łączne nakłady do 31.12.2015r. (kol. 9+11)</t>
  </si>
  <si>
    <t>Plan 2015r.</t>
  </si>
  <si>
    <t>Wykonanie            2015r.</t>
  </si>
  <si>
    <t>Nakłady poniesione do 31.12.2014r.</t>
  </si>
  <si>
    <t>Stopień realizacji planu       w %             (kol. 12/7)</t>
  </si>
  <si>
    <t>Informacja o realizacji przedsięwzięć (zadań) z udziałem środków UE - wydatki majątkowe</t>
  </si>
  <si>
    <t>Wykonanie 2015 r.</t>
  </si>
  <si>
    <t>Łączne naklady do 31.12.2015 r. (kol.9+11)</t>
  </si>
  <si>
    <t>Stopień realizacji planu  w % (kol. 12/7)</t>
  </si>
  <si>
    <t>Wdrożenie zintegrowanego systemu zarządzania ruchem TRISTAR w Gdańsku, Gdyni i Sopocie - Program Operacyjny Infrastruktura i Środowisko 2007-2014</t>
  </si>
  <si>
    <t>Rozwój elektronicznych usług publicznych w Gdyni - Regionalny Program Operacyjny dla Województwa Pomorskiego na lata 2007-2014</t>
  </si>
  <si>
    <t>URZĄD MIASTA GDYNI -SAMODZIELNY REFERAT DS. ENERGETYKI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</si>
  <si>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</si>
  <si>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Opracowanie dokumentacji dla I etapu inwestycji polegającej na budowie ul. Nowej Węglowej i tunelu pod torami kolejowymi do ul. Morskiej w Gdyni wraz z przebudową istniejącego ukłądu komunikacyjnego - Regionalny Program Operacyjny dla Województwa Pomorskiego</t>
  </si>
  <si>
    <t>Wykonanie 2015r.</t>
  </si>
  <si>
    <t>Łączne nakłady do 31.12.2015 (kol. 8 +10)</t>
  </si>
  <si>
    <t>Stopień realizacji planu          (kol. 11/6)</t>
  </si>
  <si>
    <t>Kompleksowe usługi doradcze w zakresie przygotowania i wdrożenia koncepcji docelowego wykorzystania przez Gminę Miasta Gdyni infrastruktury lotniska Gdynia - Oksywie</t>
  </si>
  <si>
    <t xml:space="preserve">Urząd Miasta </t>
  </si>
  <si>
    <t>Opracowanie koncepcji i scenariuszy działań promujących miejski produkt turystyczny - Gdyński Szlak Modernizmu wraz z realizacją przedstawionych w niej działań umowa nr SK/649/MG/162-W/2014</t>
  </si>
  <si>
    <t>Opracowanie koncepcji i scenariuszy działań promujących miejski produkt turystyczny - szlak Legendy Morskiej Gdyni wraz z realizacją przedstawionych w niej działań umowav nrv SK/383/MG/81-W/2014</t>
  </si>
  <si>
    <t>Dostosowanie systemu teleinformatycznego do prowadzenia ewidencji gruntów i budynków (EGIB) miasta Gdyni do wymagań rozporządzenia MAiC</t>
  </si>
  <si>
    <t>Urząd Miasta</t>
  </si>
  <si>
    <t>Czynna ochrona gatunkowa roślin ROSICZKI</t>
  </si>
  <si>
    <t>PPNT</t>
  </si>
  <si>
    <t>Czynna ochrona gatunkowa roślin PAPROTKI</t>
  </si>
  <si>
    <t>Pomorskie Miasteczko Zawodów</t>
  </si>
  <si>
    <t>Prowadzenie Gdyńskiego Centrum Organizacji Pozarządowych</t>
  </si>
  <si>
    <t>Wynajem systemu multimedialnego do Gdynia InfoBox umowa SK/557/MG/157-W/2013</t>
  </si>
  <si>
    <t>Wykonanie makiety urbanistycznej fragmentu mioasta Gdyni oraz prace konserwacyjne umowa SK/2623/MG/869-W/2012</t>
  </si>
  <si>
    <t>Zapewnienie przestrzeni dyskowej dla potrzeb serwisów internetowych gdyniainfobox.pl i m.gdyniainfobox.pl umowa nr SK/586/MG/135-W/2014</t>
  </si>
  <si>
    <t xml:space="preserve">Stworzenie aplikacji mobilnej miasta z projektem graficznym i oprogramowaniem, obsługa techniczna i zakup licencji umowa nr SK/359/MG/73-W/2014 </t>
  </si>
  <si>
    <t>Druk i eskpozycja plakatu promujacego miasto</t>
  </si>
  <si>
    <t>Wspieranie międzynarodowych staży i wymian 2012 - 2015</t>
  </si>
  <si>
    <t>Wspieranie międzynarodowych staży i wymian 2015-2018</t>
  </si>
  <si>
    <t>Gdyńskie Debaty Młodych VIII-XI</t>
  </si>
  <si>
    <t>Wspieranie zadań z zakresu działań wychowawczych dzieci i młodzieży 2015-2016</t>
  </si>
  <si>
    <t>Opracowanie narzędzi badawczych, przeprowadzenie oraz opracowanie wyników badań (metodą ESPAD), koordynowanie oraz opracowanie psychologicznego programu wsparcia oraz algorytmu postępowania z osobą uwikłaną w przemoc, koordynowanie i opracowanie GPPiRPA</t>
  </si>
  <si>
    <t>MOPS</t>
  </si>
  <si>
    <t>Wsparcie profilaktyczne i terapeutyczne osób z problemem DDA oraz ich rodzin, mieszkańców Gdyni</t>
  </si>
  <si>
    <t>Badanie przez biegłych sądowych w przedmiocie uzależnienia od alkoholu 2015-2016</t>
  </si>
  <si>
    <t>Usługa szkoleniowa "Szkoła dla rodziny"</t>
  </si>
  <si>
    <t xml:space="preserve">Przeprowadzenie usługi indywidualnego domowego poradnictwa wychowawczego podnoszącego kompetencje społeczne klientów MOPS </t>
  </si>
  <si>
    <t>Prowadzenie świetlicy opiekuńczej (2014 - 2015)</t>
  </si>
  <si>
    <t>Prowadzenie świetlicy opiekuńczej (2015 - 2016)</t>
  </si>
  <si>
    <t xml:space="preserve">Zapewnienie schronienia wraz z opieką dla osób starszych, niepełnosprawnych będących osobami bezdomnymi </t>
  </si>
  <si>
    <t>Zapewnienie schronienia wraz z opieką dla osób starszych, niepełnosprawnych będących osobami bezdomnymi (25 osób)</t>
  </si>
  <si>
    <t>Zapewnienie schronienia dla osób bezdomnych (2014-2015)</t>
  </si>
  <si>
    <t>Zapewnienie schronienia dla osób bezdomnych (2015-2017)</t>
  </si>
  <si>
    <t>Prowadzenie ośrodka wsparcia dla osób niesłyszących i niedosłyszących, mieszkańców Gdyni</t>
  </si>
  <si>
    <t>Prowadzenie aktywizacji społecznej osób po amputacji krtani</t>
  </si>
  <si>
    <t>Wspieranie rozwoju dzieci niepełnosprawnych i zagrożnych niepełnosprawnością w wieku 0-2 lat</t>
  </si>
  <si>
    <t>Prowadzenie zajęć z dogoterapii dla niepełnosprawnych mieszkańców Gdyni</t>
  </si>
  <si>
    <t xml:space="preserve">MOPS </t>
  </si>
  <si>
    <t>Diagnoza ekonomii społecznej w Gdyni - stan obecny, warunki rozwoju, rekomendacje</t>
  </si>
  <si>
    <t>Prowadzenie Skate Parku na terenie skweru Sue Ryder w Gdyni</t>
  </si>
  <si>
    <t>Zastępstwo procesowe w zakresie odzyskiwania podatku VAT od poniesionych nakładów inwestycyjnych</t>
  </si>
  <si>
    <t>Informacja o realizacji przedsięwzięć (wydatki bieżące) bez środków z UE</t>
  </si>
  <si>
    <t>Stopień realizacji planu          (kol. 12/6)</t>
  </si>
  <si>
    <t>90001       90019</t>
  </si>
  <si>
    <t>Lokalne Inicjatywy Inwestycyjne - uzbrojenie terenów pod budownictwo mieszkaniowe</t>
  </si>
  <si>
    <t>Rewitalizacja rejonu Opata Hackiego, Zamenhofa, Chylońskiej i  Komierowskiego</t>
  </si>
  <si>
    <t>Przebudowa dachu Muzeum Miasta Gdyni</t>
  </si>
  <si>
    <t xml:space="preserve">Informacja o realizacji przedsięwzięć (wydatki majątkowe), bez środków z UE </t>
  </si>
  <si>
    <t>Wykonanie  2015r.</t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</si>
</sst>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d/mm/yyyy"/>
    <numFmt numFmtId="218" formatCode="0.00000000"/>
    <numFmt numFmtId="219" formatCode="0.0000000000"/>
    <numFmt numFmtId="220" formatCode="_-* #,##0.000\ _z_ł_-;\-* #,##0.0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sz val="8"/>
      <color indexed="10"/>
      <name val="Arial CE"/>
      <family val="0"/>
    </font>
    <font>
      <b/>
      <sz val="7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8"/>
      <color indexed="17"/>
      <name val="Arial"/>
      <family val="2"/>
    </font>
    <font>
      <sz val="7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0" fillId="10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" fillId="5" borderId="1" applyNumberFormat="0" applyAlignment="0" applyProtection="0"/>
    <xf numFmtId="0" fontId="4" fillId="26" borderId="3" applyNumberFormat="0" applyAlignment="0" applyProtection="0"/>
    <xf numFmtId="0" fontId="5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11" borderId="1" applyNumberFormat="0" applyAlignment="0" applyProtection="0"/>
    <xf numFmtId="0" fontId="7" fillId="0" borderId="7" applyNumberFormat="0" applyFill="0" applyAlignment="0" applyProtection="0"/>
    <xf numFmtId="0" fontId="8" fillId="25" borderId="2" applyNumberFormat="0" applyAlignment="0" applyProtection="0"/>
    <xf numFmtId="0" fontId="39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" borderId="12" applyNumberFormat="0" applyFont="0" applyAlignment="0" applyProtection="0"/>
    <xf numFmtId="0" fontId="14" fillId="26" borderId="1" applyNumberFormat="0" applyAlignment="0" applyProtection="0"/>
    <xf numFmtId="0" fontId="15" fillId="0" borderId="0" applyNumberFormat="0" applyFill="0" applyBorder="0" applyAlignment="0" applyProtection="0"/>
    <xf numFmtId="0" fontId="41" fillId="24" borderId="3" applyNumberFormat="0" applyAlignment="0" applyProtection="0"/>
    <xf numFmtId="9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3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8" borderId="0" applyNumberFormat="0" applyBorder="0" applyAlignment="0" applyProtection="0"/>
  </cellStyleXfs>
  <cellXfs count="411">
    <xf numFmtId="0" fontId="0" fillId="0" borderId="0" xfId="0" applyAlignment="1">
      <alignment/>
    </xf>
    <xf numFmtId="3" fontId="23" fillId="0" borderId="15" xfId="90" applyNumberFormat="1" applyFont="1" applyFill="1" applyBorder="1" applyAlignment="1">
      <alignment vertical="center"/>
      <protection/>
    </xf>
    <xf numFmtId="3" fontId="23" fillId="0" borderId="16" xfId="90" applyNumberFormat="1" applyFont="1" applyFill="1" applyBorder="1" applyAlignment="1">
      <alignment vertical="center"/>
      <protection/>
    </xf>
    <xf numFmtId="3" fontId="23" fillId="0" borderId="17" xfId="90" applyNumberFormat="1" applyFont="1" applyFill="1" applyBorder="1" applyAlignment="1">
      <alignment vertical="center"/>
      <protection/>
    </xf>
    <xf numFmtId="0" fontId="23" fillId="0" borderId="15" xfId="90" applyFont="1" applyFill="1" applyBorder="1">
      <alignment/>
      <protection/>
    </xf>
    <xf numFmtId="3" fontId="21" fillId="0" borderId="15" xfId="90" applyNumberFormat="1" applyFont="1" applyFill="1" applyBorder="1" applyProtection="1">
      <alignment/>
      <protection locked="0"/>
    </xf>
    <xf numFmtId="3" fontId="21" fillId="0" borderId="18" xfId="90" applyNumberFormat="1" applyFont="1" applyFill="1" applyBorder="1" applyProtection="1">
      <alignment/>
      <protection locked="0"/>
    </xf>
    <xf numFmtId="0" fontId="23" fillId="0" borderId="16" xfId="90" applyFont="1" applyFill="1" applyBorder="1">
      <alignment/>
      <protection/>
    </xf>
    <xf numFmtId="3" fontId="21" fillId="0" borderId="16" xfId="90" applyNumberFormat="1" applyFont="1" applyFill="1" applyBorder="1" applyProtection="1">
      <alignment/>
      <protection locked="0"/>
    </xf>
    <xf numFmtId="3" fontId="21" fillId="0" borderId="19" xfId="90" applyNumberFormat="1" applyFont="1" applyFill="1" applyBorder="1" applyProtection="1">
      <alignment/>
      <protection locked="0"/>
    </xf>
    <xf numFmtId="3" fontId="23" fillId="0" borderId="16" xfId="90" applyNumberFormat="1" applyFont="1" applyFill="1" applyBorder="1">
      <alignment/>
      <protection/>
    </xf>
    <xf numFmtId="3" fontId="23" fillId="0" borderId="19" xfId="90" applyNumberFormat="1" applyFont="1" applyFill="1" applyBorder="1">
      <alignment/>
      <protection/>
    </xf>
    <xf numFmtId="0" fontId="23" fillId="0" borderId="17" xfId="90" applyFont="1" applyFill="1" applyBorder="1">
      <alignment/>
      <protection/>
    </xf>
    <xf numFmtId="3" fontId="23" fillId="0" borderId="17" xfId="90" applyNumberFormat="1" applyFont="1" applyFill="1" applyBorder="1">
      <alignment/>
      <protection/>
    </xf>
    <xf numFmtId="3" fontId="23" fillId="0" borderId="20" xfId="90" applyNumberFormat="1" applyFont="1" applyFill="1" applyBorder="1">
      <alignment/>
      <protection/>
    </xf>
    <xf numFmtId="0" fontId="23" fillId="0" borderId="21" xfId="90" applyFont="1" applyFill="1" applyBorder="1">
      <alignment/>
      <protection/>
    </xf>
    <xf numFmtId="3" fontId="21" fillId="0" borderId="22" xfId="90" applyNumberFormat="1" applyFont="1" applyFill="1" applyBorder="1" applyProtection="1">
      <alignment/>
      <protection locked="0"/>
    </xf>
    <xf numFmtId="0" fontId="23" fillId="0" borderId="16" xfId="90" applyFont="1" applyFill="1" applyBorder="1" applyAlignment="1">
      <alignment horizontal="left"/>
      <protection/>
    </xf>
    <xf numFmtId="0" fontId="21" fillId="0" borderId="15" xfId="90" applyFont="1" applyFill="1" applyBorder="1">
      <alignment/>
      <protection/>
    </xf>
    <xf numFmtId="0" fontId="21" fillId="0" borderId="16" xfId="90" applyFont="1" applyFill="1" applyBorder="1">
      <alignment/>
      <protection/>
    </xf>
    <xf numFmtId="0" fontId="21" fillId="0" borderId="17" xfId="90" applyFont="1" applyFill="1" applyBorder="1">
      <alignment/>
      <protection/>
    </xf>
    <xf numFmtId="0" fontId="23" fillId="0" borderId="0" xfId="0" applyFont="1" applyFill="1" applyBorder="1" applyAlignment="1">
      <alignment vertical="center"/>
    </xf>
    <xf numFmtId="0" fontId="23" fillId="0" borderId="0" xfId="93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 applyProtection="1">
      <alignment/>
      <protection locked="0"/>
    </xf>
    <xf numFmtId="3" fontId="21" fillId="0" borderId="32" xfId="0" applyNumberFormat="1" applyFont="1" applyFill="1" applyBorder="1" applyAlignment="1" applyProtection="1">
      <alignment/>
      <protection locked="0"/>
    </xf>
    <xf numFmtId="3" fontId="21" fillId="0" borderId="33" xfId="0" applyNumberFormat="1" applyFont="1" applyFill="1" applyBorder="1" applyAlignment="1" applyProtection="1">
      <alignment/>
      <protection locked="0"/>
    </xf>
    <xf numFmtId="3" fontId="21" fillId="0" borderId="34" xfId="0" applyNumberFormat="1" applyFont="1" applyFill="1" applyBorder="1" applyAlignment="1" applyProtection="1">
      <alignment/>
      <protection locked="0"/>
    </xf>
    <xf numFmtId="3" fontId="21" fillId="0" borderId="32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3" fontId="21" fillId="0" borderId="0" xfId="0" applyNumberFormat="1" applyFont="1" applyFill="1" applyBorder="1" applyAlignment="1" applyProtection="1">
      <alignment/>
      <protection locked="0"/>
    </xf>
    <xf numFmtId="0" fontId="23" fillId="0" borderId="29" xfId="0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3" fontId="21" fillId="0" borderId="39" xfId="0" applyNumberFormat="1" applyFont="1" applyFill="1" applyBorder="1" applyAlignment="1" applyProtection="1">
      <alignment/>
      <protection locked="0"/>
    </xf>
    <xf numFmtId="3" fontId="21" fillId="0" borderId="40" xfId="0" applyNumberFormat="1" applyFont="1" applyFill="1" applyBorder="1" applyAlignment="1" applyProtection="1">
      <alignment/>
      <protection locked="0"/>
    </xf>
    <xf numFmtId="3" fontId="21" fillId="0" borderId="4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1" fillId="0" borderId="33" xfId="93" applyNumberFormat="1" applyFont="1" applyFill="1" applyBorder="1" applyProtection="1">
      <alignment/>
      <protection locked="0"/>
    </xf>
    <xf numFmtId="3" fontId="21" fillId="0" borderId="34" xfId="93" applyNumberFormat="1" applyFont="1" applyFill="1" applyBorder="1" applyProtection="1">
      <alignment/>
      <protection locked="0"/>
    </xf>
    <xf numFmtId="3" fontId="21" fillId="0" borderId="34" xfId="93" applyNumberFormat="1" applyFont="1" applyFill="1" applyBorder="1">
      <alignment/>
      <protection/>
    </xf>
    <xf numFmtId="3" fontId="23" fillId="0" borderId="36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23" fillId="0" borderId="28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3" fontId="23" fillId="0" borderId="21" xfId="90" applyNumberFormat="1" applyFont="1" applyFill="1" applyBorder="1" applyAlignment="1">
      <alignment vertical="center"/>
      <protection/>
    </xf>
    <xf numFmtId="217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3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/>
    </xf>
    <xf numFmtId="10" fontId="21" fillId="0" borderId="44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10" fontId="21" fillId="0" borderId="45" xfId="0" applyNumberFormat="1" applyFont="1" applyFill="1" applyBorder="1" applyAlignment="1">
      <alignment/>
    </xf>
    <xf numFmtId="0" fontId="23" fillId="0" borderId="4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/>
    </xf>
    <xf numFmtId="10" fontId="23" fillId="0" borderId="47" xfId="0" applyNumberFormat="1" applyFont="1" applyFill="1" applyBorder="1" applyAlignment="1">
      <alignment/>
    </xf>
    <xf numFmtId="0" fontId="21" fillId="0" borderId="48" xfId="0" applyFont="1" applyFill="1" applyBorder="1" applyAlignment="1">
      <alignment/>
    </xf>
    <xf numFmtId="3" fontId="21" fillId="0" borderId="49" xfId="0" applyNumberFormat="1" applyFont="1" applyFill="1" applyBorder="1" applyAlignment="1" applyProtection="1">
      <alignment/>
      <protection locked="0"/>
    </xf>
    <xf numFmtId="3" fontId="21" fillId="0" borderId="41" xfId="0" applyNumberFormat="1" applyFont="1" applyFill="1" applyBorder="1" applyAlignment="1" applyProtection="1">
      <alignment/>
      <protection locked="0"/>
    </xf>
    <xf numFmtId="10" fontId="21" fillId="0" borderId="50" xfId="0" applyNumberFormat="1" applyFont="1" applyFill="1" applyBorder="1" applyAlignment="1" applyProtection="1">
      <alignment/>
      <protection locked="0"/>
    </xf>
    <xf numFmtId="4" fontId="27" fillId="0" borderId="0" xfId="0" applyNumberFormat="1" applyFont="1" applyFill="1" applyAlignment="1">
      <alignment/>
    </xf>
    <xf numFmtId="10" fontId="21" fillId="0" borderId="45" xfId="0" applyNumberFormat="1" applyFont="1" applyFill="1" applyBorder="1" applyAlignment="1" applyProtection="1">
      <alignment/>
      <protection locked="0"/>
    </xf>
    <xf numFmtId="3" fontId="23" fillId="0" borderId="33" xfId="0" applyNumberFormat="1" applyFont="1" applyFill="1" applyBorder="1" applyAlignment="1">
      <alignment/>
    </xf>
    <xf numFmtId="10" fontId="23" fillId="0" borderId="45" xfId="0" applyNumberFormat="1" applyFont="1" applyFill="1" applyBorder="1" applyAlignment="1">
      <alignment/>
    </xf>
    <xf numFmtId="10" fontId="21" fillId="0" borderId="44" xfId="0" applyNumberFormat="1" applyFont="1" applyFill="1" applyBorder="1" applyAlignment="1" applyProtection="1">
      <alignment/>
      <protection locked="0"/>
    </xf>
    <xf numFmtId="0" fontId="21" fillId="0" borderId="51" xfId="0" applyFont="1" applyFill="1" applyBorder="1" applyAlignment="1">
      <alignment/>
    </xf>
    <xf numFmtId="3" fontId="23" fillId="0" borderId="49" xfId="0" applyNumberFormat="1" applyFont="1" applyFill="1" applyBorder="1" applyAlignment="1" applyProtection="1">
      <alignment/>
      <protection locked="0"/>
    </xf>
    <xf numFmtId="3" fontId="23" fillId="0" borderId="41" xfId="0" applyNumberFormat="1" applyFont="1" applyFill="1" applyBorder="1" applyAlignment="1" applyProtection="1">
      <alignment/>
      <protection locked="0"/>
    </xf>
    <xf numFmtId="10" fontId="23" fillId="0" borderId="50" xfId="0" applyNumberFormat="1" applyFont="1" applyFill="1" applyBorder="1" applyAlignment="1" applyProtection="1">
      <alignment/>
      <protection locked="0"/>
    </xf>
    <xf numFmtId="3" fontId="21" fillId="0" borderId="52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3" fillId="0" borderId="35" xfId="0" applyNumberFormat="1" applyFont="1" applyFill="1" applyBorder="1" applyAlignment="1" applyProtection="1">
      <alignment/>
      <protection locked="0"/>
    </xf>
    <xf numFmtId="3" fontId="23" fillId="0" borderId="54" xfId="0" applyNumberFormat="1" applyFont="1" applyFill="1" applyBorder="1" applyAlignment="1" applyProtection="1">
      <alignment/>
      <protection locked="0"/>
    </xf>
    <xf numFmtId="10" fontId="23" fillId="0" borderId="47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10" fontId="21" fillId="0" borderId="50" xfId="0" applyNumberFormat="1" applyFont="1" applyFill="1" applyBorder="1" applyAlignment="1">
      <alignment/>
    </xf>
    <xf numFmtId="10" fontId="23" fillId="0" borderId="55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10" fontId="23" fillId="0" borderId="58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10" fontId="23" fillId="0" borderId="44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/>
    </xf>
    <xf numFmtId="0" fontId="23" fillId="0" borderId="28" xfId="93" applyFont="1" applyFill="1" applyBorder="1" applyAlignment="1">
      <alignment horizontal="center" vertical="center"/>
      <protection/>
    </xf>
    <xf numFmtId="0" fontId="23" fillId="0" borderId="25" xfId="93" applyFont="1" applyFill="1" applyBorder="1" applyAlignment="1">
      <alignment horizontal="center" vertical="center"/>
      <protection/>
    </xf>
    <xf numFmtId="3" fontId="21" fillId="0" borderId="49" xfId="93" applyNumberFormat="1" applyFont="1" applyFill="1" applyBorder="1">
      <alignment/>
      <protection/>
    </xf>
    <xf numFmtId="3" fontId="21" fillId="0" borderId="41" xfId="93" applyNumberFormat="1" applyFont="1" applyFill="1" applyBorder="1">
      <alignment/>
      <protection/>
    </xf>
    <xf numFmtId="3" fontId="21" fillId="0" borderId="59" xfId="93" applyNumberFormat="1" applyFont="1" applyFill="1" applyBorder="1">
      <alignment/>
      <protection/>
    </xf>
    <xf numFmtId="10" fontId="21" fillId="0" borderId="50" xfId="93" applyNumberFormat="1" applyFont="1" applyFill="1" applyBorder="1">
      <alignment/>
      <protection/>
    </xf>
    <xf numFmtId="3" fontId="21" fillId="0" borderId="33" xfId="93" applyNumberFormat="1" applyFont="1" applyFill="1" applyBorder="1">
      <alignment/>
      <protection/>
    </xf>
    <xf numFmtId="3" fontId="21" fillId="0" borderId="53" xfId="93" applyNumberFormat="1" applyFont="1" applyFill="1" applyBorder="1">
      <alignment/>
      <protection/>
    </xf>
    <xf numFmtId="10" fontId="21" fillId="0" borderId="45" xfId="93" applyNumberFormat="1" applyFont="1" applyFill="1" applyBorder="1">
      <alignment/>
      <protection/>
    </xf>
    <xf numFmtId="3" fontId="23" fillId="0" borderId="35" xfId="93" applyNumberFormat="1" applyFont="1" applyFill="1" applyBorder="1">
      <alignment/>
      <protection/>
    </xf>
    <xf numFmtId="3" fontId="23" fillId="0" borderId="36" xfId="93" applyNumberFormat="1" applyFont="1" applyFill="1" applyBorder="1">
      <alignment/>
      <protection/>
    </xf>
    <xf numFmtId="3" fontId="23" fillId="0" borderId="54" xfId="93" applyNumberFormat="1" applyFont="1" applyFill="1" applyBorder="1">
      <alignment/>
      <protection/>
    </xf>
    <xf numFmtId="10" fontId="23" fillId="0" borderId="47" xfId="93" applyNumberFormat="1" applyFont="1" applyFill="1" applyBorder="1">
      <alignment/>
      <protection/>
    </xf>
    <xf numFmtId="0" fontId="23" fillId="0" borderId="26" xfId="93" applyFont="1" applyFill="1" applyBorder="1" applyAlignment="1">
      <alignment horizontal="center" vertical="center"/>
      <protection/>
    </xf>
    <xf numFmtId="3" fontId="21" fillId="0" borderId="31" xfId="93" applyNumberFormat="1" applyFont="1" applyFill="1" applyBorder="1">
      <alignment/>
      <protection/>
    </xf>
    <xf numFmtId="3" fontId="21" fillId="0" borderId="32" xfId="93" applyNumberFormat="1" applyFont="1" applyFill="1" applyBorder="1">
      <alignment/>
      <protection/>
    </xf>
    <xf numFmtId="3" fontId="21" fillId="0" borderId="52" xfId="93" applyNumberFormat="1" applyFont="1" applyFill="1" applyBorder="1">
      <alignment/>
      <protection/>
    </xf>
    <xf numFmtId="10" fontId="21" fillId="0" borderId="44" xfId="93" applyNumberFormat="1" applyFont="1" applyFill="1" applyBorder="1">
      <alignment/>
      <protection/>
    </xf>
    <xf numFmtId="0" fontId="23" fillId="0" borderId="27" xfId="93" applyFont="1" applyFill="1" applyBorder="1" applyAlignment="1">
      <alignment horizontal="center" vertical="center"/>
      <protection/>
    </xf>
    <xf numFmtId="0" fontId="23" fillId="0" borderId="29" xfId="93" applyFont="1" applyFill="1" applyBorder="1" applyAlignment="1">
      <alignment horizontal="center" vertical="center"/>
      <protection/>
    </xf>
    <xf numFmtId="0" fontId="23" fillId="0" borderId="24" xfId="93" applyFont="1" applyFill="1" applyBorder="1" applyAlignment="1">
      <alignment horizontal="center" vertical="center"/>
      <protection/>
    </xf>
    <xf numFmtId="0" fontId="23" fillId="0" borderId="48" xfId="93" applyFont="1" applyFill="1" applyBorder="1" applyAlignment="1">
      <alignment horizontal="center" vertical="center"/>
      <protection/>
    </xf>
    <xf numFmtId="3" fontId="23" fillId="0" borderId="49" xfId="93" applyNumberFormat="1" applyFont="1" applyFill="1" applyBorder="1">
      <alignment/>
      <protection/>
    </xf>
    <xf numFmtId="3" fontId="23" fillId="0" borderId="41" xfId="93" applyNumberFormat="1" applyFont="1" applyFill="1" applyBorder="1">
      <alignment/>
      <protection/>
    </xf>
    <xf numFmtId="3" fontId="23" fillId="0" borderId="59" xfId="93" applyNumberFormat="1" applyFont="1" applyFill="1" applyBorder="1">
      <alignment/>
      <protection/>
    </xf>
    <xf numFmtId="10" fontId="23" fillId="0" borderId="50" xfId="93" applyNumberFormat="1" applyFont="1" applyFill="1" applyBorder="1">
      <alignment/>
      <protection/>
    </xf>
    <xf numFmtId="3" fontId="23" fillId="0" borderId="31" xfId="93" applyNumberFormat="1" applyFont="1" applyFill="1" applyBorder="1" applyProtection="1">
      <alignment/>
      <protection locked="0"/>
    </xf>
    <xf numFmtId="3" fontId="23" fillId="0" borderId="32" xfId="93" applyNumberFormat="1" applyFont="1" applyFill="1" applyBorder="1" applyProtection="1">
      <alignment/>
      <protection locked="0"/>
    </xf>
    <xf numFmtId="10" fontId="23" fillId="0" borderId="44" xfId="93" applyNumberFormat="1" applyFont="1" applyFill="1" applyBorder="1" applyProtection="1">
      <alignment/>
      <protection locked="0"/>
    </xf>
    <xf numFmtId="10" fontId="21" fillId="0" borderId="45" xfId="93" applyNumberFormat="1" applyFont="1" applyFill="1" applyBorder="1" applyProtection="1">
      <alignment/>
      <protection locked="0"/>
    </xf>
    <xf numFmtId="3" fontId="23" fillId="0" borderId="33" xfId="93" applyNumberFormat="1" applyFont="1" applyFill="1" applyBorder="1">
      <alignment/>
      <protection/>
    </xf>
    <xf numFmtId="3" fontId="23" fillId="0" borderId="34" xfId="93" applyNumberFormat="1" applyFont="1" applyFill="1" applyBorder="1">
      <alignment/>
      <protection/>
    </xf>
    <xf numFmtId="10" fontId="23" fillId="0" borderId="45" xfId="93" applyNumberFormat="1" applyFont="1" applyFill="1" applyBorder="1">
      <alignment/>
      <protection/>
    </xf>
    <xf numFmtId="0" fontId="23" fillId="0" borderId="48" xfId="0" applyFont="1" applyFill="1" applyBorder="1" applyAlignment="1">
      <alignment horizontal="center" vertical="center"/>
    </xf>
    <xf numFmtId="217" fontId="23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/>
    </xf>
    <xf numFmtId="0" fontId="23" fillId="0" borderId="51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23" fillId="0" borderId="31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3" fontId="53" fillId="0" borderId="0" xfId="0" applyNumberFormat="1" applyFont="1" applyFill="1" applyBorder="1" applyAlignment="1" applyProtection="1">
      <alignment/>
      <protection locked="0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/>
    </xf>
    <xf numFmtId="3" fontId="23" fillId="0" borderId="62" xfId="0" applyNumberFormat="1" applyFont="1" applyFill="1" applyBorder="1" applyAlignment="1">
      <alignment/>
    </xf>
    <xf numFmtId="10" fontId="23" fillId="0" borderId="63" xfId="0" applyNumberFormat="1" applyFont="1" applyFill="1" applyBorder="1" applyAlignment="1">
      <alignment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13" fillId="0" borderId="0" xfId="92" applyFont="1" applyFill="1">
      <alignment/>
      <protection/>
    </xf>
    <xf numFmtId="0" fontId="13" fillId="0" borderId="0" xfId="92" applyFont="1" applyFill="1" applyAlignment="1">
      <alignment horizontal="center"/>
      <protection/>
    </xf>
    <xf numFmtId="3" fontId="13" fillId="0" borderId="0" xfId="92" applyNumberFormat="1" applyFont="1" applyFill="1">
      <alignment/>
      <protection/>
    </xf>
    <xf numFmtId="3" fontId="13" fillId="0" borderId="0" xfId="92" applyNumberFormat="1" applyFont="1" applyFill="1" applyAlignment="1">
      <alignment horizontal="right"/>
      <protection/>
    </xf>
    <xf numFmtId="0" fontId="22" fillId="0" borderId="64" xfId="92" applyFont="1" applyFill="1" applyBorder="1" applyAlignment="1">
      <alignment horizontal="center" vertical="center"/>
      <protection/>
    </xf>
    <xf numFmtId="0" fontId="23" fillId="0" borderId="65" xfId="91" applyFont="1" applyFill="1" applyBorder="1" applyAlignment="1">
      <alignment horizontal="center" vertical="center" wrapText="1"/>
      <protection/>
    </xf>
    <xf numFmtId="0" fontId="22" fillId="0" borderId="0" xfId="91" applyFont="1" applyFill="1">
      <alignment/>
      <protection/>
    </xf>
    <xf numFmtId="0" fontId="23" fillId="0" borderId="65" xfId="94" applyFont="1" applyFill="1" applyBorder="1" applyAlignment="1">
      <alignment horizontal="center" vertical="center" wrapText="1"/>
      <protection/>
    </xf>
    <xf numFmtId="3" fontId="23" fillId="0" borderId="15" xfId="92" applyNumberFormat="1" applyFont="1" applyFill="1" applyBorder="1" applyAlignment="1">
      <alignment vertical="center"/>
      <protection/>
    </xf>
    <xf numFmtId="0" fontId="21" fillId="0" borderId="15" xfId="92" applyFont="1" applyFill="1" applyBorder="1">
      <alignment/>
      <protection/>
    </xf>
    <xf numFmtId="3" fontId="23" fillId="0" borderId="15" xfId="92" applyNumberFormat="1" applyFont="1" applyFill="1" applyBorder="1" applyProtection="1">
      <alignment/>
      <protection locked="0"/>
    </xf>
    <xf numFmtId="3" fontId="21" fillId="0" borderId="18" xfId="92" applyNumberFormat="1" applyFont="1" applyFill="1" applyBorder="1" applyProtection="1">
      <alignment/>
      <protection locked="0"/>
    </xf>
    <xf numFmtId="164" fontId="23" fillId="0" borderId="66" xfId="92" applyNumberFormat="1" applyFont="1" applyFill="1" applyBorder="1">
      <alignment/>
      <protection/>
    </xf>
    <xf numFmtId="0" fontId="21" fillId="0" borderId="16" xfId="92" applyFont="1" applyFill="1" applyBorder="1">
      <alignment/>
      <protection/>
    </xf>
    <xf numFmtId="3" fontId="21" fillId="0" borderId="16" xfId="92" applyNumberFormat="1" applyFont="1" applyFill="1" applyBorder="1" applyProtection="1">
      <alignment/>
      <protection locked="0"/>
    </xf>
    <xf numFmtId="3" fontId="21" fillId="0" borderId="19" xfId="92" applyNumberFormat="1" applyFont="1" applyFill="1" applyBorder="1" applyProtection="1">
      <alignment/>
      <protection locked="0"/>
    </xf>
    <xf numFmtId="3" fontId="21" fillId="0" borderId="67" xfId="92" applyNumberFormat="1" applyFont="1" applyFill="1" applyBorder="1" applyProtection="1">
      <alignment/>
      <protection locked="0"/>
    </xf>
    <xf numFmtId="3" fontId="23" fillId="0" borderId="16" xfId="92" applyNumberFormat="1" applyFont="1" applyFill="1" applyBorder="1" applyProtection="1">
      <alignment/>
      <protection locked="0"/>
    </xf>
    <xf numFmtId="3" fontId="23" fillId="0" borderId="16" xfId="92" applyNumberFormat="1" applyFont="1" applyFill="1" applyBorder="1" applyAlignment="1">
      <alignment vertical="center"/>
      <protection/>
    </xf>
    <xf numFmtId="3" fontId="23" fillId="0" borderId="19" xfId="92" applyNumberFormat="1" applyFont="1" applyFill="1" applyBorder="1" applyProtection="1">
      <alignment/>
      <protection locked="0"/>
    </xf>
    <xf numFmtId="3" fontId="23" fillId="0" borderId="67" xfId="92" applyNumberFormat="1" applyFont="1" applyFill="1" applyBorder="1" applyProtection="1">
      <alignment/>
      <protection locked="0"/>
    </xf>
    <xf numFmtId="3" fontId="23" fillId="0" borderId="16" xfId="92" applyNumberFormat="1" applyFont="1" applyFill="1" applyBorder="1">
      <alignment/>
      <protection/>
    </xf>
    <xf numFmtId="3" fontId="23" fillId="0" borderId="19" xfId="92" applyNumberFormat="1" applyFont="1" applyFill="1" applyBorder="1">
      <alignment/>
      <protection/>
    </xf>
    <xf numFmtId="164" fontId="23" fillId="0" borderId="67" xfId="92" applyNumberFormat="1" applyFont="1" applyFill="1" applyBorder="1">
      <alignment/>
      <protection/>
    </xf>
    <xf numFmtId="3" fontId="23" fillId="0" borderId="17" xfId="92" applyNumberFormat="1" applyFont="1" applyFill="1" applyBorder="1" applyAlignment="1">
      <alignment vertical="center"/>
      <protection/>
    </xf>
    <xf numFmtId="0" fontId="21" fillId="0" borderId="68" xfId="92" applyFont="1" applyFill="1" applyBorder="1">
      <alignment/>
      <protection/>
    </xf>
    <xf numFmtId="3" fontId="23" fillId="0" borderId="17" xfId="92" applyNumberFormat="1" applyFont="1" applyFill="1" applyBorder="1">
      <alignment/>
      <protection/>
    </xf>
    <xf numFmtId="3" fontId="23" fillId="0" borderId="69" xfId="92" applyNumberFormat="1" applyFont="1" applyFill="1" applyBorder="1">
      <alignment/>
      <protection/>
    </xf>
    <xf numFmtId="3" fontId="23" fillId="0" borderId="20" xfId="92" applyNumberFormat="1" applyFont="1" applyFill="1" applyBorder="1">
      <alignment/>
      <protection/>
    </xf>
    <xf numFmtId="3" fontId="21" fillId="0" borderId="15" xfId="92" applyNumberFormat="1" applyFont="1" applyFill="1" applyBorder="1" applyProtection="1">
      <alignment/>
      <protection locked="0"/>
    </xf>
    <xf numFmtId="0" fontId="21" fillId="0" borderId="17" xfId="92" applyFont="1" applyFill="1" applyBorder="1">
      <alignment/>
      <protection/>
    </xf>
    <xf numFmtId="164" fontId="23" fillId="0" borderId="70" xfId="92" applyNumberFormat="1" applyFont="1" applyFill="1" applyBorder="1">
      <alignment/>
      <protection/>
    </xf>
    <xf numFmtId="3" fontId="21" fillId="0" borderId="71" xfId="92" applyNumberFormat="1" applyFont="1" applyFill="1" applyBorder="1" applyProtection="1">
      <alignment/>
      <protection locked="0"/>
    </xf>
    <xf numFmtId="3" fontId="21" fillId="0" borderId="72" xfId="92" applyNumberFormat="1" applyFont="1" applyFill="1" applyBorder="1" applyProtection="1">
      <alignment/>
      <protection locked="0"/>
    </xf>
    <xf numFmtId="0" fontId="21" fillId="0" borderId="21" xfId="92" applyFont="1" applyFill="1" applyBorder="1">
      <alignment/>
      <protection/>
    </xf>
    <xf numFmtId="3" fontId="21" fillId="0" borderId="21" xfId="92" applyNumberFormat="1" applyFont="1" applyFill="1" applyBorder="1" applyProtection="1">
      <alignment/>
      <protection locked="0"/>
    </xf>
    <xf numFmtId="3" fontId="21" fillId="0" borderId="22" xfId="92" applyNumberFormat="1" applyFont="1" applyFill="1" applyBorder="1" applyProtection="1">
      <alignment/>
      <protection locked="0"/>
    </xf>
    <xf numFmtId="3" fontId="21" fillId="0" borderId="73" xfId="92" applyNumberFormat="1" applyFont="1" applyFill="1" applyBorder="1" applyProtection="1">
      <alignment/>
      <protection locked="0"/>
    </xf>
    <xf numFmtId="3" fontId="23" fillId="0" borderId="73" xfId="92" applyNumberFormat="1" applyFont="1" applyFill="1" applyBorder="1">
      <alignment/>
      <protection/>
    </xf>
    <xf numFmtId="3" fontId="23" fillId="0" borderId="74" xfId="92" applyNumberFormat="1" applyFont="1" applyFill="1" applyBorder="1">
      <alignment/>
      <protection/>
    </xf>
    <xf numFmtId="0" fontId="13" fillId="0" borderId="0" xfId="90" applyFont="1" applyFill="1">
      <alignment/>
      <protection/>
    </xf>
    <xf numFmtId="3" fontId="21" fillId="0" borderId="67" xfId="90" applyNumberFormat="1" applyFont="1" applyFill="1" applyBorder="1" applyProtection="1">
      <alignment/>
      <protection locked="0"/>
    </xf>
    <xf numFmtId="3" fontId="21" fillId="0" borderId="21" xfId="90" applyNumberFormat="1" applyFont="1" applyFill="1" applyBorder="1" applyProtection="1">
      <alignment/>
      <protection locked="0"/>
    </xf>
    <xf numFmtId="0" fontId="21" fillId="0" borderId="16" xfId="92" applyFont="1" applyFill="1" applyBorder="1" applyAlignment="1">
      <alignment wrapText="1"/>
      <protection/>
    </xf>
    <xf numFmtId="0" fontId="21" fillId="0" borderId="0" xfId="92" applyFont="1" applyFill="1" applyBorder="1" applyAlignment="1">
      <alignment vertical="center"/>
      <protection/>
    </xf>
    <xf numFmtId="0" fontId="21" fillId="0" borderId="0" xfId="92" applyFont="1" applyFill="1" applyBorder="1" applyAlignment="1" applyProtection="1">
      <alignment vertical="center" wrapText="1"/>
      <protection locked="0"/>
    </xf>
    <xf numFmtId="0" fontId="21" fillId="0" borderId="0" xfId="92" applyFont="1" applyFill="1" applyBorder="1" applyAlignment="1" applyProtection="1">
      <alignment horizontal="center" vertical="center"/>
      <protection locked="0"/>
    </xf>
    <xf numFmtId="0" fontId="21" fillId="0" borderId="0" xfId="92" applyFont="1" applyFill="1" applyBorder="1" applyAlignment="1" applyProtection="1">
      <alignment horizontal="center" vertical="center" wrapText="1"/>
      <protection locked="0"/>
    </xf>
    <xf numFmtId="0" fontId="21" fillId="0" borderId="0" xfId="92" applyFont="1" applyFill="1" applyBorder="1" applyAlignment="1" applyProtection="1">
      <alignment horizontal="center"/>
      <protection locked="0"/>
    </xf>
    <xf numFmtId="3" fontId="23" fillId="0" borderId="0" xfId="92" applyNumberFormat="1" applyFont="1" applyFill="1" applyBorder="1" applyAlignment="1">
      <alignment vertical="center"/>
      <protection/>
    </xf>
    <xf numFmtId="0" fontId="21" fillId="0" borderId="0" xfId="92" applyFont="1" applyFill="1" applyBorder="1">
      <alignment/>
      <protection/>
    </xf>
    <xf numFmtId="3" fontId="23" fillId="0" borderId="0" xfId="92" applyNumberFormat="1" applyFont="1" applyFill="1" applyBorder="1" applyProtection="1">
      <alignment/>
      <protection locked="0"/>
    </xf>
    <xf numFmtId="3" fontId="23" fillId="0" borderId="0" xfId="92" applyNumberFormat="1" applyFont="1" applyFill="1" applyBorder="1">
      <alignment/>
      <protection/>
    </xf>
    <xf numFmtId="164" fontId="23" fillId="0" borderId="75" xfId="92" applyNumberFormat="1" applyFont="1" applyFill="1" applyBorder="1">
      <alignment/>
      <protection/>
    </xf>
    <xf numFmtId="164" fontId="23" fillId="0" borderId="15" xfId="92" applyNumberFormat="1" applyFont="1" applyFill="1" applyBorder="1">
      <alignment/>
      <protection/>
    </xf>
    <xf numFmtId="164" fontId="23" fillId="0" borderId="16" xfId="92" applyNumberFormat="1" applyFont="1" applyFill="1" applyBorder="1">
      <alignment/>
      <protection/>
    </xf>
    <xf numFmtId="164" fontId="23" fillId="0" borderId="17" xfId="92" applyNumberFormat="1" applyFont="1" applyFill="1" applyBorder="1">
      <alignment/>
      <protection/>
    </xf>
    <xf numFmtId="0" fontId="24" fillId="0" borderId="0" xfId="92" applyFont="1" applyFill="1">
      <alignment/>
      <protection/>
    </xf>
    <xf numFmtId="0" fontId="24" fillId="0" borderId="0" xfId="92" applyFont="1" applyFill="1" applyAlignment="1">
      <alignment horizontal="center"/>
      <protection/>
    </xf>
    <xf numFmtId="0" fontId="13" fillId="0" borderId="0" xfId="92" applyFont="1" applyFill="1" applyAlignment="1">
      <alignment horizontal="right"/>
      <protection/>
    </xf>
    <xf numFmtId="0" fontId="13" fillId="0" borderId="0" xfId="91" applyFont="1" applyFill="1">
      <alignment/>
      <protection/>
    </xf>
    <xf numFmtId="0" fontId="23" fillId="0" borderId="65" xfId="91" applyFont="1" applyFill="1" applyBorder="1" applyAlignment="1">
      <alignment horizontal="center" vertical="center"/>
      <protection/>
    </xf>
    <xf numFmtId="3" fontId="21" fillId="0" borderId="66" xfId="92" applyNumberFormat="1" applyFont="1" applyFill="1" applyBorder="1" applyProtection="1">
      <alignment/>
      <protection locked="0"/>
    </xf>
    <xf numFmtId="3" fontId="23" fillId="0" borderId="21" xfId="92" applyNumberFormat="1" applyFont="1" applyFill="1" applyBorder="1" applyProtection="1">
      <alignment/>
      <protection locked="0"/>
    </xf>
    <xf numFmtId="0" fontId="24" fillId="0" borderId="0" xfId="90" applyFont="1" applyFill="1">
      <alignment/>
      <protection/>
    </xf>
    <xf numFmtId="0" fontId="26" fillId="0" borderId="0" xfId="92" applyFont="1" applyFill="1" applyBorder="1" applyAlignment="1">
      <alignment vertical="center"/>
      <protection/>
    </xf>
    <xf numFmtId="0" fontId="26" fillId="0" borderId="0" xfId="92" applyFont="1" applyFill="1" applyBorder="1" applyAlignment="1" applyProtection="1">
      <alignment vertical="center" wrapText="1"/>
      <protection locked="0"/>
    </xf>
    <xf numFmtId="0" fontId="26" fillId="0" borderId="0" xfId="92" applyFont="1" applyFill="1" applyBorder="1" applyAlignment="1" applyProtection="1">
      <alignment horizontal="center" vertical="center"/>
      <protection locked="0"/>
    </xf>
    <xf numFmtId="0" fontId="26" fillId="0" borderId="0" xfId="92" applyFont="1" applyFill="1" applyBorder="1" applyAlignment="1" applyProtection="1">
      <alignment horizontal="center" vertical="center" wrapText="1"/>
      <protection locked="0"/>
    </xf>
    <xf numFmtId="0" fontId="26" fillId="0" borderId="0" xfId="92" applyFont="1" applyFill="1" applyBorder="1" applyAlignment="1" applyProtection="1">
      <alignment horizontal="center"/>
      <protection locked="0"/>
    </xf>
    <xf numFmtId="3" fontId="26" fillId="0" borderId="0" xfId="92" applyNumberFormat="1" applyFont="1" applyFill="1" applyBorder="1" applyAlignment="1">
      <alignment vertical="center"/>
      <protection/>
    </xf>
    <xf numFmtId="0" fontId="25" fillId="0" borderId="0" xfId="92" applyFont="1" applyFill="1" applyBorder="1">
      <alignment/>
      <protection/>
    </xf>
    <xf numFmtId="3" fontId="26" fillId="0" borderId="0" xfId="92" applyNumberFormat="1" applyFont="1" applyFill="1" applyBorder="1" applyProtection="1">
      <alignment/>
      <protection locked="0"/>
    </xf>
    <xf numFmtId="0" fontId="26" fillId="0" borderId="0" xfId="92" applyFont="1" applyFill="1" applyBorder="1" applyAlignment="1">
      <alignment horizontal="center" vertical="center"/>
      <protection/>
    </xf>
    <xf numFmtId="3" fontId="26" fillId="0" borderId="0" xfId="92" applyNumberFormat="1" applyFont="1" applyFill="1" applyBorder="1">
      <alignment/>
      <protection/>
    </xf>
    <xf numFmtId="0" fontId="44" fillId="0" borderId="0" xfId="0" applyFont="1" applyAlignment="1">
      <alignment horizontal="center" wrapText="1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60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 applyProtection="1">
      <alignment vertical="center" wrapText="1"/>
      <protection locked="0"/>
    </xf>
    <xf numFmtId="0" fontId="23" fillId="0" borderId="28" xfId="0" applyFont="1" applyFill="1" applyBorder="1" applyAlignment="1" applyProtection="1">
      <alignment vertical="center" wrapText="1"/>
      <protection locked="0"/>
    </xf>
    <xf numFmtId="0" fontId="23" fillId="0" borderId="25" xfId="0" applyFont="1" applyFill="1" applyBorder="1" applyAlignment="1" applyProtection="1">
      <alignment vertical="center" wrapText="1"/>
      <protection locked="0"/>
    </xf>
    <xf numFmtId="0" fontId="23" fillId="0" borderId="48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8" xfId="93" applyFont="1" applyFill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8" xfId="93" applyFont="1" applyFill="1" applyBorder="1" applyAlignment="1" applyProtection="1">
      <alignment horizontal="center"/>
      <protection locked="0"/>
    </xf>
    <xf numFmtId="0" fontId="23" fillId="0" borderId="25" xfId="93" applyFont="1" applyFill="1" applyBorder="1" applyAlignment="1">
      <alignment horizontal="center" vertical="center"/>
      <protection/>
    </xf>
    <xf numFmtId="0" fontId="23" fillId="0" borderId="24" xfId="93" applyFont="1" applyFill="1" applyBorder="1" applyAlignment="1" applyProtection="1">
      <alignment horizontal="center"/>
      <protection locked="0"/>
    </xf>
    <xf numFmtId="0" fontId="23" fillId="0" borderId="24" xfId="93" applyFont="1" applyFill="1" applyBorder="1" applyAlignment="1">
      <alignment horizontal="center" vertical="center"/>
      <protection/>
    </xf>
    <xf numFmtId="0" fontId="23" fillId="0" borderId="23" xfId="93" applyFont="1" applyFill="1" applyBorder="1" applyAlignment="1" applyProtection="1">
      <alignment horizontal="left" vertical="center" wrapText="1"/>
      <protection locked="0"/>
    </xf>
    <xf numFmtId="0" fontId="48" fillId="0" borderId="25" xfId="93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 applyProtection="1">
      <alignment horizontal="center" vertical="center" wrapText="1"/>
      <protection locked="0"/>
    </xf>
    <xf numFmtId="0" fontId="48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0" fontId="23" fillId="0" borderId="76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5" xfId="93" applyFont="1" applyFill="1" applyBorder="1" applyAlignment="1" applyProtection="1">
      <alignment horizontal="left" vertical="center" wrapText="1"/>
      <protection locked="0"/>
    </xf>
    <xf numFmtId="0" fontId="23" fillId="0" borderId="28" xfId="93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>
      <alignment horizontal="center" vertical="center"/>
    </xf>
    <xf numFmtId="0" fontId="23" fillId="0" borderId="24" xfId="93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>
      <alignment horizontal="center" vertical="center"/>
    </xf>
    <xf numFmtId="0" fontId="23" fillId="0" borderId="77" xfId="78" applyNumberFormat="1" applyFont="1" applyFill="1" applyBorder="1" applyAlignment="1" applyProtection="1">
      <alignment vertical="center" wrapText="1"/>
      <protection locked="0"/>
    </xf>
    <xf numFmtId="0" fontId="48" fillId="0" borderId="23" xfId="93" applyFont="1" applyFill="1" applyBorder="1" applyAlignment="1" applyProtection="1">
      <alignment horizontal="center" vertical="center" wrapText="1"/>
      <protection locked="0"/>
    </xf>
    <xf numFmtId="0" fontId="23" fillId="0" borderId="25" xfId="93" applyFont="1" applyFill="1" applyBorder="1" applyAlignment="1" applyProtection="1">
      <alignment horizontal="center"/>
      <protection locked="0"/>
    </xf>
    <xf numFmtId="0" fontId="23" fillId="0" borderId="76" xfId="93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 applyProtection="1">
      <alignment horizontal="center"/>
      <protection locked="0"/>
    </xf>
    <xf numFmtId="0" fontId="23" fillId="0" borderId="23" xfId="93" applyFont="1" applyFill="1" applyBorder="1" applyAlignment="1">
      <alignment horizontal="center" vertical="center"/>
      <protection/>
    </xf>
    <xf numFmtId="0" fontId="23" fillId="0" borderId="23" xfId="93" applyFont="1" applyFill="1" applyBorder="1" applyAlignment="1" applyProtection="1">
      <alignment vertical="center" wrapText="1"/>
      <protection locked="0"/>
    </xf>
    <xf numFmtId="0" fontId="48" fillId="0" borderId="28" xfId="93" applyFont="1" applyFill="1" applyBorder="1" applyAlignment="1" applyProtection="1">
      <alignment horizontal="center" vertical="center" wrapText="1"/>
      <protection locked="0"/>
    </xf>
    <xf numFmtId="0" fontId="23" fillId="0" borderId="28" xfId="93" applyFont="1" applyFill="1" applyBorder="1" applyAlignment="1">
      <alignment horizontal="center" vertical="center"/>
      <protection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0" borderId="24" xfId="78" applyNumberFormat="1" applyFont="1" applyFill="1" applyBorder="1" applyAlignment="1" applyProtection="1">
      <alignment horizontal="left" vertical="center" wrapText="1"/>
      <protection locked="0"/>
    </xf>
    <xf numFmtId="0" fontId="23" fillId="0" borderId="25" xfId="78" applyNumberFormat="1" applyFont="1" applyFill="1" applyBorder="1" applyAlignment="1" applyProtection="1">
      <alignment horizontal="left" vertical="center" wrapText="1"/>
      <protection locked="0"/>
    </xf>
    <xf numFmtId="0" fontId="23" fillId="0" borderId="28" xfId="78" applyNumberFormat="1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Fill="1" applyBorder="1" applyAlignment="1" applyProtection="1">
      <alignment horizontal="center"/>
      <protection locked="0"/>
    </xf>
    <xf numFmtId="0" fontId="23" fillId="0" borderId="46" xfId="78" applyNumberFormat="1" applyFont="1" applyFill="1" applyBorder="1" applyAlignment="1" applyProtection="1">
      <alignment vertical="center" wrapText="1"/>
      <protection locked="0"/>
    </xf>
    <xf numFmtId="0" fontId="23" fillId="0" borderId="25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 applyProtection="1">
      <alignment horizontal="left" vertical="center" wrapText="1"/>
      <protection locked="0"/>
    </xf>
    <xf numFmtId="0" fontId="23" fillId="0" borderId="79" xfId="0" applyFont="1" applyFill="1" applyBorder="1" applyAlignment="1" applyProtection="1">
      <alignment horizontal="left" vertical="center" wrapText="1"/>
      <protection locked="0"/>
    </xf>
    <xf numFmtId="0" fontId="23" fillId="0" borderId="55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23" fillId="0" borderId="43" xfId="0" applyFont="1" applyFill="1" applyBorder="1" applyAlignment="1" applyProtection="1">
      <alignment horizontal="center"/>
      <protection locked="0"/>
    </xf>
    <xf numFmtId="0" fontId="23" fillId="0" borderId="30" xfId="0" applyFont="1" applyFill="1" applyBorder="1" applyAlignment="1" applyProtection="1">
      <alignment horizontal="center"/>
      <protection locked="0"/>
    </xf>
    <xf numFmtId="0" fontId="23" fillId="0" borderId="82" xfId="0" applyFont="1" applyFill="1" applyBorder="1" applyAlignment="1" applyProtection="1">
      <alignment horizontal="center"/>
      <protection locked="0"/>
    </xf>
    <xf numFmtId="0" fontId="23" fillId="0" borderId="46" xfId="0" applyFont="1" applyFill="1" applyBorder="1" applyAlignment="1" applyProtection="1">
      <alignment horizontal="center"/>
      <protection locked="0"/>
    </xf>
    <xf numFmtId="0" fontId="23" fillId="0" borderId="60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left" vertical="center" wrapText="1"/>
      <protection locked="0"/>
    </xf>
    <xf numFmtId="0" fontId="48" fillId="0" borderId="60" xfId="0" applyFont="1" applyFill="1" applyBorder="1" applyAlignment="1" applyProtection="1">
      <alignment horizontal="center" vertical="center" wrapText="1"/>
      <protection locked="0"/>
    </xf>
    <xf numFmtId="3" fontId="23" fillId="0" borderId="60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 applyProtection="1">
      <alignment horizontal="center"/>
      <protection locked="0"/>
    </xf>
    <xf numFmtId="0" fontId="21" fillId="0" borderId="68" xfId="90" applyFont="1" applyFill="1" applyBorder="1" applyAlignment="1" applyProtection="1">
      <alignment horizontal="center"/>
      <protection locked="0"/>
    </xf>
    <xf numFmtId="0" fontId="21" fillId="0" borderId="84" xfId="90" applyFont="1" applyFill="1" applyBorder="1" applyAlignment="1" applyProtection="1">
      <alignment horizontal="center"/>
      <protection locked="0"/>
    </xf>
    <xf numFmtId="0" fontId="21" fillId="0" borderId="85" xfId="90" applyFont="1" applyFill="1" applyBorder="1" applyAlignment="1" applyProtection="1">
      <alignment horizontal="center"/>
      <protection locked="0"/>
    </xf>
    <xf numFmtId="3" fontId="23" fillId="0" borderId="68" xfId="90" applyNumberFormat="1" applyFont="1" applyFill="1" applyBorder="1" applyAlignment="1">
      <alignment vertical="center"/>
      <protection/>
    </xf>
    <xf numFmtId="3" fontId="23" fillId="0" borderId="21" xfId="90" applyNumberFormat="1" applyFont="1" applyFill="1" applyBorder="1" applyAlignment="1">
      <alignment vertical="center"/>
      <protection/>
    </xf>
    <xf numFmtId="0" fontId="21" fillId="0" borderId="86" xfId="90" applyFont="1" applyFill="1" applyBorder="1" applyAlignment="1" applyProtection="1">
      <alignment horizontal="center"/>
      <protection locked="0"/>
    </xf>
    <xf numFmtId="0" fontId="21" fillId="0" borderId="21" xfId="90" applyFont="1" applyFill="1" applyBorder="1" applyAlignment="1" applyProtection="1">
      <alignment horizontal="center"/>
      <protection locked="0"/>
    </xf>
    <xf numFmtId="0" fontId="21" fillId="0" borderId="86" xfId="90" applyFont="1" applyFill="1" applyBorder="1" applyAlignment="1" applyProtection="1">
      <alignment horizontal="center" vertical="center" wrapText="1"/>
      <protection locked="0"/>
    </xf>
    <xf numFmtId="0" fontId="21" fillId="0" borderId="84" xfId="90" applyFont="1" applyFill="1" applyBorder="1" applyAlignment="1" applyProtection="1">
      <alignment horizontal="center" vertical="center" wrapText="1"/>
      <protection locked="0"/>
    </xf>
    <xf numFmtId="0" fontId="21" fillId="0" borderId="86" xfId="90" applyFont="1" applyFill="1" applyBorder="1" applyAlignment="1" applyProtection="1">
      <alignment horizontal="center" vertical="center"/>
      <protection locked="0"/>
    </xf>
    <xf numFmtId="0" fontId="21" fillId="0" borderId="84" xfId="90" applyFont="1" applyFill="1" applyBorder="1" applyAlignment="1" applyProtection="1">
      <alignment horizontal="center" vertical="center"/>
      <protection locked="0"/>
    </xf>
    <xf numFmtId="0" fontId="21" fillId="0" borderId="85" xfId="90" applyFont="1" applyFill="1" applyBorder="1" applyAlignment="1" applyProtection="1">
      <alignment horizontal="center" vertical="center"/>
      <protection locked="0"/>
    </xf>
    <xf numFmtId="0" fontId="23" fillId="0" borderId="86" xfId="92" applyFont="1" applyFill="1" applyBorder="1" applyAlignment="1">
      <alignment horizontal="center" vertical="center"/>
      <protection/>
    </xf>
    <xf numFmtId="0" fontId="23" fillId="0" borderId="84" xfId="92" applyFont="1" applyFill="1" applyBorder="1" applyAlignment="1">
      <alignment horizontal="center" vertical="center"/>
      <protection/>
    </xf>
    <xf numFmtId="0" fontId="23" fillId="0" borderId="85" xfId="92" applyFont="1" applyFill="1" applyBorder="1" applyAlignment="1">
      <alignment horizontal="center" vertical="center"/>
      <protection/>
    </xf>
    <xf numFmtId="0" fontId="21" fillId="0" borderId="86" xfId="90" applyFont="1" applyFill="1" applyBorder="1" applyAlignment="1" applyProtection="1">
      <alignment vertical="center" wrapText="1"/>
      <protection locked="0"/>
    </xf>
    <xf numFmtId="0" fontId="21" fillId="0" borderId="84" xfId="90" applyFont="1" applyFill="1" applyBorder="1" applyAlignment="1" applyProtection="1">
      <alignment vertical="center" wrapText="1"/>
      <protection locked="0"/>
    </xf>
    <xf numFmtId="0" fontId="21" fillId="0" borderId="85" xfId="90" applyFont="1" applyFill="1" applyBorder="1" applyAlignment="1" applyProtection="1">
      <alignment vertical="center" wrapText="1"/>
      <protection locked="0"/>
    </xf>
    <xf numFmtId="0" fontId="21" fillId="0" borderId="85" xfId="90" applyFont="1" applyFill="1" applyBorder="1" applyAlignment="1" applyProtection="1">
      <alignment horizontal="center" vertical="center" wrapText="1"/>
      <protection locked="0"/>
    </xf>
    <xf numFmtId="0" fontId="21" fillId="0" borderId="68" xfId="92" applyFont="1" applyFill="1" applyBorder="1" applyAlignment="1" applyProtection="1">
      <alignment horizontal="center"/>
      <protection locked="0"/>
    </xf>
    <xf numFmtId="0" fontId="21" fillId="0" borderId="84" xfId="92" applyFont="1" applyFill="1" applyBorder="1" applyAlignment="1" applyProtection="1">
      <alignment horizontal="center"/>
      <protection locked="0"/>
    </xf>
    <xf numFmtId="0" fontId="21" fillId="0" borderId="85" xfId="92" applyFont="1" applyFill="1" applyBorder="1" applyAlignment="1" applyProtection="1">
      <alignment horizontal="center"/>
      <protection locked="0"/>
    </xf>
    <xf numFmtId="0" fontId="21" fillId="0" borderId="86" xfId="92" applyFont="1" applyFill="1" applyBorder="1" applyAlignment="1" applyProtection="1">
      <alignment horizontal="center" vertical="center" wrapText="1"/>
      <protection locked="0"/>
    </xf>
    <xf numFmtId="0" fontId="21" fillId="0" borderId="84" xfId="92" applyFont="1" applyFill="1" applyBorder="1" applyAlignment="1" applyProtection="1">
      <alignment horizontal="center" vertical="center" wrapText="1"/>
      <protection locked="0"/>
    </xf>
    <xf numFmtId="0" fontId="21" fillId="0" borderId="85" xfId="92" applyFont="1" applyFill="1" applyBorder="1" applyAlignment="1" applyProtection="1">
      <alignment horizontal="center" vertical="center" wrapText="1"/>
      <protection locked="0"/>
    </xf>
    <xf numFmtId="0" fontId="21" fillId="0" borderId="86" xfId="92" applyFont="1" applyFill="1" applyBorder="1" applyAlignment="1" applyProtection="1">
      <alignment horizontal="center"/>
      <protection locked="0"/>
    </xf>
    <xf numFmtId="0" fontId="21" fillId="0" borderId="21" xfId="92" applyFont="1" applyFill="1" applyBorder="1" applyAlignment="1" applyProtection="1">
      <alignment horizontal="center"/>
      <protection locked="0"/>
    </xf>
    <xf numFmtId="0" fontId="21" fillId="0" borderId="84" xfId="92" applyFont="1" applyFill="1" applyBorder="1" applyAlignment="1" applyProtection="1">
      <alignment horizontal="center" vertical="center"/>
      <protection locked="0"/>
    </xf>
    <xf numFmtId="0" fontId="21" fillId="0" borderId="85" xfId="92" applyFont="1" applyFill="1" applyBorder="1" applyAlignment="1" applyProtection="1">
      <alignment horizontal="center" vertical="center"/>
      <protection locked="0"/>
    </xf>
    <xf numFmtId="0" fontId="21" fillId="0" borderId="86" xfId="92" applyFont="1" applyFill="1" applyBorder="1" applyAlignment="1" applyProtection="1">
      <alignment horizontal="center" vertical="center"/>
      <protection locked="0"/>
    </xf>
    <xf numFmtId="0" fontId="21" fillId="0" borderId="86" xfId="92" applyFont="1" applyFill="1" applyBorder="1" applyAlignment="1" applyProtection="1">
      <alignment vertical="center" wrapText="1"/>
      <protection locked="0"/>
    </xf>
    <xf numFmtId="0" fontId="21" fillId="0" borderId="84" xfId="92" applyFont="1" applyFill="1" applyBorder="1" applyAlignment="1" applyProtection="1">
      <alignment vertical="center" wrapText="1"/>
      <protection locked="0"/>
    </xf>
    <xf numFmtId="0" fontId="21" fillId="0" borderId="85" xfId="92" applyFont="1" applyFill="1" applyBorder="1" applyAlignment="1" applyProtection="1">
      <alignment vertical="center" wrapText="1"/>
      <protection locked="0"/>
    </xf>
    <xf numFmtId="3" fontId="23" fillId="0" borderId="68" xfId="92" applyNumberFormat="1" applyFont="1" applyFill="1" applyBorder="1" applyAlignment="1">
      <alignment vertical="center"/>
      <protection/>
    </xf>
    <xf numFmtId="0" fontId="13" fillId="0" borderId="21" xfId="92" applyFont="1" applyFill="1" applyBorder="1" applyAlignment="1">
      <alignment vertical="center"/>
      <protection/>
    </xf>
    <xf numFmtId="3" fontId="23" fillId="0" borderId="21" xfId="92" applyNumberFormat="1" applyFont="1" applyFill="1" applyBorder="1" applyAlignment="1">
      <alignment vertical="center"/>
      <protection/>
    </xf>
    <xf numFmtId="0" fontId="21" fillId="0" borderId="18" xfId="89" applyFont="1" applyFill="1" applyBorder="1" applyAlignment="1" applyProtection="1">
      <alignment vertical="center" wrapText="1"/>
      <protection locked="0"/>
    </xf>
    <xf numFmtId="0" fontId="21" fillId="0" borderId="19" xfId="89" applyFont="1" applyFill="1" applyBorder="1" applyAlignment="1" applyProtection="1">
      <alignment vertical="center" wrapText="1"/>
      <protection locked="0"/>
    </xf>
    <xf numFmtId="0" fontId="21" fillId="0" borderId="20" xfId="89" applyFont="1" applyFill="1" applyBorder="1" applyAlignment="1" applyProtection="1">
      <alignment vertical="center" wrapText="1"/>
      <protection locked="0"/>
    </xf>
    <xf numFmtId="49" fontId="21" fillId="0" borderId="86" xfId="90" applyNumberFormat="1" applyFont="1" applyFill="1" applyBorder="1" applyAlignment="1" applyProtection="1">
      <alignment horizontal="center" vertical="center"/>
      <protection locked="0"/>
    </xf>
    <xf numFmtId="49" fontId="21" fillId="0" borderId="84" xfId="90" applyNumberFormat="1" applyFont="1" applyFill="1" applyBorder="1" applyAlignment="1" applyProtection="1">
      <alignment horizontal="center" vertical="center"/>
      <protection locked="0"/>
    </xf>
    <xf numFmtId="49" fontId="21" fillId="0" borderId="85" xfId="90" applyNumberFormat="1" applyFont="1" applyFill="1" applyBorder="1" applyAlignment="1" applyProtection="1">
      <alignment horizontal="center" vertical="center"/>
      <protection locked="0"/>
    </xf>
    <xf numFmtId="0" fontId="21" fillId="0" borderId="18" xfId="90" applyFont="1" applyFill="1" applyBorder="1" applyAlignment="1" applyProtection="1">
      <alignment vertical="center" wrapText="1"/>
      <protection locked="0"/>
    </xf>
    <xf numFmtId="0" fontId="21" fillId="0" borderId="19" xfId="90" applyFont="1" applyFill="1" applyBorder="1" applyAlignment="1" applyProtection="1">
      <alignment vertical="center" wrapText="1"/>
      <protection locked="0"/>
    </xf>
    <xf numFmtId="0" fontId="21" fillId="0" borderId="20" xfId="90" applyFont="1" applyFill="1" applyBorder="1" applyAlignment="1" applyProtection="1">
      <alignment vertical="center" wrapText="1"/>
      <protection locked="0"/>
    </xf>
    <xf numFmtId="0" fontId="21" fillId="0" borderId="87" xfId="90" applyFont="1" applyFill="1" applyBorder="1" applyAlignment="1" applyProtection="1">
      <alignment vertical="center" wrapText="1"/>
      <protection locked="0"/>
    </xf>
    <xf numFmtId="0" fontId="21" fillId="0" borderId="25" xfId="90" applyFont="1" applyFill="1" applyBorder="1" applyAlignment="1" applyProtection="1">
      <alignment vertical="center" wrapText="1"/>
      <protection locked="0"/>
    </xf>
    <xf numFmtId="0" fontId="21" fillId="0" borderId="60" xfId="90" applyFont="1" applyFill="1" applyBorder="1" applyAlignment="1" applyProtection="1">
      <alignment vertical="center" wrapText="1"/>
      <protection locked="0"/>
    </xf>
    <xf numFmtId="0" fontId="21" fillId="0" borderId="28" xfId="90" applyFont="1" applyFill="1" applyBorder="1" applyAlignment="1" applyProtection="1">
      <alignment vertical="center" wrapText="1"/>
      <protection locked="0"/>
    </xf>
    <xf numFmtId="0" fontId="21" fillId="0" borderId="0" xfId="92" applyFont="1" applyFill="1" applyBorder="1" applyAlignment="1" applyProtection="1">
      <alignment horizontal="center"/>
      <protection locked="0"/>
    </xf>
    <xf numFmtId="3" fontId="23" fillId="0" borderId="0" xfId="92" applyNumberFormat="1" applyFont="1" applyFill="1" applyBorder="1" applyAlignment="1">
      <alignment vertical="center"/>
      <protection/>
    </xf>
    <xf numFmtId="0" fontId="13" fillId="0" borderId="0" xfId="92" applyFont="1" applyFill="1" applyBorder="1" applyAlignment="1">
      <alignment vertical="center"/>
      <protection/>
    </xf>
    <xf numFmtId="0" fontId="21" fillId="0" borderId="0" xfId="92" applyFont="1" applyFill="1" applyBorder="1" applyAlignment="1" applyProtection="1">
      <alignment horizontal="center" vertical="center" wrapText="1"/>
      <protection locked="0"/>
    </xf>
    <xf numFmtId="0" fontId="21" fillId="0" borderId="0" xfId="92" applyFont="1" applyFill="1" applyBorder="1" applyAlignment="1">
      <alignment horizontal="center" vertical="center"/>
      <protection/>
    </xf>
    <xf numFmtId="0" fontId="21" fillId="0" borderId="0" xfId="92" applyFont="1" applyFill="1" applyBorder="1" applyAlignment="1" applyProtection="1">
      <alignment vertical="center" wrapText="1"/>
      <protection locked="0"/>
    </xf>
    <xf numFmtId="0" fontId="21" fillId="0" borderId="0" xfId="92" applyFont="1" applyFill="1" applyBorder="1" applyAlignment="1" applyProtection="1">
      <alignment horizontal="center" vertical="center"/>
      <protection locked="0"/>
    </xf>
    <xf numFmtId="0" fontId="22" fillId="0" borderId="64" xfId="92" applyFont="1" applyFill="1" applyBorder="1" applyAlignment="1">
      <alignment horizontal="center" vertical="center"/>
      <protection/>
    </xf>
    <xf numFmtId="0" fontId="21" fillId="0" borderId="24" xfId="90" applyFont="1" applyFill="1" applyBorder="1" applyAlignment="1" applyProtection="1">
      <alignment vertical="center" wrapText="1"/>
      <protection locked="0"/>
    </xf>
    <xf numFmtId="0" fontId="13" fillId="0" borderId="84" xfId="92" applyFont="1" applyFill="1" applyBorder="1" applyAlignment="1">
      <alignment horizontal="center" vertical="center" wrapText="1"/>
      <protection/>
    </xf>
    <xf numFmtId="0" fontId="13" fillId="0" borderId="85" xfId="92" applyFont="1" applyFill="1" applyBorder="1" applyAlignment="1">
      <alignment horizontal="center" vertical="center" wrapText="1"/>
      <protection/>
    </xf>
    <xf numFmtId="0" fontId="21" fillId="0" borderId="65" xfId="91" applyFont="1" applyFill="1" applyBorder="1" applyAlignment="1">
      <alignment horizontal="center" vertical="center" wrapText="1"/>
      <protection/>
    </xf>
    <xf numFmtId="0" fontId="13" fillId="0" borderId="65" xfId="91" applyFont="1" applyFill="1" applyBorder="1" applyAlignment="1">
      <alignment horizontal="center" vertical="center"/>
      <protection/>
    </xf>
    <xf numFmtId="0" fontId="23" fillId="0" borderId="65" xfId="91" applyFont="1" applyFill="1" applyBorder="1" applyAlignment="1">
      <alignment horizontal="center" vertical="center" wrapText="1"/>
      <protection/>
    </xf>
    <xf numFmtId="0" fontId="22" fillId="0" borderId="65" xfId="91" applyFont="1" applyFill="1" applyBorder="1" applyAlignment="1">
      <alignment horizontal="center" vertical="center"/>
      <protection/>
    </xf>
    <xf numFmtId="0" fontId="23" fillId="0" borderId="65" xfId="91" applyFont="1" applyFill="1" applyBorder="1" applyAlignment="1">
      <alignment vertical="center"/>
      <protection/>
    </xf>
    <xf numFmtId="0" fontId="22" fillId="0" borderId="65" xfId="91" applyFont="1" applyFill="1" applyBorder="1" applyAlignment="1">
      <alignment vertical="center"/>
      <protection/>
    </xf>
    <xf numFmtId="0" fontId="21" fillId="0" borderId="65" xfId="91" applyFont="1" applyFill="1" applyBorder="1" applyAlignment="1">
      <alignment vertical="center" wrapText="1"/>
      <protection/>
    </xf>
    <xf numFmtId="0" fontId="13" fillId="0" borderId="65" xfId="91" applyFont="1" applyFill="1" applyBorder="1" applyAlignment="1">
      <alignment vertical="center" wrapText="1"/>
      <protection/>
    </xf>
    <xf numFmtId="0" fontId="23" fillId="0" borderId="65" xfId="91" applyFont="1" applyFill="1" applyBorder="1" applyAlignment="1">
      <alignment vertical="center" wrapText="1"/>
      <protection/>
    </xf>
    <xf numFmtId="0" fontId="23" fillId="0" borderId="15" xfId="94" applyFont="1" applyFill="1" applyBorder="1" applyAlignment="1">
      <alignment horizontal="center" vertical="center" wrapText="1"/>
      <protection/>
    </xf>
    <xf numFmtId="0" fontId="23" fillId="0" borderId="17" xfId="94" applyFont="1" applyFill="1" applyBorder="1" applyAlignment="1">
      <alignment horizontal="center" vertical="center" wrapText="1"/>
      <protection/>
    </xf>
    <xf numFmtId="0" fontId="22" fillId="0" borderId="65" xfId="91" applyFont="1" applyFill="1" applyBorder="1" applyAlignment="1">
      <alignment vertical="center" wrapText="1"/>
      <protection/>
    </xf>
    <xf numFmtId="3" fontId="23" fillId="0" borderId="86" xfId="91" applyNumberFormat="1" applyFont="1" applyFill="1" applyBorder="1" applyAlignment="1">
      <alignment horizontal="center" vertical="center" wrapText="1"/>
      <protection/>
    </xf>
    <xf numFmtId="3" fontId="22" fillId="0" borderId="85" xfId="91" applyNumberFormat="1" applyFont="1" applyFill="1" applyBorder="1" applyAlignment="1">
      <alignment horizontal="center" vertical="center" wrapText="1"/>
      <protection/>
    </xf>
    <xf numFmtId="0" fontId="23" fillId="0" borderId="86" xfId="91" applyFont="1" applyFill="1" applyBorder="1" applyAlignment="1">
      <alignment horizontal="center" vertical="center" wrapText="1"/>
      <protection/>
    </xf>
    <xf numFmtId="0" fontId="23" fillId="0" borderId="85" xfId="91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/>
      <protection/>
    </xf>
    <xf numFmtId="0" fontId="26" fillId="0" borderId="0" xfId="92" applyFont="1" applyFill="1" applyBorder="1" applyAlignment="1" applyProtection="1">
      <alignment vertical="center" wrapText="1"/>
      <protection locked="0"/>
    </xf>
    <xf numFmtId="0" fontId="26" fillId="0" borderId="0" xfId="92" applyFont="1" applyFill="1" applyBorder="1" applyAlignment="1" applyProtection="1">
      <alignment horizontal="center" vertical="center"/>
      <protection locked="0"/>
    </xf>
    <xf numFmtId="0" fontId="26" fillId="0" borderId="0" xfId="92" applyFont="1" applyFill="1" applyBorder="1" applyAlignment="1" applyProtection="1">
      <alignment horizontal="center" vertical="center" wrapText="1"/>
      <protection locked="0"/>
    </xf>
    <xf numFmtId="0" fontId="26" fillId="0" borderId="0" xfId="92" applyFont="1" applyFill="1" applyBorder="1" applyAlignment="1" applyProtection="1">
      <alignment horizontal="center"/>
      <protection locked="0"/>
    </xf>
    <xf numFmtId="3" fontId="26" fillId="0" borderId="0" xfId="92" applyNumberFormat="1" applyFont="1" applyFill="1" applyBorder="1" applyAlignment="1">
      <alignment vertical="center"/>
      <protection/>
    </xf>
    <xf numFmtId="0" fontId="24" fillId="0" borderId="0" xfId="92" applyFont="1" applyFill="1" applyBorder="1" applyAlignment="1">
      <alignment vertical="center"/>
      <protection/>
    </xf>
    <xf numFmtId="0" fontId="13" fillId="0" borderId="65" xfId="91" applyFont="1" applyFill="1" applyBorder="1" applyAlignment="1">
      <alignment vertical="center"/>
      <protection/>
    </xf>
    <xf numFmtId="0" fontId="13" fillId="0" borderId="85" xfId="9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right" vertical="top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perłącze_Informacja o realizacji przedsięwzięć z udziałem UE - rok 2015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_przedsięwzięcia pozostałe do WPF ASIA" xfId="90"/>
    <cellStyle name="Normalny_WPF 2015 zał 2 i 3_czerwiec 2015" xfId="91"/>
    <cellStyle name="Normalny_WPF 2015 zał 2 i 3_listopad 2015" xfId="92"/>
    <cellStyle name="Normalny_WPF na wrzesień 2011 AUTOPOPRAWKA" xfId="93"/>
    <cellStyle name="Normalny_zał 7 i 8" xfId="94"/>
    <cellStyle name="Note" xfId="95"/>
    <cellStyle name="Obliczenia" xfId="96"/>
    <cellStyle name="Followed Hyperlink" xfId="97"/>
    <cellStyle name="Output" xfId="98"/>
    <cellStyle name="Percent" xfId="99"/>
    <cellStyle name="Suma" xfId="100"/>
    <cellStyle name="Tekst objaśnienia" xfId="101"/>
    <cellStyle name="Tekst ostrzeżenia" xfId="102"/>
    <cellStyle name="Title" xfId="103"/>
    <cellStyle name="Total" xfId="104"/>
    <cellStyle name="Tytuł" xfId="105"/>
    <cellStyle name="Uwaga" xfId="106"/>
    <cellStyle name="Currency" xfId="107"/>
    <cellStyle name="Currency [0]" xfId="108"/>
    <cellStyle name="Warning Text" xfId="109"/>
    <cellStyle name="Złe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25%20(DYNamic%20Citizens%20@ctive%20for%20Mobility)%20-%207%20Program%20Ramowy%20(FP7-SST-CIVITAS-2011-MOVE)" TargetMode="External" /><Relationship Id="rId2" Type="http://schemas.openxmlformats.org/officeDocument/2006/relationships/hyperlink" Target="mailto:DYN@MO%2075%25%20(DYNamic%20Citizens%20@ctive%20for%20Mobility)%20-%207%20Program%20Ramowy%20(FP7-SST-CIVITAS-2011-MOVE)" TargetMode="External" /><Relationship Id="rId3" Type="http://schemas.openxmlformats.org/officeDocument/2006/relationships/hyperlink" Target="mailto:DYN@MO%20100%25%20(DYNamic%20Citizens%20@ctive%20for%20Mobility)%20-%207%20Program%20Ramowy%20(FP7-SST-CIVITAS-2011-MOVE)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25%20(DYNamic%20Citizens%20@ctive%20for%20Mobility)%20-%207%20Program%20Ramowy%20(FP7-SST-CIVITAS-2011-MOVE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23"/>
  <sheetViews>
    <sheetView workbookViewId="0" topLeftCell="A1">
      <selection activeCell="B16" sqref="B16:I16"/>
    </sheetView>
  </sheetViews>
  <sheetFormatPr defaultColWidth="9.00390625" defaultRowHeight="12.75"/>
  <cols>
    <col min="1" max="1" width="12.00390625" style="0" customWidth="1"/>
    <col min="2" max="2" width="6.375" style="0" customWidth="1"/>
  </cols>
  <sheetData>
    <row r="16" spans="1:10" ht="46.5" customHeight="1">
      <c r="A16" s="410" t="s">
        <v>127</v>
      </c>
      <c r="B16" s="268" t="s">
        <v>122</v>
      </c>
      <c r="C16" s="268"/>
      <c r="D16" s="268"/>
      <c r="E16" s="268"/>
      <c r="F16" s="268"/>
      <c r="G16" s="268"/>
      <c r="H16" s="268"/>
      <c r="I16" s="268"/>
      <c r="J16" s="248"/>
    </row>
    <row r="23" ht="15.75">
      <c r="B23" s="70"/>
    </row>
  </sheetData>
  <mergeCells count="1">
    <mergeCell ref="B16:I16"/>
  </mergeCells>
  <printOptions/>
  <pageMargins left="0.77" right="0.7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0"/>
  <sheetViews>
    <sheetView workbookViewId="0" topLeftCell="A1">
      <pane ySplit="5" topLeftCell="BM6" activePane="bottomLeft" state="frozen"/>
      <selection pane="topLeft" activeCell="A1" sqref="A1"/>
      <selection pane="bottomLeft" activeCell="M1" sqref="M1:N1"/>
    </sheetView>
  </sheetViews>
  <sheetFormatPr defaultColWidth="9.00390625" defaultRowHeight="27" customHeight="1"/>
  <cols>
    <col min="1" max="1" width="4.125" style="29" customWidth="1"/>
    <col min="2" max="2" width="5.25390625" style="29" customWidth="1"/>
    <col min="3" max="3" width="7.25390625" style="29" customWidth="1"/>
    <col min="4" max="4" width="6.125" style="29" hidden="1" customWidth="1"/>
    <col min="5" max="5" width="27.00390625" style="29" customWidth="1"/>
    <col min="6" max="6" width="16.00390625" style="30" customWidth="1"/>
    <col min="7" max="7" width="7.625" style="30" customWidth="1"/>
    <col min="8" max="8" width="10.25390625" style="29" customWidth="1"/>
    <col min="9" max="9" width="15.875" style="29" customWidth="1"/>
    <col min="10" max="10" width="10.00390625" style="77" customWidth="1"/>
    <col min="11" max="12" width="10.125" style="29" customWidth="1"/>
    <col min="13" max="13" width="10.00390625" style="29" customWidth="1"/>
    <col min="14" max="14" width="10.625" style="29" customWidth="1"/>
    <col min="15" max="15" width="9.875" style="29" customWidth="1"/>
    <col min="16" max="18" width="9.125" style="29" customWidth="1"/>
    <col min="19" max="19" width="13.875" style="29" customWidth="1"/>
    <col min="20" max="20" width="11.875" style="29" customWidth="1"/>
    <col min="21" max="232" width="9.125" style="29" customWidth="1"/>
    <col min="233" max="16384" width="11.625" style="29" customWidth="1"/>
  </cols>
  <sheetData>
    <row r="1" spans="13:14" ht="21" customHeight="1">
      <c r="M1" s="312" t="s">
        <v>123</v>
      </c>
      <c r="N1" s="312"/>
    </row>
    <row r="2" spans="1:14" ht="20.25" customHeight="1" thickBot="1">
      <c r="A2" s="313" t="s">
        <v>128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27" customHeight="1" thickBot="1">
      <c r="A3" s="278" t="s">
        <v>81</v>
      </c>
      <c r="B3" s="278" t="s">
        <v>82</v>
      </c>
      <c r="C3" s="278" t="s">
        <v>83</v>
      </c>
      <c r="D3" s="278" t="s">
        <v>84</v>
      </c>
      <c r="E3" s="309" t="s">
        <v>1</v>
      </c>
      <c r="F3" s="309" t="s">
        <v>3</v>
      </c>
      <c r="G3" s="309" t="s">
        <v>4</v>
      </c>
      <c r="H3" s="309" t="s">
        <v>5</v>
      </c>
      <c r="I3" s="309" t="s">
        <v>6</v>
      </c>
      <c r="J3" s="269" t="s">
        <v>160</v>
      </c>
      <c r="K3" s="310" t="s">
        <v>158</v>
      </c>
      <c r="L3" s="269" t="s">
        <v>159</v>
      </c>
      <c r="M3" s="269" t="s">
        <v>157</v>
      </c>
      <c r="N3" s="269" t="s">
        <v>161</v>
      </c>
    </row>
    <row r="4" spans="1:14" ht="27" customHeight="1" thickBot="1">
      <c r="A4" s="278"/>
      <c r="B4" s="278"/>
      <c r="C4" s="278"/>
      <c r="D4" s="278"/>
      <c r="E4" s="309"/>
      <c r="F4" s="309"/>
      <c r="G4" s="309"/>
      <c r="H4" s="309"/>
      <c r="I4" s="309"/>
      <c r="J4" s="270"/>
      <c r="K4" s="311"/>
      <c r="L4" s="270"/>
      <c r="M4" s="270"/>
      <c r="N4" s="270"/>
    </row>
    <row r="5" spans="1:14" ht="13.5" customHeight="1" thickBot="1">
      <c r="A5" s="31">
        <v>1</v>
      </c>
      <c r="B5" s="31">
        <v>2</v>
      </c>
      <c r="C5" s="31">
        <v>3</v>
      </c>
      <c r="D5" s="31"/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78">
        <v>9</v>
      </c>
      <c r="K5" s="79">
        <v>10</v>
      </c>
      <c r="L5" s="79">
        <v>11</v>
      </c>
      <c r="M5" s="32">
        <v>12</v>
      </c>
      <c r="N5" s="32">
        <v>13</v>
      </c>
    </row>
    <row r="6" spans="1:16" ht="15.75" customHeight="1">
      <c r="A6" s="286">
        <v>1</v>
      </c>
      <c r="B6" s="286">
        <v>600</v>
      </c>
      <c r="C6" s="269" t="s">
        <v>130</v>
      </c>
      <c r="D6" s="80">
        <v>9</v>
      </c>
      <c r="E6" s="306" t="s">
        <v>85</v>
      </c>
      <c r="F6" s="259" t="s">
        <v>90</v>
      </c>
      <c r="G6" s="283">
        <v>2014</v>
      </c>
      <c r="H6" s="284">
        <v>3500</v>
      </c>
      <c r="I6" s="81" t="s">
        <v>86</v>
      </c>
      <c r="J6" s="50">
        <v>233</v>
      </c>
      <c r="K6" s="48">
        <v>1000</v>
      </c>
      <c r="L6" s="48">
        <v>0</v>
      </c>
      <c r="M6" s="48">
        <f>J6+L6</f>
        <v>233</v>
      </c>
      <c r="N6" s="82">
        <f>M6/H6</f>
        <v>0.06657142857142857</v>
      </c>
      <c r="O6" s="34"/>
      <c r="P6" s="34"/>
    </row>
    <row r="7" spans="1:16" ht="15.75" customHeight="1">
      <c r="A7" s="282"/>
      <c r="B7" s="282"/>
      <c r="C7" s="305"/>
      <c r="D7" s="43"/>
      <c r="E7" s="307"/>
      <c r="F7" s="296"/>
      <c r="G7" s="273"/>
      <c r="H7" s="274"/>
      <c r="I7" s="83" t="s">
        <v>87</v>
      </c>
      <c r="J7" s="51"/>
      <c r="K7" s="49"/>
      <c r="L7" s="49"/>
      <c r="M7" s="49"/>
      <c r="N7" s="84"/>
      <c r="O7" s="34"/>
      <c r="P7" s="34"/>
    </row>
    <row r="8" spans="1:16" ht="15.75" customHeight="1">
      <c r="A8" s="282"/>
      <c r="B8" s="282"/>
      <c r="C8" s="305"/>
      <c r="D8" s="43">
        <v>7</v>
      </c>
      <c r="E8" s="307"/>
      <c r="F8" s="296"/>
      <c r="G8" s="276">
        <v>2015</v>
      </c>
      <c r="H8" s="274"/>
      <c r="I8" s="83" t="s">
        <v>88</v>
      </c>
      <c r="J8" s="51">
        <v>233</v>
      </c>
      <c r="K8" s="49">
        <v>1000</v>
      </c>
      <c r="L8" s="49">
        <v>0</v>
      </c>
      <c r="M8" s="49">
        <f>J8+L8</f>
        <v>233</v>
      </c>
      <c r="N8" s="84">
        <f>M8/H6</f>
        <v>0.06657142857142857</v>
      </c>
      <c r="O8" s="34"/>
      <c r="P8" s="34"/>
    </row>
    <row r="9" spans="1:16" ht="15.75" customHeight="1">
      <c r="A9" s="282"/>
      <c r="B9" s="282"/>
      <c r="C9" s="305"/>
      <c r="D9" s="43"/>
      <c r="E9" s="307"/>
      <c r="F9" s="296"/>
      <c r="G9" s="273"/>
      <c r="H9" s="274"/>
      <c r="I9" s="83" t="s">
        <v>89</v>
      </c>
      <c r="J9" s="51"/>
      <c r="K9" s="49"/>
      <c r="L9" s="49"/>
      <c r="M9" s="49"/>
      <c r="N9" s="84"/>
      <c r="O9" s="34"/>
      <c r="P9" s="34"/>
    </row>
    <row r="10" spans="1:16" ht="15.75" customHeight="1" thickBot="1">
      <c r="A10" s="279"/>
      <c r="B10" s="279"/>
      <c r="C10" s="270"/>
      <c r="D10" s="85"/>
      <c r="E10" s="308"/>
      <c r="F10" s="271"/>
      <c r="G10" s="277"/>
      <c r="H10" s="275"/>
      <c r="I10" s="86" t="s">
        <v>16</v>
      </c>
      <c r="J10" s="57">
        <f>J6+J7+J8+J9</f>
        <v>466</v>
      </c>
      <c r="K10" s="58">
        <f>K6+K7+K8+K9</f>
        <v>2000</v>
      </c>
      <c r="L10" s="58">
        <v>0</v>
      </c>
      <c r="M10" s="58">
        <f>J10+L10</f>
        <v>466</v>
      </c>
      <c r="N10" s="87">
        <f>M10/H6</f>
        <v>0.13314285714285715</v>
      </c>
      <c r="O10" s="34"/>
      <c r="P10" s="34"/>
    </row>
    <row r="11" spans="1:20" ht="13.5" customHeight="1" thickBot="1">
      <c r="A11" s="279">
        <v>2</v>
      </c>
      <c r="B11" s="279">
        <v>600</v>
      </c>
      <c r="C11" s="279">
        <v>60095</v>
      </c>
      <c r="D11" s="43">
        <v>9</v>
      </c>
      <c r="E11" s="304" t="s">
        <v>131</v>
      </c>
      <c r="F11" s="271" t="s">
        <v>92</v>
      </c>
      <c r="G11" s="273">
        <v>2013</v>
      </c>
      <c r="H11" s="274">
        <v>1162787</v>
      </c>
      <c r="I11" s="88" t="s">
        <v>86</v>
      </c>
      <c r="J11" s="89">
        <v>144391</v>
      </c>
      <c r="K11" s="90">
        <v>296296</v>
      </c>
      <c r="L11" s="90">
        <v>247458</v>
      </c>
      <c r="M11" s="90">
        <f>J11+L11</f>
        <v>391849</v>
      </c>
      <c r="N11" s="91">
        <f>M11/H11</f>
        <v>0.336991211632053</v>
      </c>
      <c r="O11" s="34"/>
      <c r="P11" s="34"/>
      <c r="S11" s="92"/>
      <c r="T11" s="92"/>
    </row>
    <row r="12" spans="1:20" ht="13.5" customHeight="1" thickBot="1">
      <c r="A12" s="278"/>
      <c r="B12" s="278"/>
      <c r="C12" s="278"/>
      <c r="D12" s="43"/>
      <c r="E12" s="287"/>
      <c r="F12" s="272"/>
      <c r="G12" s="273"/>
      <c r="H12" s="274"/>
      <c r="I12" s="83" t="s">
        <v>87</v>
      </c>
      <c r="J12" s="46"/>
      <c r="K12" s="47"/>
      <c r="L12" s="47"/>
      <c r="M12" s="47"/>
      <c r="N12" s="93"/>
      <c r="O12" s="34"/>
      <c r="P12" s="34"/>
      <c r="S12" s="92"/>
      <c r="T12" s="92"/>
    </row>
    <row r="13" spans="1:20" ht="13.5" customHeight="1" thickBot="1">
      <c r="A13" s="278"/>
      <c r="B13" s="278"/>
      <c r="C13" s="278"/>
      <c r="D13" s="43">
        <v>7</v>
      </c>
      <c r="E13" s="287"/>
      <c r="F13" s="272"/>
      <c r="G13" s="303">
        <v>2016</v>
      </c>
      <c r="H13" s="274"/>
      <c r="I13" s="83" t="s">
        <v>88</v>
      </c>
      <c r="J13" s="46">
        <v>144391</v>
      </c>
      <c r="K13" s="47">
        <v>296296</v>
      </c>
      <c r="L13" s="47">
        <v>247458</v>
      </c>
      <c r="M13" s="47">
        <f>J13+L13</f>
        <v>391849</v>
      </c>
      <c r="N13" s="93">
        <f>M13/H11</f>
        <v>0.336991211632053</v>
      </c>
      <c r="O13" s="34"/>
      <c r="P13" s="34"/>
      <c r="S13" s="92"/>
      <c r="T13" s="92"/>
    </row>
    <row r="14" spans="1:20" ht="13.5" customHeight="1" thickBot="1">
      <c r="A14" s="278"/>
      <c r="B14" s="278"/>
      <c r="C14" s="278"/>
      <c r="D14" s="43">
        <v>0</v>
      </c>
      <c r="E14" s="287"/>
      <c r="F14" s="272"/>
      <c r="G14" s="273"/>
      <c r="H14" s="274"/>
      <c r="I14" s="83" t="s">
        <v>89</v>
      </c>
      <c r="J14" s="46">
        <v>19946</v>
      </c>
      <c r="K14" s="47">
        <v>84223</v>
      </c>
      <c r="L14" s="47">
        <v>51146</v>
      </c>
      <c r="M14" s="47">
        <f>J14+L14</f>
        <v>71092</v>
      </c>
      <c r="N14" s="93">
        <f>M14/H11</f>
        <v>0.06113931442301986</v>
      </c>
      <c r="O14" s="34"/>
      <c r="P14" s="34"/>
      <c r="S14" s="92"/>
      <c r="T14" s="92"/>
    </row>
    <row r="15" spans="1:20" ht="13.5" customHeight="1" thickBot="1">
      <c r="A15" s="278"/>
      <c r="B15" s="278"/>
      <c r="C15" s="278"/>
      <c r="D15" s="43"/>
      <c r="E15" s="287"/>
      <c r="F15" s="272"/>
      <c r="G15" s="277"/>
      <c r="H15" s="275"/>
      <c r="I15" s="83" t="s">
        <v>16</v>
      </c>
      <c r="J15" s="94">
        <f>J11+J12+J13+J14</f>
        <v>308728</v>
      </c>
      <c r="K15" s="59">
        <f>K11+K12+K13+K14</f>
        <v>676815</v>
      </c>
      <c r="L15" s="59">
        <f>L11+L12+L13+L14</f>
        <v>546062</v>
      </c>
      <c r="M15" s="59">
        <f>J15+L15</f>
        <v>854790</v>
      </c>
      <c r="N15" s="95">
        <f>M15/H11</f>
        <v>0.7351217376871259</v>
      </c>
      <c r="O15" s="34"/>
      <c r="P15" s="52"/>
      <c r="S15" s="92"/>
      <c r="T15" s="92"/>
    </row>
    <row r="16" spans="1:20" ht="13.5" customHeight="1" thickBot="1">
      <c r="A16" s="282">
        <v>3</v>
      </c>
      <c r="B16" s="278">
        <v>600</v>
      </c>
      <c r="C16" s="278">
        <v>60095</v>
      </c>
      <c r="D16" s="80">
        <v>9</v>
      </c>
      <c r="E16" s="287" t="s">
        <v>132</v>
      </c>
      <c r="F16" s="272" t="s">
        <v>92</v>
      </c>
      <c r="G16" s="283">
        <v>2013</v>
      </c>
      <c r="H16" s="284">
        <v>179300</v>
      </c>
      <c r="I16" s="81" t="s">
        <v>86</v>
      </c>
      <c r="J16" s="44">
        <v>8445</v>
      </c>
      <c r="K16" s="45">
        <v>23576</v>
      </c>
      <c r="L16" s="45">
        <v>16025</v>
      </c>
      <c r="M16" s="45">
        <f>J16+L16</f>
        <v>24470</v>
      </c>
      <c r="N16" s="96">
        <f>M16/H16</f>
        <v>0.13647518126045732</v>
      </c>
      <c r="O16" s="34"/>
      <c r="P16" s="34"/>
      <c r="S16" s="92"/>
      <c r="T16" s="92"/>
    </row>
    <row r="17" spans="1:20" ht="13.5" customHeight="1" thickBot="1">
      <c r="A17" s="282"/>
      <c r="B17" s="278"/>
      <c r="C17" s="278"/>
      <c r="D17" s="43"/>
      <c r="E17" s="287"/>
      <c r="F17" s="272"/>
      <c r="G17" s="273"/>
      <c r="H17" s="274"/>
      <c r="I17" s="83" t="s">
        <v>87</v>
      </c>
      <c r="J17" s="46"/>
      <c r="K17" s="47"/>
      <c r="L17" s="47"/>
      <c r="M17" s="47"/>
      <c r="N17" s="93"/>
      <c r="O17" s="34"/>
      <c r="P17" s="34"/>
      <c r="S17" s="92"/>
      <c r="T17" s="92"/>
    </row>
    <row r="18" spans="1:19" ht="13.5" customHeight="1" thickBot="1">
      <c r="A18" s="282"/>
      <c r="B18" s="278"/>
      <c r="C18" s="278"/>
      <c r="D18" s="43">
        <v>7</v>
      </c>
      <c r="E18" s="287"/>
      <c r="F18" s="272"/>
      <c r="G18" s="276">
        <v>2016</v>
      </c>
      <c r="H18" s="274"/>
      <c r="I18" s="83" t="s">
        <v>88</v>
      </c>
      <c r="J18" s="46">
        <v>25330</v>
      </c>
      <c r="K18" s="47">
        <v>70733</v>
      </c>
      <c r="L18" s="47">
        <v>48074</v>
      </c>
      <c r="M18" s="47">
        <f>J18+L18</f>
        <v>73404</v>
      </c>
      <c r="N18" s="93">
        <f>M18/H16</f>
        <v>0.4093920803123257</v>
      </c>
      <c r="O18" s="34"/>
      <c r="P18" s="34"/>
      <c r="S18" s="92"/>
    </row>
    <row r="19" spans="1:19" ht="13.5" customHeight="1" thickBot="1">
      <c r="A19" s="282"/>
      <c r="B19" s="278"/>
      <c r="C19" s="278"/>
      <c r="D19" s="43">
        <v>0</v>
      </c>
      <c r="E19" s="287"/>
      <c r="F19" s="272"/>
      <c r="G19" s="273"/>
      <c r="H19" s="274"/>
      <c r="I19" s="83" t="s">
        <v>89</v>
      </c>
      <c r="J19" s="46">
        <v>0</v>
      </c>
      <c r="K19" s="47">
        <v>10350</v>
      </c>
      <c r="L19" s="47">
        <v>0</v>
      </c>
      <c r="M19" s="47">
        <f>J19+L19</f>
        <v>0</v>
      </c>
      <c r="N19" s="93">
        <f>M19/H16</f>
        <v>0</v>
      </c>
      <c r="O19" s="34"/>
      <c r="P19" s="34"/>
      <c r="S19" s="92"/>
    </row>
    <row r="20" spans="1:19" ht="13.5" customHeight="1" thickBot="1">
      <c r="A20" s="282"/>
      <c r="B20" s="278"/>
      <c r="C20" s="278"/>
      <c r="D20" s="43"/>
      <c r="E20" s="287"/>
      <c r="F20" s="272"/>
      <c r="G20" s="251"/>
      <c r="H20" s="274"/>
      <c r="I20" s="83" t="s">
        <v>16</v>
      </c>
      <c r="J20" s="94">
        <f>J16+J17+J18+J19</f>
        <v>33775</v>
      </c>
      <c r="K20" s="59">
        <f>K16+K17+K18+K19</f>
        <v>104659</v>
      </c>
      <c r="L20" s="59">
        <f>L16+L17+L18+L19</f>
        <v>64099</v>
      </c>
      <c r="M20" s="59">
        <f>M16+M17+M18+M19</f>
        <v>97874</v>
      </c>
      <c r="N20" s="95">
        <f>M20/H16</f>
        <v>0.5458672615727831</v>
      </c>
      <c r="O20" s="34"/>
      <c r="P20" s="52"/>
      <c r="S20" s="92"/>
    </row>
    <row r="21" spans="1:19" ht="13.5" customHeight="1" thickBot="1">
      <c r="A21" s="278">
        <v>4</v>
      </c>
      <c r="B21" s="278">
        <v>600</v>
      </c>
      <c r="C21" s="278">
        <v>60095</v>
      </c>
      <c r="D21" s="80">
        <v>9</v>
      </c>
      <c r="E21" s="287" t="s">
        <v>133</v>
      </c>
      <c r="F21" s="272" t="s">
        <v>92</v>
      </c>
      <c r="G21" s="273">
        <v>2013</v>
      </c>
      <c r="H21" s="284">
        <f>295000</f>
        <v>295000</v>
      </c>
      <c r="I21" s="81" t="s">
        <v>86</v>
      </c>
      <c r="J21" s="44"/>
      <c r="K21" s="45"/>
      <c r="L21" s="45"/>
      <c r="M21" s="45"/>
      <c r="N21" s="96"/>
      <c r="O21" s="34"/>
      <c r="P21" s="34"/>
      <c r="S21" s="92"/>
    </row>
    <row r="22" spans="1:19" ht="13.5" customHeight="1" thickBot="1">
      <c r="A22" s="278"/>
      <c r="B22" s="278"/>
      <c r="C22" s="278"/>
      <c r="D22" s="43"/>
      <c r="E22" s="287"/>
      <c r="F22" s="272"/>
      <c r="G22" s="273"/>
      <c r="H22" s="274"/>
      <c r="I22" s="83" t="s">
        <v>87</v>
      </c>
      <c r="J22" s="46"/>
      <c r="K22" s="47"/>
      <c r="L22" s="47"/>
      <c r="M22" s="47"/>
      <c r="N22" s="93"/>
      <c r="O22" s="34"/>
      <c r="P22" s="34"/>
      <c r="S22" s="92"/>
    </row>
    <row r="23" spans="1:19" ht="13.5" customHeight="1" thickBot="1">
      <c r="A23" s="278"/>
      <c r="B23" s="278"/>
      <c r="C23" s="278"/>
      <c r="D23" s="43">
        <v>7</v>
      </c>
      <c r="E23" s="287"/>
      <c r="F23" s="272"/>
      <c r="G23" s="276">
        <v>2016</v>
      </c>
      <c r="H23" s="274"/>
      <c r="I23" s="83" t="s">
        <v>88</v>
      </c>
      <c r="J23" s="46">
        <v>122992</v>
      </c>
      <c r="K23" s="47">
        <v>74341</v>
      </c>
      <c r="L23" s="47">
        <v>54036</v>
      </c>
      <c r="M23" s="47">
        <f>J23+L23</f>
        <v>177028</v>
      </c>
      <c r="N23" s="93">
        <f>M23/H21</f>
        <v>0.6000949152542373</v>
      </c>
      <c r="O23" s="34"/>
      <c r="P23" s="34"/>
      <c r="S23" s="92"/>
    </row>
    <row r="24" spans="1:16" ht="13.5" customHeight="1" thickBot="1">
      <c r="A24" s="278"/>
      <c r="B24" s="278"/>
      <c r="C24" s="278"/>
      <c r="D24" s="43">
        <v>0</v>
      </c>
      <c r="E24" s="287"/>
      <c r="F24" s="272"/>
      <c r="G24" s="273"/>
      <c r="H24" s="274"/>
      <c r="I24" s="83" t="s">
        <v>89</v>
      </c>
      <c r="J24" s="46">
        <v>2033</v>
      </c>
      <c r="K24" s="47">
        <v>4300</v>
      </c>
      <c r="L24" s="47">
        <v>912</v>
      </c>
      <c r="M24" s="47">
        <f>J24+L24</f>
        <v>2945</v>
      </c>
      <c r="N24" s="93">
        <f>M24/H21</f>
        <v>0.009983050847457627</v>
      </c>
      <c r="O24" s="34"/>
      <c r="P24" s="34"/>
    </row>
    <row r="25" spans="1:16" ht="13.5" customHeight="1" thickBot="1">
      <c r="A25" s="278"/>
      <c r="B25" s="278"/>
      <c r="C25" s="278"/>
      <c r="D25" s="85"/>
      <c r="E25" s="287"/>
      <c r="F25" s="272"/>
      <c r="G25" s="277"/>
      <c r="H25" s="275"/>
      <c r="I25" s="86" t="s">
        <v>16</v>
      </c>
      <c r="J25" s="57">
        <f>J23+J24</f>
        <v>125025</v>
      </c>
      <c r="K25" s="58">
        <f>K21+K22+K23+K24</f>
        <v>78641</v>
      </c>
      <c r="L25" s="58">
        <f>L23+L24</f>
        <v>54948</v>
      </c>
      <c r="M25" s="58">
        <f>J25+L25</f>
        <v>179973</v>
      </c>
      <c r="N25" s="87">
        <f>M25/H21</f>
        <v>0.610077966101695</v>
      </c>
      <c r="O25" s="34"/>
      <c r="P25" s="52"/>
    </row>
    <row r="26" spans="1:16" ht="13.5" customHeight="1" thickBot="1">
      <c r="A26" s="282">
        <v>5</v>
      </c>
      <c r="B26" s="278">
        <v>600</v>
      </c>
      <c r="C26" s="278">
        <v>60095</v>
      </c>
      <c r="D26" s="80">
        <v>9</v>
      </c>
      <c r="E26" s="287" t="s">
        <v>93</v>
      </c>
      <c r="F26" s="272" t="s">
        <v>92</v>
      </c>
      <c r="G26" s="283">
        <v>2013</v>
      </c>
      <c r="H26" s="284">
        <v>162920</v>
      </c>
      <c r="I26" s="81" t="s">
        <v>86</v>
      </c>
      <c r="J26" s="62">
        <v>24646</v>
      </c>
      <c r="K26" s="45">
        <v>7938</v>
      </c>
      <c r="L26" s="45">
        <v>2743</v>
      </c>
      <c r="M26" s="45">
        <f>J26+L26</f>
        <v>27389</v>
      </c>
      <c r="N26" s="96">
        <f>M26/H26</f>
        <v>0.16811318438497422</v>
      </c>
      <c r="O26" s="34"/>
      <c r="P26" s="34"/>
    </row>
    <row r="27" spans="1:15" ht="13.5" customHeight="1" thickBot="1">
      <c r="A27" s="282"/>
      <c r="B27" s="278"/>
      <c r="C27" s="278"/>
      <c r="D27" s="43"/>
      <c r="E27" s="287"/>
      <c r="F27" s="272"/>
      <c r="G27" s="273"/>
      <c r="H27" s="274"/>
      <c r="I27" s="83" t="s">
        <v>87</v>
      </c>
      <c r="J27" s="63"/>
      <c r="K27" s="47"/>
      <c r="L27" s="47"/>
      <c r="M27" s="47"/>
      <c r="N27" s="93"/>
      <c r="O27" s="34"/>
    </row>
    <row r="28" spans="1:15" ht="13.5" customHeight="1" thickBot="1">
      <c r="A28" s="282"/>
      <c r="B28" s="278"/>
      <c r="C28" s="278"/>
      <c r="D28" s="43">
        <v>8</v>
      </c>
      <c r="E28" s="287"/>
      <c r="F28" s="272"/>
      <c r="G28" s="276">
        <v>2015</v>
      </c>
      <c r="H28" s="274"/>
      <c r="I28" s="83" t="s">
        <v>88</v>
      </c>
      <c r="J28" s="63">
        <v>98566</v>
      </c>
      <c r="K28" s="47">
        <v>31770</v>
      </c>
      <c r="L28" s="47">
        <v>10972</v>
      </c>
      <c r="M28" s="47">
        <f>J28+L28</f>
        <v>109538</v>
      </c>
      <c r="N28" s="93">
        <f>M28/H26</f>
        <v>0.6723422538669286</v>
      </c>
      <c r="O28" s="34"/>
    </row>
    <row r="29" spans="1:15" ht="13.5" customHeight="1" thickBot="1">
      <c r="A29" s="282"/>
      <c r="B29" s="278"/>
      <c r="C29" s="278"/>
      <c r="D29" s="43"/>
      <c r="E29" s="287"/>
      <c r="F29" s="272"/>
      <c r="G29" s="273"/>
      <c r="H29" s="274"/>
      <c r="I29" s="83" t="s">
        <v>89</v>
      </c>
      <c r="J29" s="63"/>
      <c r="K29" s="47"/>
      <c r="L29" s="47"/>
      <c r="M29" s="47"/>
      <c r="N29" s="93"/>
      <c r="O29" s="34"/>
    </row>
    <row r="30" spans="1:15" ht="13.5" customHeight="1" thickBot="1">
      <c r="A30" s="282"/>
      <c r="B30" s="278"/>
      <c r="C30" s="278"/>
      <c r="D30" s="85"/>
      <c r="E30" s="287"/>
      <c r="F30" s="272"/>
      <c r="G30" s="277"/>
      <c r="H30" s="275"/>
      <c r="I30" s="97" t="s">
        <v>16</v>
      </c>
      <c r="J30" s="60">
        <f>J26+J27+J28+J29</f>
        <v>123212</v>
      </c>
      <c r="K30" s="58">
        <f>K26+K27+K28+K29</f>
        <v>39708</v>
      </c>
      <c r="L30" s="58">
        <f>L26+L27+L28+L29</f>
        <v>13715</v>
      </c>
      <c r="M30" s="58">
        <f>M26+M27+M28+M29</f>
        <v>136927</v>
      </c>
      <c r="N30" s="87">
        <f>M30/H26</f>
        <v>0.8404554382519027</v>
      </c>
      <c r="O30" s="34"/>
    </row>
    <row r="31" spans="1:15" ht="13.5" customHeight="1" thickBot="1">
      <c r="A31" s="278">
        <v>6</v>
      </c>
      <c r="B31" s="286">
        <v>600</v>
      </c>
      <c r="C31" s="286">
        <v>60095</v>
      </c>
      <c r="D31" s="43"/>
      <c r="E31" s="300" t="s">
        <v>134</v>
      </c>
      <c r="F31" s="259" t="s">
        <v>92</v>
      </c>
      <c r="G31" s="297">
        <v>2015</v>
      </c>
      <c r="H31" s="274">
        <v>520596</v>
      </c>
      <c r="I31" s="81" t="s">
        <v>86</v>
      </c>
      <c r="J31" s="50">
        <v>0</v>
      </c>
      <c r="K31" s="48">
        <v>0</v>
      </c>
      <c r="L31" s="48">
        <v>0</v>
      </c>
      <c r="M31" s="48">
        <f>J31+L31</f>
        <v>0</v>
      </c>
      <c r="N31" s="82">
        <f>M31/H31</f>
        <v>0</v>
      </c>
      <c r="O31" s="34"/>
    </row>
    <row r="32" spans="1:15" ht="13.5" customHeight="1" thickBot="1">
      <c r="A32" s="278"/>
      <c r="B32" s="282"/>
      <c r="C32" s="282"/>
      <c r="D32" s="43"/>
      <c r="E32" s="301"/>
      <c r="F32" s="296"/>
      <c r="G32" s="298"/>
      <c r="H32" s="274"/>
      <c r="I32" s="83" t="s">
        <v>87</v>
      </c>
      <c r="J32" s="51"/>
      <c r="K32" s="49"/>
      <c r="L32" s="49"/>
      <c r="M32" s="49"/>
      <c r="N32" s="84"/>
      <c r="O32" s="34"/>
    </row>
    <row r="33" spans="1:15" ht="13.5" customHeight="1" thickBot="1">
      <c r="A33" s="278"/>
      <c r="B33" s="282"/>
      <c r="C33" s="282"/>
      <c r="D33" s="43">
        <v>7</v>
      </c>
      <c r="E33" s="301"/>
      <c r="F33" s="296"/>
      <c r="G33" s="298">
        <v>2018</v>
      </c>
      <c r="H33" s="274"/>
      <c r="I33" s="83" t="s">
        <v>88</v>
      </c>
      <c r="J33" s="51">
        <v>0</v>
      </c>
      <c r="K33" s="49">
        <v>48338</v>
      </c>
      <c r="L33" s="49">
        <v>27476</v>
      </c>
      <c r="M33" s="49">
        <f>J33+L33</f>
        <v>27476</v>
      </c>
      <c r="N33" s="84">
        <f>M33/H31</f>
        <v>0.05277796986530822</v>
      </c>
      <c r="O33" s="34"/>
    </row>
    <row r="34" spans="1:15" ht="13.5" customHeight="1" thickBot="1">
      <c r="A34" s="278"/>
      <c r="B34" s="282"/>
      <c r="C34" s="282"/>
      <c r="D34" s="43"/>
      <c r="E34" s="301"/>
      <c r="F34" s="296"/>
      <c r="G34" s="298"/>
      <c r="H34" s="274"/>
      <c r="I34" s="83" t="s">
        <v>89</v>
      </c>
      <c r="J34" s="51"/>
      <c r="K34" s="59"/>
      <c r="L34" s="59"/>
      <c r="M34" s="59"/>
      <c r="N34" s="95"/>
      <c r="O34" s="34"/>
    </row>
    <row r="35" spans="1:15" ht="13.5" customHeight="1" thickBot="1">
      <c r="A35" s="278"/>
      <c r="B35" s="279"/>
      <c r="C35" s="279"/>
      <c r="D35" s="43"/>
      <c r="E35" s="302"/>
      <c r="F35" s="271"/>
      <c r="G35" s="299"/>
      <c r="H35" s="275"/>
      <c r="I35" s="86" t="s">
        <v>16</v>
      </c>
      <c r="J35" s="57">
        <f>J31+J32+J33+J34</f>
        <v>0</v>
      </c>
      <c r="K35" s="58">
        <f>K31+K32+K33+K34</f>
        <v>48338</v>
      </c>
      <c r="L35" s="58">
        <f>L31+L32+L33+L34</f>
        <v>27476</v>
      </c>
      <c r="M35" s="58">
        <f>J35+L35</f>
        <v>27476</v>
      </c>
      <c r="N35" s="87">
        <f>M35/H31</f>
        <v>0.05277796986530822</v>
      </c>
      <c r="O35" s="34"/>
    </row>
    <row r="36" spans="1:15" ht="13.5" customHeight="1" thickBot="1">
      <c r="A36" s="282">
        <v>7</v>
      </c>
      <c r="B36" s="279">
        <v>710</v>
      </c>
      <c r="C36" s="279">
        <v>71095</v>
      </c>
      <c r="D36" s="38"/>
      <c r="E36" s="254" t="s">
        <v>95</v>
      </c>
      <c r="F36" s="271" t="s">
        <v>96</v>
      </c>
      <c r="G36" s="273">
        <v>2008</v>
      </c>
      <c r="H36" s="274">
        <v>12816776</v>
      </c>
      <c r="I36" s="88" t="s">
        <v>86</v>
      </c>
      <c r="J36" s="98"/>
      <c r="K36" s="99"/>
      <c r="L36" s="64"/>
      <c r="M36" s="99"/>
      <c r="N36" s="100"/>
      <c r="O36" s="34"/>
    </row>
    <row r="37" spans="1:15" ht="13.5" customHeight="1" thickBot="1">
      <c r="A37" s="282"/>
      <c r="B37" s="278"/>
      <c r="C37" s="278"/>
      <c r="D37" s="38"/>
      <c r="E37" s="252"/>
      <c r="F37" s="272"/>
      <c r="G37" s="273"/>
      <c r="H37" s="274"/>
      <c r="I37" s="83" t="s">
        <v>87</v>
      </c>
      <c r="J37" s="46"/>
      <c r="K37" s="47"/>
      <c r="L37" s="49"/>
      <c r="M37" s="47"/>
      <c r="N37" s="93"/>
      <c r="O37" s="34"/>
    </row>
    <row r="38" spans="1:15" ht="13.5" customHeight="1" thickBot="1">
      <c r="A38" s="282"/>
      <c r="B38" s="278"/>
      <c r="C38" s="278"/>
      <c r="D38" s="38"/>
      <c r="E38" s="252"/>
      <c r="F38" s="272"/>
      <c r="G38" s="276">
        <v>2015</v>
      </c>
      <c r="H38" s="274"/>
      <c r="I38" s="83" t="s">
        <v>88</v>
      </c>
      <c r="J38" s="46"/>
      <c r="K38" s="47"/>
      <c r="L38" s="49"/>
      <c r="M38" s="47"/>
      <c r="N38" s="93"/>
      <c r="O38" s="34"/>
    </row>
    <row r="39" spans="1:15" ht="13.5" customHeight="1" thickBot="1">
      <c r="A39" s="282"/>
      <c r="B39" s="278"/>
      <c r="C39" s="278"/>
      <c r="D39" s="38">
        <v>0</v>
      </c>
      <c r="E39" s="252"/>
      <c r="F39" s="272"/>
      <c r="G39" s="273"/>
      <c r="H39" s="274"/>
      <c r="I39" s="83" t="s">
        <v>135</v>
      </c>
      <c r="J39" s="46">
        <v>10024174</v>
      </c>
      <c r="K39" s="47">
        <v>2792602</v>
      </c>
      <c r="L39" s="49">
        <v>2195256</v>
      </c>
      <c r="M39" s="47">
        <f>J39+L39</f>
        <v>12219430</v>
      </c>
      <c r="N39" s="93">
        <f>M39/H36</f>
        <v>0.9533934274890971</v>
      </c>
      <c r="O39" s="34"/>
    </row>
    <row r="40" spans="1:15" ht="13.5" customHeight="1" thickBot="1">
      <c r="A40" s="282"/>
      <c r="B40" s="278"/>
      <c r="C40" s="278"/>
      <c r="D40" s="38"/>
      <c r="E40" s="252"/>
      <c r="F40" s="272"/>
      <c r="G40" s="251"/>
      <c r="H40" s="275"/>
      <c r="I40" s="83" t="s">
        <v>16</v>
      </c>
      <c r="J40" s="94">
        <f>J36+J37+J38+J39</f>
        <v>10024174</v>
      </c>
      <c r="K40" s="59">
        <f>K36+K37+K38+K39</f>
        <v>2792602</v>
      </c>
      <c r="L40" s="59">
        <f>L36+L37+L38+L39</f>
        <v>2195256</v>
      </c>
      <c r="M40" s="59">
        <f>J40+L40</f>
        <v>12219430</v>
      </c>
      <c r="N40" s="95">
        <f>M40/H36</f>
        <v>0.9533934274890971</v>
      </c>
      <c r="O40" s="34"/>
    </row>
    <row r="41" spans="1:15" ht="18" customHeight="1" thickBot="1">
      <c r="A41" s="278">
        <v>8</v>
      </c>
      <c r="B41" s="278">
        <v>710</v>
      </c>
      <c r="C41" s="278">
        <v>71095</v>
      </c>
      <c r="D41" s="38">
        <v>9</v>
      </c>
      <c r="E41" s="258" t="s">
        <v>97</v>
      </c>
      <c r="F41" s="272" t="s">
        <v>96</v>
      </c>
      <c r="G41" s="273">
        <v>2013</v>
      </c>
      <c r="H41" s="284">
        <v>1044497</v>
      </c>
      <c r="I41" s="81" t="s">
        <v>86</v>
      </c>
      <c r="J41" s="50">
        <v>187417</v>
      </c>
      <c r="K41" s="48">
        <v>73707</v>
      </c>
      <c r="L41" s="101">
        <v>60330</v>
      </c>
      <c r="M41" s="101">
        <f>J41+L41</f>
        <v>247747</v>
      </c>
      <c r="N41" s="82">
        <f>M41/H41</f>
        <v>0.23719263913634983</v>
      </c>
      <c r="O41" s="34"/>
    </row>
    <row r="42" spans="1:15" ht="18" customHeight="1" thickBot="1">
      <c r="A42" s="278"/>
      <c r="B42" s="278"/>
      <c r="C42" s="278"/>
      <c r="D42" s="38"/>
      <c r="E42" s="249"/>
      <c r="F42" s="272"/>
      <c r="G42" s="273"/>
      <c r="H42" s="274"/>
      <c r="I42" s="83" t="s">
        <v>87</v>
      </c>
      <c r="J42" s="51"/>
      <c r="K42" s="49"/>
      <c r="L42" s="102"/>
      <c r="M42" s="102"/>
      <c r="N42" s="84"/>
      <c r="O42" s="34"/>
    </row>
    <row r="43" spans="1:15" ht="18" customHeight="1" thickBot="1">
      <c r="A43" s="278"/>
      <c r="B43" s="278"/>
      <c r="C43" s="278"/>
      <c r="D43" s="38">
        <v>7</v>
      </c>
      <c r="E43" s="249"/>
      <c r="F43" s="272"/>
      <c r="G43" s="276">
        <v>2015</v>
      </c>
      <c r="H43" s="274"/>
      <c r="I43" s="83" t="s">
        <v>88</v>
      </c>
      <c r="J43" s="51">
        <v>563372</v>
      </c>
      <c r="K43" s="49">
        <v>220001</v>
      </c>
      <c r="L43" s="102">
        <v>180991</v>
      </c>
      <c r="M43" s="102">
        <f>J43+L43</f>
        <v>744363</v>
      </c>
      <c r="N43" s="84">
        <f>M43/H41</f>
        <v>0.712652118675305</v>
      </c>
      <c r="O43" s="34"/>
    </row>
    <row r="44" spans="1:15" ht="18" customHeight="1" thickBot="1">
      <c r="A44" s="278"/>
      <c r="B44" s="278"/>
      <c r="C44" s="278"/>
      <c r="D44" s="38"/>
      <c r="E44" s="249"/>
      <c r="F44" s="272"/>
      <c r="G44" s="273"/>
      <c r="H44" s="274"/>
      <c r="I44" s="83" t="s">
        <v>89</v>
      </c>
      <c r="J44" s="51"/>
      <c r="K44" s="49"/>
      <c r="L44" s="102"/>
      <c r="M44" s="102"/>
      <c r="N44" s="84"/>
      <c r="O44" s="34"/>
    </row>
    <row r="45" spans="1:15" ht="18" customHeight="1" thickBot="1">
      <c r="A45" s="278"/>
      <c r="B45" s="278"/>
      <c r="C45" s="278"/>
      <c r="D45" s="41"/>
      <c r="E45" s="250"/>
      <c r="F45" s="272"/>
      <c r="G45" s="277"/>
      <c r="H45" s="275"/>
      <c r="I45" s="86" t="s">
        <v>16</v>
      </c>
      <c r="J45" s="103">
        <f>J41+J42+J43+J44</f>
        <v>750789</v>
      </c>
      <c r="K45" s="69">
        <f>K41+K42+K43+K44</f>
        <v>293708</v>
      </c>
      <c r="L45" s="104">
        <f>L41+L42+L43+L44</f>
        <v>241321</v>
      </c>
      <c r="M45" s="104">
        <f aca="true" t="shared" si="0" ref="M45:M51">J45+L45</f>
        <v>992110</v>
      </c>
      <c r="N45" s="105">
        <f>M45/H41</f>
        <v>0.9498447578116548</v>
      </c>
      <c r="O45" s="34"/>
    </row>
    <row r="46" spans="1:15" ht="18.75" customHeight="1">
      <c r="A46" s="282">
        <v>9</v>
      </c>
      <c r="B46" s="286">
        <v>750</v>
      </c>
      <c r="C46" s="286">
        <v>75095</v>
      </c>
      <c r="D46" s="37">
        <v>6</v>
      </c>
      <c r="E46" s="258" t="s">
        <v>136</v>
      </c>
      <c r="F46" s="259" t="s">
        <v>99</v>
      </c>
      <c r="G46" s="283">
        <v>2014</v>
      </c>
      <c r="H46" s="284">
        <v>1995311</v>
      </c>
      <c r="I46" s="81" t="s">
        <v>86</v>
      </c>
      <c r="J46" s="50">
        <v>63063</v>
      </c>
      <c r="K46" s="48">
        <v>125278</v>
      </c>
      <c r="L46" s="48">
        <v>118387</v>
      </c>
      <c r="M46" s="48">
        <f t="shared" si="0"/>
        <v>181450</v>
      </c>
      <c r="N46" s="82">
        <f>M46/H46</f>
        <v>0.0909382046207333</v>
      </c>
      <c r="O46" s="34"/>
    </row>
    <row r="47" spans="1:15" ht="18.75" customHeight="1">
      <c r="A47" s="282"/>
      <c r="B47" s="282"/>
      <c r="C47" s="282"/>
      <c r="D47" s="38">
        <v>6</v>
      </c>
      <c r="E47" s="249"/>
      <c r="F47" s="296"/>
      <c r="G47" s="273"/>
      <c r="H47" s="274"/>
      <c r="I47" s="83" t="s">
        <v>87</v>
      </c>
      <c r="J47" s="51">
        <v>60751</v>
      </c>
      <c r="K47" s="49">
        <v>120685</v>
      </c>
      <c r="L47" s="49">
        <v>114046</v>
      </c>
      <c r="M47" s="49">
        <f t="shared" si="0"/>
        <v>174797</v>
      </c>
      <c r="N47" s="84">
        <f>M47/H46</f>
        <v>0.08760388731380722</v>
      </c>
      <c r="O47" s="34"/>
    </row>
    <row r="48" spans="1:15" ht="18.75" customHeight="1">
      <c r="A48" s="282"/>
      <c r="B48" s="282"/>
      <c r="C48" s="282"/>
      <c r="D48" s="38">
        <v>7</v>
      </c>
      <c r="E48" s="249"/>
      <c r="F48" s="296"/>
      <c r="G48" s="276">
        <v>2016</v>
      </c>
      <c r="H48" s="274"/>
      <c r="I48" s="83" t="s">
        <v>88</v>
      </c>
      <c r="J48" s="51">
        <v>296599</v>
      </c>
      <c r="K48" s="49">
        <v>589225</v>
      </c>
      <c r="L48" s="49">
        <v>556806</v>
      </c>
      <c r="M48" s="49">
        <f t="shared" si="0"/>
        <v>853405</v>
      </c>
      <c r="N48" s="84">
        <f>M48/H46</f>
        <v>0.42770525497027784</v>
      </c>
      <c r="O48" s="34"/>
    </row>
    <row r="49" spans="1:15" ht="18.75" customHeight="1">
      <c r="A49" s="282"/>
      <c r="B49" s="282"/>
      <c r="C49" s="282"/>
      <c r="D49" s="38">
        <v>0</v>
      </c>
      <c r="E49" s="249"/>
      <c r="F49" s="296"/>
      <c r="G49" s="273"/>
      <c r="H49" s="274"/>
      <c r="I49" s="83" t="s">
        <v>89</v>
      </c>
      <c r="J49" s="51">
        <v>11567</v>
      </c>
      <c r="K49" s="49">
        <v>23063</v>
      </c>
      <c r="L49" s="49">
        <v>23050</v>
      </c>
      <c r="M49" s="49">
        <f t="shared" si="0"/>
        <v>34617</v>
      </c>
      <c r="N49" s="84">
        <f>M49/H46</f>
        <v>0.01734917514111835</v>
      </c>
      <c r="O49" s="34"/>
    </row>
    <row r="50" spans="1:15" ht="18.75" customHeight="1" thickBot="1">
      <c r="A50" s="282"/>
      <c r="B50" s="279"/>
      <c r="C50" s="279"/>
      <c r="D50" s="41"/>
      <c r="E50" s="250"/>
      <c r="F50" s="271"/>
      <c r="G50" s="277"/>
      <c r="H50" s="275"/>
      <c r="I50" s="86" t="s">
        <v>16</v>
      </c>
      <c r="J50" s="57">
        <f>J46+J47+J48+J49</f>
        <v>431980</v>
      </c>
      <c r="K50" s="58">
        <f>K46+K47+K48+K49</f>
        <v>858251</v>
      </c>
      <c r="L50" s="58">
        <f>L46+L47+L48+L49</f>
        <v>812289</v>
      </c>
      <c r="M50" s="58">
        <f t="shared" si="0"/>
        <v>1244269</v>
      </c>
      <c r="N50" s="87">
        <f>M50/H46</f>
        <v>0.6235965220459367</v>
      </c>
      <c r="O50" s="34"/>
    </row>
    <row r="51" spans="1:22" ht="21" customHeight="1" thickBot="1">
      <c r="A51" s="278">
        <v>10</v>
      </c>
      <c r="B51" s="286">
        <v>750</v>
      </c>
      <c r="C51" s="286">
        <v>75095</v>
      </c>
      <c r="D51" s="37">
        <v>2</v>
      </c>
      <c r="E51" s="258" t="s">
        <v>98</v>
      </c>
      <c r="F51" s="259" t="s">
        <v>99</v>
      </c>
      <c r="G51" s="283">
        <v>2012</v>
      </c>
      <c r="H51" s="284">
        <v>251063</v>
      </c>
      <c r="I51" s="81" t="s">
        <v>86</v>
      </c>
      <c r="J51" s="50">
        <v>19984</v>
      </c>
      <c r="K51" s="48">
        <v>5127</v>
      </c>
      <c r="L51" s="50">
        <v>527</v>
      </c>
      <c r="M51" s="48">
        <f t="shared" si="0"/>
        <v>20511</v>
      </c>
      <c r="N51" s="82">
        <f>M51/H51</f>
        <v>0.08169662594647559</v>
      </c>
      <c r="O51" s="34"/>
      <c r="P51" s="106"/>
      <c r="Q51" s="106"/>
      <c r="R51" s="106"/>
      <c r="S51" s="106"/>
      <c r="T51" s="106"/>
      <c r="U51" s="106"/>
      <c r="V51" s="257"/>
    </row>
    <row r="52" spans="1:22" ht="21" customHeight="1" thickBot="1">
      <c r="A52" s="278"/>
      <c r="B52" s="282"/>
      <c r="C52" s="282"/>
      <c r="D52" s="38"/>
      <c r="E52" s="249"/>
      <c r="F52" s="296"/>
      <c r="G52" s="256"/>
      <c r="H52" s="274"/>
      <c r="I52" s="83" t="s">
        <v>87</v>
      </c>
      <c r="J52" s="107"/>
      <c r="K52" s="64"/>
      <c r="L52" s="107"/>
      <c r="M52" s="64"/>
      <c r="N52" s="108"/>
      <c r="O52" s="34"/>
      <c r="P52" s="106"/>
      <c r="Q52" s="106"/>
      <c r="R52" s="106"/>
      <c r="S52" s="106"/>
      <c r="T52" s="106"/>
      <c r="U52" s="106"/>
      <c r="V52" s="257"/>
    </row>
    <row r="53" spans="1:22" ht="21" customHeight="1" thickBot="1">
      <c r="A53" s="278"/>
      <c r="B53" s="282"/>
      <c r="C53" s="282"/>
      <c r="D53" s="38">
        <v>1</v>
      </c>
      <c r="E53" s="249"/>
      <c r="F53" s="296"/>
      <c r="G53" s="273">
        <v>2015</v>
      </c>
      <c r="H53" s="274"/>
      <c r="I53" s="83" t="s">
        <v>88</v>
      </c>
      <c r="J53" s="107">
        <v>179822</v>
      </c>
      <c r="K53" s="64">
        <v>46130</v>
      </c>
      <c r="L53" s="107">
        <v>4740</v>
      </c>
      <c r="M53" s="64">
        <f>J53+L53</f>
        <v>184562</v>
      </c>
      <c r="N53" s="108">
        <f>M53/H51</f>
        <v>0.7351222601498428</v>
      </c>
      <c r="O53" s="34"/>
      <c r="P53" s="106"/>
      <c r="Q53" s="106"/>
      <c r="R53" s="106"/>
      <c r="S53" s="106"/>
      <c r="T53" s="106"/>
      <c r="U53" s="106"/>
      <c r="V53" s="257"/>
    </row>
    <row r="54" spans="1:22" ht="21" customHeight="1" thickBot="1">
      <c r="A54" s="278"/>
      <c r="B54" s="282"/>
      <c r="C54" s="282"/>
      <c r="D54" s="38"/>
      <c r="E54" s="249"/>
      <c r="F54" s="296"/>
      <c r="G54" s="273"/>
      <c r="H54" s="274"/>
      <c r="I54" s="83" t="s">
        <v>89</v>
      </c>
      <c r="J54" s="107"/>
      <c r="K54" s="64"/>
      <c r="L54" s="107"/>
      <c r="M54" s="64"/>
      <c r="N54" s="108"/>
      <c r="O54" s="34"/>
      <c r="P54" s="106"/>
      <c r="Q54" s="106"/>
      <c r="R54" s="106"/>
      <c r="S54" s="106"/>
      <c r="T54" s="106"/>
      <c r="U54" s="106"/>
      <c r="V54" s="257"/>
    </row>
    <row r="55" spans="1:22" ht="21" customHeight="1" thickBot="1">
      <c r="A55" s="278"/>
      <c r="B55" s="279"/>
      <c r="C55" s="279"/>
      <c r="D55" s="41"/>
      <c r="E55" s="250"/>
      <c r="F55" s="271"/>
      <c r="G55" s="277"/>
      <c r="H55" s="275"/>
      <c r="I55" s="86" t="s">
        <v>16</v>
      </c>
      <c r="J55" s="61">
        <f>J51+J52+J53+J54</f>
        <v>199806</v>
      </c>
      <c r="K55" s="61">
        <f>K51+K52+K53+K54</f>
        <v>51257</v>
      </c>
      <c r="L55" s="61">
        <f>L51+L52+L53+L54</f>
        <v>5267</v>
      </c>
      <c r="M55" s="61">
        <f>J55+L55</f>
        <v>205073</v>
      </c>
      <c r="N55" s="109">
        <f>M55/H51</f>
        <v>0.8168188860963185</v>
      </c>
      <c r="O55" s="34"/>
      <c r="P55" s="28"/>
      <c r="Q55" s="28"/>
      <c r="R55" s="28"/>
      <c r="S55" s="28"/>
      <c r="T55" s="28"/>
      <c r="U55" s="28"/>
      <c r="V55" s="257"/>
    </row>
    <row r="56" spans="1:15" ht="13.5" customHeight="1" thickBot="1">
      <c r="A56" s="282">
        <v>11</v>
      </c>
      <c r="B56" s="269">
        <v>750</v>
      </c>
      <c r="C56" s="269">
        <v>75023</v>
      </c>
      <c r="D56" s="33">
        <v>9</v>
      </c>
      <c r="E56" s="253" t="s">
        <v>100</v>
      </c>
      <c r="F56" s="272" t="s">
        <v>101</v>
      </c>
      <c r="G56" s="283">
        <v>2010</v>
      </c>
      <c r="H56" s="284">
        <v>9014974</v>
      </c>
      <c r="I56" s="81" t="s">
        <v>86</v>
      </c>
      <c r="J56" s="44">
        <v>1889745</v>
      </c>
      <c r="K56" s="45">
        <v>319168</v>
      </c>
      <c r="L56" s="45">
        <v>319093</v>
      </c>
      <c r="M56" s="45">
        <f>J56+L56</f>
        <v>2208838</v>
      </c>
      <c r="N56" s="96">
        <f>M56/H56</f>
        <v>0.24501878763044685</v>
      </c>
      <c r="O56" s="34"/>
    </row>
    <row r="57" spans="1:15" ht="13.5" customHeight="1" thickBot="1">
      <c r="A57" s="282"/>
      <c r="B57" s="269"/>
      <c r="C57" s="269"/>
      <c r="D57" s="72"/>
      <c r="E57" s="255"/>
      <c r="F57" s="272"/>
      <c r="G57" s="273"/>
      <c r="H57" s="274"/>
      <c r="I57" s="83" t="s">
        <v>87</v>
      </c>
      <c r="J57" s="46"/>
      <c r="K57" s="47"/>
      <c r="L57" s="47"/>
      <c r="M57" s="47"/>
      <c r="N57" s="93"/>
      <c r="O57" s="34"/>
    </row>
    <row r="58" spans="1:15" ht="13.5" customHeight="1" thickBot="1">
      <c r="A58" s="282"/>
      <c r="B58" s="269"/>
      <c r="C58" s="269"/>
      <c r="D58" s="72">
        <v>7</v>
      </c>
      <c r="E58" s="255"/>
      <c r="F58" s="272"/>
      <c r="G58" s="276">
        <v>2015</v>
      </c>
      <c r="H58" s="274"/>
      <c r="I58" s="83" t="s">
        <v>88</v>
      </c>
      <c r="J58" s="46">
        <v>5669187</v>
      </c>
      <c r="K58" s="47">
        <v>957504</v>
      </c>
      <c r="L58" s="47">
        <v>957279</v>
      </c>
      <c r="M58" s="47">
        <f>J58+L58</f>
        <v>6626466</v>
      </c>
      <c r="N58" s="93">
        <f>M58/H56</f>
        <v>0.7350510384167497</v>
      </c>
      <c r="O58" s="34"/>
    </row>
    <row r="59" spans="1:15" ht="13.5" customHeight="1" thickBot="1">
      <c r="A59" s="282"/>
      <c r="B59" s="270">
        <v>801</v>
      </c>
      <c r="C59" s="270">
        <v>80195</v>
      </c>
      <c r="D59" s="72">
        <v>0</v>
      </c>
      <c r="E59" s="255"/>
      <c r="F59" s="272"/>
      <c r="G59" s="273"/>
      <c r="H59" s="274"/>
      <c r="I59" s="83" t="s">
        <v>89</v>
      </c>
      <c r="J59" s="46">
        <v>179370</v>
      </c>
      <c r="K59" s="47">
        <v>0</v>
      </c>
      <c r="L59" s="47">
        <v>0</v>
      </c>
      <c r="M59" s="47">
        <f>J59+L59</f>
        <v>179370</v>
      </c>
      <c r="N59" s="93">
        <f>M59/H56</f>
        <v>0.01989689598661072</v>
      </c>
      <c r="O59" s="34"/>
    </row>
    <row r="60" spans="1:15" ht="13.5" customHeight="1" thickBot="1">
      <c r="A60" s="282"/>
      <c r="B60" s="270"/>
      <c r="C60" s="270"/>
      <c r="D60" s="71"/>
      <c r="E60" s="254"/>
      <c r="F60" s="272"/>
      <c r="G60" s="277"/>
      <c r="H60" s="275"/>
      <c r="I60" s="86" t="s">
        <v>16</v>
      </c>
      <c r="J60" s="57">
        <f>J56+J57+J58+J59</f>
        <v>7738302</v>
      </c>
      <c r="K60" s="58">
        <f>K56+K57+K58+K59</f>
        <v>1276672</v>
      </c>
      <c r="L60" s="58">
        <f>L56+L57+L58+L59</f>
        <v>1276372</v>
      </c>
      <c r="M60" s="58">
        <f>J60+L60</f>
        <v>9014674</v>
      </c>
      <c r="N60" s="87">
        <f>M60/H56</f>
        <v>0.9999667220338073</v>
      </c>
      <c r="O60" s="34"/>
    </row>
    <row r="61" spans="1:15" ht="13.5" customHeight="1" thickBot="1">
      <c r="A61" s="278">
        <v>12</v>
      </c>
      <c r="B61" s="279">
        <v>801</v>
      </c>
      <c r="C61" s="279">
        <v>80110</v>
      </c>
      <c r="D61" s="38"/>
      <c r="E61" s="254" t="s">
        <v>137</v>
      </c>
      <c r="F61" s="271" t="s">
        <v>103</v>
      </c>
      <c r="G61" s="273">
        <v>2015</v>
      </c>
      <c r="H61" s="274">
        <v>136940</v>
      </c>
      <c r="I61" s="88" t="s">
        <v>86</v>
      </c>
      <c r="J61" s="89"/>
      <c r="K61" s="90"/>
      <c r="L61" s="90"/>
      <c r="M61" s="90"/>
      <c r="N61" s="91"/>
      <c r="O61" s="34"/>
    </row>
    <row r="62" spans="1:15" ht="13.5" customHeight="1" thickBot="1">
      <c r="A62" s="278"/>
      <c r="B62" s="278"/>
      <c r="C62" s="278"/>
      <c r="D62" s="38"/>
      <c r="E62" s="252"/>
      <c r="F62" s="272"/>
      <c r="G62" s="273"/>
      <c r="H62" s="274"/>
      <c r="I62" s="83" t="s">
        <v>87</v>
      </c>
      <c r="J62" s="46"/>
      <c r="K62" s="47"/>
      <c r="L62" s="47"/>
      <c r="M62" s="47"/>
      <c r="N62" s="93"/>
      <c r="O62" s="34"/>
    </row>
    <row r="63" spans="1:18" ht="13.5" customHeight="1" thickBot="1">
      <c r="A63" s="278"/>
      <c r="B63" s="278"/>
      <c r="C63" s="278"/>
      <c r="D63" s="38">
        <v>1</v>
      </c>
      <c r="E63" s="252"/>
      <c r="F63" s="272"/>
      <c r="G63" s="276">
        <v>2018</v>
      </c>
      <c r="H63" s="274"/>
      <c r="I63" s="83" t="s">
        <v>88</v>
      </c>
      <c r="J63" s="46">
        <v>0</v>
      </c>
      <c r="K63" s="47">
        <v>44000</v>
      </c>
      <c r="L63" s="47">
        <v>11939</v>
      </c>
      <c r="M63" s="47">
        <f>J63+L63</f>
        <v>11939</v>
      </c>
      <c r="N63" s="93">
        <f>M63/H61</f>
        <v>0.08718416824886811</v>
      </c>
      <c r="O63" s="34"/>
      <c r="R63" s="110"/>
    </row>
    <row r="64" spans="1:15" ht="13.5" customHeight="1" thickBot="1">
      <c r="A64" s="278"/>
      <c r="B64" s="278"/>
      <c r="C64" s="278"/>
      <c r="D64" s="38"/>
      <c r="E64" s="252"/>
      <c r="F64" s="272"/>
      <c r="G64" s="273"/>
      <c r="H64" s="274"/>
      <c r="I64" s="83" t="s">
        <v>89</v>
      </c>
      <c r="J64" s="46"/>
      <c r="K64" s="47"/>
      <c r="L64" s="47"/>
      <c r="M64" s="47"/>
      <c r="N64" s="93"/>
      <c r="O64" s="34"/>
    </row>
    <row r="65" spans="1:15" ht="13.5" customHeight="1" thickBot="1">
      <c r="A65" s="278"/>
      <c r="B65" s="278"/>
      <c r="C65" s="278"/>
      <c r="D65" s="41"/>
      <c r="E65" s="252"/>
      <c r="F65" s="272"/>
      <c r="G65" s="277"/>
      <c r="H65" s="275"/>
      <c r="I65" s="86" t="s">
        <v>16</v>
      </c>
      <c r="J65" s="57">
        <f>J61+J62+J63+J64</f>
        <v>0</v>
      </c>
      <c r="K65" s="58">
        <f>K61+K62+K63+K64</f>
        <v>44000</v>
      </c>
      <c r="L65" s="58">
        <f>L61+L62+L63+L64</f>
        <v>11939</v>
      </c>
      <c r="M65" s="58">
        <f>J65+L65</f>
        <v>11939</v>
      </c>
      <c r="N65" s="87">
        <f>M65/H61</f>
        <v>0.08718416824886811</v>
      </c>
      <c r="O65" s="34"/>
    </row>
    <row r="66" spans="1:15" ht="13.5" customHeight="1" thickBot="1">
      <c r="A66" s="282">
        <v>13</v>
      </c>
      <c r="B66" s="279">
        <v>801</v>
      </c>
      <c r="C66" s="279">
        <v>80110</v>
      </c>
      <c r="D66" s="38"/>
      <c r="E66" s="254" t="s">
        <v>138</v>
      </c>
      <c r="F66" s="271" t="s">
        <v>103</v>
      </c>
      <c r="G66" s="273">
        <v>2013</v>
      </c>
      <c r="H66" s="274">
        <v>81880</v>
      </c>
      <c r="I66" s="88" t="s">
        <v>86</v>
      </c>
      <c r="J66" s="89"/>
      <c r="K66" s="90"/>
      <c r="L66" s="90"/>
      <c r="M66" s="90"/>
      <c r="N66" s="91"/>
      <c r="O66" s="34"/>
    </row>
    <row r="67" spans="1:15" ht="13.5" customHeight="1" thickBot="1">
      <c r="A67" s="282"/>
      <c r="B67" s="278"/>
      <c r="C67" s="278"/>
      <c r="D67" s="38"/>
      <c r="E67" s="252"/>
      <c r="F67" s="272"/>
      <c r="G67" s="273"/>
      <c r="H67" s="274"/>
      <c r="I67" s="83" t="s">
        <v>87</v>
      </c>
      <c r="J67" s="46"/>
      <c r="K67" s="47"/>
      <c r="L67" s="47"/>
      <c r="M67" s="47"/>
      <c r="N67" s="93"/>
      <c r="O67" s="34"/>
    </row>
    <row r="68" spans="1:15" ht="13.5" customHeight="1" thickBot="1">
      <c r="A68" s="282"/>
      <c r="B68" s="278"/>
      <c r="C68" s="278"/>
      <c r="D68" s="38">
        <v>1</v>
      </c>
      <c r="E68" s="252"/>
      <c r="F68" s="272"/>
      <c r="G68" s="276">
        <v>2015</v>
      </c>
      <c r="H68" s="274"/>
      <c r="I68" s="83" t="s">
        <v>88</v>
      </c>
      <c r="J68" s="46">
        <v>43927</v>
      </c>
      <c r="K68" s="47">
        <v>37953</v>
      </c>
      <c r="L68" s="47">
        <v>37951</v>
      </c>
      <c r="M68" s="47">
        <f>J68+L68</f>
        <v>81878</v>
      </c>
      <c r="N68" s="93">
        <f>M68/H66</f>
        <v>0.9999755740107474</v>
      </c>
      <c r="O68" s="34"/>
    </row>
    <row r="69" spans="1:15" ht="13.5" customHeight="1" thickBot="1">
      <c r="A69" s="282"/>
      <c r="B69" s="278"/>
      <c r="C69" s="278"/>
      <c r="D69" s="38"/>
      <c r="E69" s="252"/>
      <c r="F69" s="272"/>
      <c r="G69" s="273"/>
      <c r="H69" s="274"/>
      <c r="I69" s="83" t="s">
        <v>89</v>
      </c>
      <c r="J69" s="46"/>
      <c r="K69" s="47"/>
      <c r="L69" s="47"/>
      <c r="M69" s="47"/>
      <c r="N69" s="93"/>
      <c r="O69" s="34"/>
    </row>
    <row r="70" spans="1:15" ht="13.5" customHeight="1" thickBot="1">
      <c r="A70" s="282"/>
      <c r="B70" s="278"/>
      <c r="C70" s="278"/>
      <c r="D70" s="41"/>
      <c r="E70" s="252"/>
      <c r="F70" s="272"/>
      <c r="G70" s="277"/>
      <c r="H70" s="275"/>
      <c r="I70" s="86" t="s">
        <v>16</v>
      </c>
      <c r="J70" s="57">
        <f>J66+J67+J68+J69</f>
        <v>43927</v>
      </c>
      <c r="K70" s="57">
        <f>K66+K67+K68+K69</f>
        <v>37953</v>
      </c>
      <c r="L70" s="57">
        <f>L66+L67+L68+L69</f>
        <v>37951</v>
      </c>
      <c r="M70" s="57">
        <f>M66+M67+M68+M69</f>
        <v>81878</v>
      </c>
      <c r="N70" s="87">
        <f>M70/H66</f>
        <v>0.9999755740107474</v>
      </c>
      <c r="O70" s="34"/>
    </row>
    <row r="71" spans="1:15" ht="13.5" customHeight="1" thickBot="1">
      <c r="A71" s="278">
        <v>14</v>
      </c>
      <c r="B71" s="286">
        <v>801</v>
      </c>
      <c r="C71" s="286">
        <v>80110</v>
      </c>
      <c r="D71" s="37"/>
      <c r="E71" s="252" t="s">
        <v>102</v>
      </c>
      <c r="F71" s="259" t="s">
        <v>105</v>
      </c>
      <c r="G71" s="283">
        <v>2013</v>
      </c>
      <c r="H71" s="284">
        <v>83602</v>
      </c>
      <c r="I71" s="81" t="s">
        <v>86</v>
      </c>
      <c r="J71" s="50"/>
      <c r="K71" s="48"/>
      <c r="L71" s="48"/>
      <c r="M71" s="48"/>
      <c r="N71" s="82"/>
      <c r="O71" s="34"/>
    </row>
    <row r="72" spans="1:15" ht="13.5" customHeight="1" thickBot="1">
      <c r="A72" s="278"/>
      <c r="B72" s="282"/>
      <c r="C72" s="282"/>
      <c r="D72" s="38"/>
      <c r="E72" s="252"/>
      <c r="F72" s="296"/>
      <c r="G72" s="273"/>
      <c r="H72" s="274"/>
      <c r="I72" s="83" t="s">
        <v>87</v>
      </c>
      <c r="J72" s="51"/>
      <c r="K72" s="49"/>
      <c r="L72" s="49"/>
      <c r="M72" s="49"/>
      <c r="N72" s="84"/>
      <c r="O72" s="34"/>
    </row>
    <row r="73" spans="1:15" ht="13.5" customHeight="1" thickBot="1">
      <c r="A73" s="278"/>
      <c r="B73" s="282"/>
      <c r="C73" s="282"/>
      <c r="D73" s="38">
        <v>1</v>
      </c>
      <c r="E73" s="252"/>
      <c r="F73" s="296"/>
      <c r="G73" s="276">
        <v>2015</v>
      </c>
      <c r="H73" s="274"/>
      <c r="I73" s="83" t="s">
        <v>88</v>
      </c>
      <c r="J73" s="51">
        <v>48034</v>
      </c>
      <c r="K73" s="49">
        <v>35568</v>
      </c>
      <c r="L73" s="49">
        <v>34693</v>
      </c>
      <c r="M73" s="49">
        <f>J73+L73</f>
        <v>82727</v>
      </c>
      <c r="N73" s="84">
        <f>M73/H71</f>
        <v>0.9895337432118849</v>
      </c>
      <c r="O73" s="34"/>
    </row>
    <row r="74" spans="1:15" ht="13.5" customHeight="1" thickBot="1">
      <c r="A74" s="278"/>
      <c r="B74" s="282"/>
      <c r="C74" s="282"/>
      <c r="D74" s="38"/>
      <c r="E74" s="252"/>
      <c r="F74" s="296"/>
      <c r="G74" s="273"/>
      <c r="H74" s="274"/>
      <c r="I74" s="83" t="s">
        <v>89</v>
      </c>
      <c r="J74" s="51"/>
      <c r="K74" s="49"/>
      <c r="L74" s="49"/>
      <c r="M74" s="49"/>
      <c r="N74" s="84"/>
      <c r="O74" s="34"/>
    </row>
    <row r="75" spans="1:15" ht="13.5" customHeight="1" thickBot="1">
      <c r="A75" s="278"/>
      <c r="B75" s="282"/>
      <c r="C75" s="282"/>
      <c r="D75" s="38"/>
      <c r="E75" s="253"/>
      <c r="F75" s="296"/>
      <c r="G75" s="273"/>
      <c r="H75" s="274"/>
      <c r="I75" s="97" t="s">
        <v>16</v>
      </c>
      <c r="J75" s="111">
        <f>J71+J72+J73+J74</f>
        <v>48034</v>
      </c>
      <c r="K75" s="112">
        <f>K71+K72+K73+K74</f>
        <v>35568</v>
      </c>
      <c r="L75" s="112">
        <f>L71+L72+L73+L74</f>
        <v>34693</v>
      </c>
      <c r="M75" s="112">
        <f>M71+M72+M73+M74</f>
        <v>82727</v>
      </c>
      <c r="N75" s="113">
        <f>M75/H71</f>
        <v>0.9895337432118849</v>
      </c>
      <c r="O75" s="34"/>
    </row>
    <row r="76" spans="1:15" ht="13.5" customHeight="1" thickBot="1">
      <c r="A76" s="282">
        <v>15</v>
      </c>
      <c r="B76" s="278">
        <v>801</v>
      </c>
      <c r="C76" s="278">
        <v>80111</v>
      </c>
      <c r="D76" s="37"/>
      <c r="E76" s="261" t="s">
        <v>104</v>
      </c>
      <c r="F76" s="272" t="s">
        <v>106</v>
      </c>
      <c r="G76" s="283">
        <v>2013</v>
      </c>
      <c r="H76" s="284">
        <f>82630</f>
        <v>82630</v>
      </c>
      <c r="I76" s="81" t="s">
        <v>86</v>
      </c>
      <c r="J76" s="114"/>
      <c r="K76" s="65"/>
      <c r="L76" s="115"/>
      <c r="M76" s="115"/>
      <c r="N76" s="116"/>
      <c r="O76" s="34"/>
    </row>
    <row r="77" spans="1:15" ht="13.5" customHeight="1" thickBot="1">
      <c r="A77" s="282"/>
      <c r="B77" s="278"/>
      <c r="C77" s="278"/>
      <c r="D77" s="38"/>
      <c r="E77" s="261"/>
      <c r="F77" s="272"/>
      <c r="G77" s="273"/>
      <c r="H77" s="274"/>
      <c r="I77" s="83" t="s">
        <v>87</v>
      </c>
      <c r="J77" s="51"/>
      <c r="K77" s="49"/>
      <c r="L77" s="102"/>
      <c r="M77" s="102"/>
      <c r="N77" s="84"/>
      <c r="O77" s="34"/>
    </row>
    <row r="78" spans="1:15" ht="13.5" customHeight="1" thickBot="1">
      <c r="A78" s="282"/>
      <c r="B78" s="278"/>
      <c r="C78" s="278"/>
      <c r="D78" s="38">
        <v>1</v>
      </c>
      <c r="E78" s="261"/>
      <c r="F78" s="272"/>
      <c r="G78" s="276">
        <v>2015</v>
      </c>
      <c r="H78" s="274"/>
      <c r="I78" s="83" t="s">
        <v>88</v>
      </c>
      <c r="J78" s="51">
        <v>31631</v>
      </c>
      <c r="K78" s="49">
        <v>50999</v>
      </c>
      <c r="L78" s="102">
        <v>50999</v>
      </c>
      <c r="M78" s="102">
        <f>J78+L78</f>
        <v>82630</v>
      </c>
      <c r="N78" s="84">
        <f>M78/H76</f>
        <v>1</v>
      </c>
      <c r="O78" s="34"/>
    </row>
    <row r="79" spans="1:15" ht="13.5" customHeight="1" thickBot="1">
      <c r="A79" s="282"/>
      <c r="B79" s="278"/>
      <c r="C79" s="278"/>
      <c r="D79" s="38"/>
      <c r="E79" s="261"/>
      <c r="F79" s="272"/>
      <c r="G79" s="273"/>
      <c r="H79" s="274"/>
      <c r="I79" s="83" t="s">
        <v>89</v>
      </c>
      <c r="J79" s="51"/>
      <c r="K79" s="49"/>
      <c r="L79" s="102"/>
      <c r="M79" s="102"/>
      <c r="N79" s="84"/>
      <c r="O79" s="34"/>
    </row>
    <row r="80" spans="1:15" ht="13.5" customHeight="1" thickBot="1">
      <c r="A80" s="282"/>
      <c r="B80" s="278"/>
      <c r="C80" s="278"/>
      <c r="D80" s="41"/>
      <c r="E80" s="261"/>
      <c r="F80" s="272"/>
      <c r="G80" s="277"/>
      <c r="H80" s="275"/>
      <c r="I80" s="86" t="s">
        <v>16</v>
      </c>
      <c r="J80" s="57">
        <f>J76+J77+J78+J79</f>
        <v>31631</v>
      </c>
      <c r="K80" s="58">
        <f>K76+K77+K78+K79</f>
        <v>50999</v>
      </c>
      <c r="L80" s="117">
        <f>L76+L77+L78+L79</f>
        <v>50999</v>
      </c>
      <c r="M80" s="117">
        <f>J80+L80</f>
        <v>82630</v>
      </c>
      <c r="N80" s="87">
        <f>M80/H76</f>
        <v>1</v>
      </c>
      <c r="O80" s="34"/>
    </row>
    <row r="81" spans="1:15" ht="13.5" customHeight="1" thickBot="1">
      <c r="A81" s="278">
        <v>16</v>
      </c>
      <c r="B81" s="295">
        <v>801</v>
      </c>
      <c r="C81" s="295">
        <v>80110</v>
      </c>
      <c r="D81" s="119"/>
      <c r="E81" s="260" t="s">
        <v>104</v>
      </c>
      <c r="F81" s="294" t="s">
        <v>107</v>
      </c>
      <c r="G81" s="289">
        <v>2013</v>
      </c>
      <c r="H81" s="274">
        <v>83200</v>
      </c>
      <c r="I81" s="88" t="s">
        <v>86</v>
      </c>
      <c r="J81" s="120"/>
      <c r="K81" s="121"/>
      <c r="L81" s="122"/>
      <c r="M81" s="122"/>
      <c r="N81" s="123"/>
      <c r="O81" s="34"/>
    </row>
    <row r="82" spans="1:15" ht="13.5" customHeight="1" thickBot="1">
      <c r="A82" s="278"/>
      <c r="B82" s="292"/>
      <c r="C82" s="292"/>
      <c r="D82" s="119"/>
      <c r="E82" s="293"/>
      <c r="F82" s="288"/>
      <c r="G82" s="289"/>
      <c r="H82" s="274"/>
      <c r="I82" s="83" t="s">
        <v>87</v>
      </c>
      <c r="J82" s="124"/>
      <c r="K82" s="68"/>
      <c r="L82" s="125"/>
      <c r="M82" s="125"/>
      <c r="N82" s="126"/>
      <c r="O82" s="34"/>
    </row>
    <row r="83" spans="1:15" ht="13.5" customHeight="1" thickBot="1">
      <c r="A83" s="278"/>
      <c r="B83" s="292"/>
      <c r="C83" s="292"/>
      <c r="D83" s="119">
        <v>1</v>
      </c>
      <c r="E83" s="293"/>
      <c r="F83" s="288"/>
      <c r="G83" s="290">
        <v>2015</v>
      </c>
      <c r="H83" s="274"/>
      <c r="I83" s="83" t="s">
        <v>88</v>
      </c>
      <c r="J83" s="124">
        <v>58298</v>
      </c>
      <c r="K83" s="68">
        <v>24902</v>
      </c>
      <c r="L83" s="125">
        <v>24901</v>
      </c>
      <c r="M83" s="125">
        <f>J83+L83</f>
        <v>83199</v>
      </c>
      <c r="N83" s="126">
        <f>M83/H81</f>
        <v>0.9999879807692308</v>
      </c>
      <c r="O83" s="34"/>
    </row>
    <row r="84" spans="1:15" ht="13.5" customHeight="1" thickBot="1">
      <c r="A84" s="278"/>
      <c r="B84" s="292"/>
      <c r="C84" s="292"/>
      <c r="D84" s="119"/>
      <c r="E84" s="293"/>
      <c r="F84" s="288"/>
      <c r="G84" s="289"/>
      <c r="H84" s="274"/>
      <c r="I84" s="83" t="s">
        <v>89</v>
      </c>
      <c r="J84" s="124"/>
      <c r="K84" s="68"/>
      <c r="L84" s="125"/>
      <c r="M84" s="125"/>
      <c r="N84" s="126"/>
      <c r="O84" s="34"/>
    </row>
    <row r="85" spans="1:15" ht="13.5" customHeight="1" thickBot="1">
      <c r="A85" s="278"/>
      <c r="B85" s="292"/>
      <c r="C85" s="292"/>
      <c r="D85" s="118"/>
      <c r="E85" s="293"/>
      <c r="F85" s="288"/>
      <c r="G85" s="262"/>
      <c r="H85" s="275"/>
      <c r="I85" s="86" t="s">
        <v>16</v>
      </c>
      <c r="J85" s="127">
        <f>J81+J82+J83+J84</f>
        <v>58298</v>
      </c>
      <c r="K85" s="128">
        <f>K81+K82+K83+K84</f>
        <v>24902</v>
      </c>
      <c r="L85" s="129">
        <f>L81+L82+L83+L84</f>
        <v>24901</v>
      </c>
      <c r="M85" s="129">
        <f>J85+L85</f>
        <v>83199</v>
      </c>
      <c r="N85" s="130">
        <f>M85/H81</f>
        <v>0.9999879807692308</v>
      </c>
      <c r="O85" s="34"/>
    </row>
    <row r="86" spans="1:15" ht="12" customHeight="1" thickBot="1">
      <c r="A86" s="282">
        <v>17</v>
      </c>
      <c r="B86" s="295">
        <v>801</v>
      </c>
      <c r="C86" s="295">
        <v>80130</v>
      </c>
      <c r="D86" s="119"/>
      <c r="E86" s="260" t="s">
        <v>104</v>
      </c>
      <c r="F86" s="294" t="s">
        <v>108</v>
      </c>
      <c r="G86" s="289">
        <v>2013</v>
      </c>
      <c r="H86" s="274">
        <v>81326</v>
      </c>
      <c r="I86" s="88" t="s">
        <v>86</v>
      </c>
      <c r="J86" s="120"/>
      <c r="K86" s="121"/>
      <c r="L86" s="122"/>
      <c r="M86" s="122"/>
      <c r="N86" s="123"/>
      <c r="O86" s="34"/>
    </row>
    <row r="87" spans="1:15" ht="11.25" customHeight="1" thickBot="1">
      <c r="A87" s="282"/>
      <c r="B87" s="292"/>
      <c r="C87" s="292"/>
      <c r="D87" s="119"/>
      <c r="E87" s="293"/>
      <c r="F87" s="288"/>
      <c r="G87" s="289"/>
      <c r="H87" s="274"/>
      <c r="I87" s="83" t="s">
        <v>87</v>
      </c>
      <c r="J87" s="124"/>
      <c r="K87" s="68"/>
      <c r="L87" s="125"/>
      <c r="M87" s="125"/>
      <c r="N87" s="126"/>
      <c r="O87" s="34"/>
    </row>
    <row r="88" spans="1:15" ht="13.5" customHeight="1" thickBot="1">
      <c r="A88" s="282"/>
      <c r="B88" s="292"/>
      <c r="C88" s="292"/>
      <c r="D88" s="119">
        <v>1</v>
      </c>
      <c r="E88" s="293"/>
      <c r="F88" s="288"/>
      <c r="G88" s="290">
        <v>2015</v>
      </c>
      <c r="H88" s="274"/>
      <c r="I88" s="83" t="s">
        <v>88</v>
      </c>
      <c r="J88" s="124">
        <v>59960</v>
      </c>
      <c r="K88" s="68">
        <v>21366</v>
      </c>
      <c r="L88" s="125">
        <v>21366</v>
      </c>
      <c r="M88" s="125">
        <f>J88+L88</f>
        <v>81326</v>
      </c>
      <c r="N88" s="126">
        <f>M88/H86</f>
        <v>1</v>
      </c>
      <c r="O88" s="34"/>
    </row>
    <row r="89" spans="1:15" ht="13.5" customHeight="1" thickBot="1">
      <c r="A89" s="282"/>
      <c r="B89" s="292"/>
      <c r="C89" s="292"/>
      <c r="D89" s="119"/>
      <c r="E89" s="293"/>
      <c r="F89" s="288"/>
      <c r="G89" s="289"/>
      <c r="H89" s="274"/>
      <c r="I89" s="83" t="s">
        <v>89</v>
      </c>
      <c r="J89" s="124"/>
      <c r="K89" s="68"/>
      <c r="L89" s="125"/>
      <c r="M89" s="125"/>
      <c r="N89" s="126"/>
      <c r="O89" s="34"/>
    </row>
    <row r="90" spans="1:15" ht="13.5" customHeight="1" thickBot="1">
      <c r="A90" s="282"/>
      <c r="B90" s="292"/>
      <c r="C90" s="292"/>
      <c r="D90" s="118"/>
      <c r="E90" s="293"/>
      <c r="F90" s="288"/>
      <c r="G90" s="262"/>
      <c r="H90" s="275"/>
      <c r="I90" s="86" t="s">
        <v>16</v>
      </c>
      <c r="J90" s="127">
        <f>J86+J87+J88+J89</f>
        <v>59960</v>
      </c>
      <c r="K90" s="128">
        <f>K86+K87+K88+K89</f>
        <v>21366</v>
      </c>
      <c r="L90" s="129">
        <f>L86+L87+L88+L89</f>
        <v>21366</v>
      </c>
      <c r="M90" s="129">
        <f>J90+L90</f>
        <v>81326</v>
      </c>
      <c r="N90" s="130">
        <f>M90/H86</f>
        <v>1</v>
      </c>
      <c r="O90" s="34"/>
    </row>
    <row r="91" spans="1:15" ht="13.5" customHeight="1" thickBot="1">
      <c r="A91" s="278">
        <v>18</v>
      </c>
      <c r="B91" s="263">
        <v>801</v>
      </c>
      <c r="C91" s="263">
        <v>80110</v>
      </c>
      <c r="D91" s="119"/>
      <c r="E91" s="280" t="s">
        <v>139</v>
      </c>
      <c r="F91" s="267" t="s">
        <v>140</v>
      </c>
      <c r="G91" s="289">
        <v>2014</v>
      </c>
      <c r="H91" s="274">
        <v>137819</v>
      </c>
      <c r="I91" s="88" t="s">
        <v>86</v>
      </c>
      <c r="J91" s="120"/>
      <c r="K91" s="121"/>
      <c r="L91" s="121"/>
      <c r="M91" s="121"/>
      <c r="N91" s="123"/>
      <c r="O91" s="34"/>
    </row>
    <row r="92" spans="1:15" ht="13.5" customHeight="1" thickBot="1">
      <c r="A92" s="278"/>
      <c r="B92" s="263"/>
      <c r="C92" s="263"/>
      <c r="D92" s="119"/>
      <c r="E92" s="280"/>
      <c r="F92" s="267"/>
      <c r="G92" s="289"/>
      <c r="H92" s="274"/>
      <c r="I92" s="83" t="s">
        <v>87</v>
      </c>
      <c r="J92" s="124"/>
      <c r="K92" s="68"/>
      <c r="L92" s="68"/>
      <c r="M92" s="68"/>
      <c r="N92" s="126"/>
      <c r="O92" s="34"/>
    </row>
    <row r="93" spans="1:18" ht="13.5" customHeight="1" thickBot="1">
      <c r="A93" s="278"/>
      <c r="B93" s="263"/>
      <c r="C93" s="263"/>
      <c r="D93" s="119">
        <v>1</v>
      </c>
      <c r="E93" s="280"/>
      <c r="F93" s="267"/>
      <c r="G93" s="290">
        <v>2016</v>
      </c>
      <c r="H93" s="274"/>
      <c r="I93" s="83" t="s">
        <v>88</v>
      </c>
      <c r="J93" s="124">
        <v>11772</v>
      </c>
      <c r="K93" s="68">
        <v>69855</v>
      </c>
      <c r="L93" s="68">
        <v>57075</v>
      </c>
      <c r="M93" s="68">
        <f>J93+L93</f>
        <v>68847</v>
      </c>
      <c r="N93" s="126">
        <f>M93/H91</f>
        <v>0.4995465066500265</v>
      </c>
      <c r="O93" s="34"/>
      <c r="R93" s="110"/>
    </row>
    <row r="94" spans="1:15" ht="13.5" customHeight="1" thickBot="1">
      <c r="A94" s="278"/>
      <c r="B94" s="263"/>
      <c r="C94" s="263"/>
      <c r="D94" s="119"/>
      <c r="E94" s="280"/>
      <c r="F94" s="267"/>
      <c r="G94" s="289"/>
      <c r="H94" s="274"/>
      <c r="I94" s="83" t="s">
        <v>89</v>
      </c>
      <c r="J94" s="124"/>
      <c r="K94" s="68"/>
      <c r="L94" s="68"/>
      <c r="M94" s="68"/>
      <c r="N94" s="126"/>
      <c r="O94" s="34"/>
    </row>
    <row r="95" spans="1:15" ht="13.5" customHeight="1" thickBot="1">
      <c r="A95" s="278"/>
      <c r="B95" s="295"/>
      <c r="C95" s="295"/>
      <c r="D95" s="118"/>
      <c r="E95" s="281"/>
      <c r="F95" s="294"/>
      <c r="G95" s="262"/>
      <c r="H95" s="275"/>
      <c r="I95" s="86" t="s">
        <v>16</v>
      </c>
      <c r="J95" s="127">
        <f>J91+J92+J93+J94</f>
        <v>11772</v>
      </c>
      <c r="K95" s="128">
        <f>K91+K92+K93+K94</f>
        <v>69855</v>
      </c>
      <c r="L95" s="128">
        <f>L91+L92+L93+L94</f>
        <v>57075</v>
      </c>
      <c r="M95" s="128">
        <f>J95+L95</f>
        <v>68847</v>
      </c>
      <c r="N95" s="130">
        <f>M95/H91</f>
        <v>0.4995465066500265</v>
      </c>
      <c r="O95" s="34"/>
    </row>
    <row r="96" spans="1:15" ht="17.25" customHeight="1">
      <c r="A96" s="282">
        <v>19</v>
      </c>
      <c r="B96" s="263">
        <v>801</v>
      </c>
      <c r="C96" s="263">
        <v>80110</v>
      </c>
      <c r="D96" s="119"/>
      <c r="E96" s="280" t="s">
        <v>141</v>
      </c>
      <c r="F96" s="267" t="s">
        <v>142</v>
      </c>
      <c r="G96" s="289">
        <v>2015</v>
      </c>
      <c r="H96" s="274">
        <v>99152</v>
      </c>
      <c r="I96" s="88" t="s">
        <v>86</v>
      </c>
      <c r="J96" s="120"/>
      <c r="K96" s="121"/>
      <c r="L96" s="121"/>
      <c r="M96" s="121"/>
      <c r="N96" s="123"/>
      <c r="O96" s="34"/>
    </row>
    <row r="97" spans="1:15" ht="17.25" customHeight="1">
      <c r="A97" s="282"/>
      <c r="B97" s="263"/>
      <c r="C97" s="263"/>
      <c r="D97" s="119"/>
      <c r="E97" s="280"/>
      <c r="F97" s="267"/>
      <c r="G97" s="289"/>
      <c r="H97" s="274"/>
      <c r="I97" s="83" t="s">
        <v>87</v>
      </c>
      <c r="J97" s="124"/>
      <c r="K97" s="68"/>
      <c r="L97" s="68"/>
      <c r="M97" s="68"/>
      <c r="N97" s="126"/>
      <c r="O97" s="34"/>
    </row>
    <row r="98" spans="1:18" ht="17.25" customHeight="1">
      <c r="A98" s="282"/>
      <c r="B98" s="263"/>
      <c r="C98" s="263"/>
      <c r="D98" s="119">
        <v>1</v>
      </c>
      <c r="E98" s="280"/>
      <c r="F98" s="267"/>
      <c r="G98" s="290">
        <v>2017</v>
      </c>
      <c r="H98" s="274"/>
      <c r="I98" s="83" t="s">
        <v>88</v>
      </c>
      <c r="J98" s="124">
        <v>0</v>
      </c>
      <c r="K98" s="68">
        <v>58036</v>
      </c>
      <c r="L98" s="68">
        <v>16267</v>
      </c>
      <c r="M98" s="68">
        <f>J98+L98</f>
        <v>16267</v>
      </c>
      <c r="N98" s="126">
        <f>M98/H96</f>
        <v>0.16406123930934324</v>
      </c>
      <c r="O98" s="34"/>
      <c r="R98" s="110"/>
    </row>
    <row r="99" spans="1:15" ht="17.25" customHeight="1">
      <c r="A99" s="282"/>
      <c r="B99" s="263"/>
      <c r="C99" s="263"/>
      <c r="D99" s="119"/>
      <c r="E99" s="280"/>
      <c r="F99" s="267"/>
      <c r="G99" s="289"/>
      <c r="H99" s="274"/>
      <c r="I99" s="83" t="s">
        <v>89</v>
      </c>
      <c r="J99" s="124"/>
      <c r="K99" s="68"/>
      <c r="L99" s="68"/>
      <c r="M99" s="68"/>
      <c r="N99" s="126"/>
      <c r="O99" s="34"/>
    </row>
    <row r="100" spans="1:15" ht="17.25" customHeight="1" thickBot="1">
      <c r="A100" s="282"/>
      <c r="B100" s="295"/>
      <c r="C100" s="295"/>
      <c r="D100" s="118"/>
      <c r="E100" s="281"/>
      <c r="F100" s="294"/>
      <c r="G100" s="262"/>
      <c r="H100" s="275"/>
      <c r="I100" s="86" t="s">
        <v>16</v>
      </c>
      <c r="J100" s="127">
        <f>J96+J97+J98+J99</f>
        <v>0</v>
      </c>
      <c r="K100" s="128">
        <f>K96+K97+K98+K99</f>
        <v>58036</v>
      </c>
      <c r="L100" s="128">
        <f>L96+L97+L98+L99</f>
        <v>16267</v>
      </c>
      <c r="M100" s="128">
        <f>J100+L100</f>
        <v>16267</v>
      </c>
      <c r="N100" s="130">
        <f>M100/H96</f>
        <v>0.16406123930934324</v>
      </c>
      <c r="O100" s="34"/>
    </row>
    <row r="101" spans="1:15" ht="13.5" customHeight="1" thickBot="1">
      <c r="A101" s="278">
        <v>20</v>
      </c>
      <c r="B101" s="292">
        <v>801</v>
      </c>
      <c r="C101" s="292">
        <v>80130</v>
      </c>
      <c r="D101" s="131"/>
      <c r="E101" s="266" t="s">
        <v>109</v>
      </c>
      <c r="F101" s="272" t="s">
        <v>108</v>
      </c>
      <c r="G101" s="264">
        <v>2013</v>
      </c>
      <c r="H101" s="284">
        <v>88040</v>
      </c>
      <c r="I101" s="81" t="s">
        <v>86</v>
      </c>
      <c r="J101" s="132"/>
      <c r="K101" s="133"/>
      <c r="L101" s="134"/>
      <c r="M101" s="134"/>
      <c r="N101" s="135"/>
      <c r="O101" s="34"/>
    </row>
    <row r="102" spans="1:15" ht="13.5" customHeight="1" thickBot="1">
      <c r="A102" s="278"/>
      <c r="B102" s="292"/>
      <c r="C102" s="292"/>
      <c r="D102" s="136"/>
      <c r="E102" s="266"/>
      <c r="F102" s="272"/>
      <c r="G102" s="289"/>
      <c r="H102" s="274"/>
      <c r="I102" s="83" t="s">
        <v>87</v>
      </c>
      <c r="J102" s="124"/>
      <c r="K102" s="68"/>
      <c r="L102" s="125"/>
      <c r="M102" s="125"/>
      <c r="N102" s="126"/>
      <c r="O102" s="34"/>
    </row>
    <row r="103" spans="1:15" ht="13.5" customHeight="1" thickBot="1">
      <c r="A103" s="278"/>
      <c r="B103" s="292"/>
      <c r="C103" s="292"/>
      <c r="D103" s="136">
        <v>7</v>
      </c>
      <c r="E103" s="266"/>
      <c r="F103" s="272"/>
      <c r="G103" s="290">
        <v>2015</v>
      </c>
      <c r="H103" s="274"/>
      <c r="I103" s="83" t="s">
        <v>88</v>
      </c>
      <c r="J103" s="124">
        <v>57943</v>
      </c>
      <c r="K103" s="68">
        <v>30097</v>
      </c>
      <c r="L103" s="125">
        <v>22937</v>
      </c>
      <c r="M103" s="125">
        <f>J103+L103</f>
        <v>80880</v>
      </c>
      <c r="N103" s="126">
        <f>M103/H101</f>
        <v>0.9186733303044071</v>
      </c>
      <c r="O103" s="34"/>
    </row>
    <row r="104" spans="1:15" ht="13.5" customHeight="1" thickBot="1">
      <c r="A104" s="278"/>
      <c r="B104" s="292"/>
      <c r="C104" s="292"/>
      <c r="D104" s="136"/>
      <c r="E104" s="266"/>
      <c r="F104" s="272"/>
      <c r="G104" s="289"/>
      <c r="H104" s="274"/>
      <c r="I104" s="83" t="s">
        <v>89</v>
      </c>
      <c r="J104" s="124"/>
      <c r="K104" s="68"/>
      <c r="L104" s="125"/>
      <c r="M104" s="125"/>
      <c r="N104" s="126"/>
      <c r="O104" s="34"/>
    </row>
    <row r="105" spans="1:15" ht="13.5" customHeight="1" thickBot="1">
      <c r="A105" s="278"/>
      <c r="B105" s="292"/>
      <c r="C105" s="292"/>
      <c r="D105" s="137"/>
      <c r="E105" s="266"/>
      <c r="F105" s="272"/>
      <c r="G105" s="262"/>
      <c r="H105" s="275"/>
      <c r="I105" s="86" t="s">
        <v>16</v>
      </c>
      <c r="J105" s="127">
        <f>J101+J102+J103+J104</f>
        <v>57943</v>
      </c>
      <c r="K105" s="128">
        <f>K101+K102+K103+K104</f>
        <v>30097</v>
      </c>
      <c r="L105" s="129">
        <f>L101+L102+L103+L104</f>
        <v>22937</v>
      </c>
      <c r="M105" s="129">
        <f>J105+L105</f>
        <v>80880</v>
      </c>
      <c r="N105" s="130">
        <f>M105/H101</f>
        <v>0.9186733303044071</v>
      </c>
      <c r="O105" s="34"/>
    </row>
    <row r="106" spans="1:15" ht="13.5" customHeight="1" thickBot="1">
      <c r="A106" s="282">
        <v>21</v>
      </c>
      <c r="B106" s="265">
        <v>801</v>
      </c>
      <c r="C106" s="265">
        <v>80130</v>
      </c>
      <c r="D106" s="138"/>
      <c r="E106" s="285" t="s">
        <v>143</v>
      </c>
      <c r="F106" s="272" t="s">
        <v>144</v>
      </c>
      <c r="G106" s="264">
        <v>2014</v>
      </c>
      <c r="H106" s="284">
        <v>267578</v>
      </c>
      <c r="I106" s="81" t="s">
        <v>86</v>
      </c>
      <c r="J106" s="44"/>
      <c r="K106" s="45"/>
      <c r="L106" s="45"/>
      <c r="M106" s="45"/>
      <c r="N106" s="96"/>
      <c r="O106" s="34"/>
    </row>
    <row r="107" spans="1:15" ht="13.5" customHeight="1" thickBot="1">
      <c r="A107" s="282"/>
      <c r="B107" s="263"/>
      <c r="C107" s="263"/>
      <c r="D107" s="119"/>
      <c r="E107" s="280"/>
      <c r="F107" s="272"/>
      <c r="G107" s="289"/>
      <c r="H107" s="274"/>
      <c r="I107" s="83" t="s">
        <v>87</v>
      </c>
      <c r="J107" s="46"/>
      <c r="K107" s="47"/>
      <c r="L107" s="47"/>
      <c r="M107" s="47"/>
      <c r="N107" s="93"/>
      <c r="O107" s="34"/>
    </row>
    <row r="108" spans="1:15" ht="13.5" customHeight="1" thickBot="1">
      <c r="A108" s="282"/>
      <c r="B108" s="263"/>
      <c r="C108" s="263"/>
      <c r="D108" s="119">
        <v>1</v>
      </c>
      <c r="E108" s="280"/>
      <c r="F108" s="272"/>
      <c r="G108" s="290">
        <v>2015</v>
      </c>
      <c r="H108" s="274"/>
      <c r="I108" s="83" t="s">
        <v>88</v>
      </c>
      <c r="J108" s="46">
        <v>66970</v>
      </c>
      <c r="K108" s="47">
        <v>200608</v>
      </c>
      <c r="L108" s="47">
        <v>200608</v>
      </c>
      <c r="M108" s="47">
        <f>J108+L108</f>
        <v>267578</v>
      </c>
      <c r="N108" s="93">
        <f>M108/H106</f>
        <v>1</v>
      </c>
      <c r="O108" s="34"/>
    </row>
    <row r="109" spans="1:15" ht="13.5" customHeight="1" thickBot="1">
      <c r="A109" s="282"/>
      <c r="B109" s="263"/>
      <c r="C109" s="263"/>
      <c r="D109" s="119"/>
      <c r="E109" s="280"/>
      <c r="F109" s="272"/>
      <c r="G109" s="289"/>
      <c r="H109" s="274"/>
      <c r="I109" s="83" t="s">
        <v>89</v>
      </c>
      <c r="J109" s="46"/>
      <c r="K109" s="47"/>
      <c r="L109" s="47"/>
      <c r="M109" s="47"/>
      <c r="N109" s="93"/>
      <c r="O109" s="34"/>
    </row>
    <row r="110" spans="1:15" ht="13.5" customHeight="1" thickBot="1">
      <c r="A110" s="282"/>
      <c r="B110" s="295"/>
      <c r="C110" s="295"/>
      <c r="D110" s="118"/>
      <c r="E110" s="281"/>
      <c r="F110" s="272"/>
      <c r="G110" s="262"/>
      <c r="H110" s="275"/>
      <c r="I110" s="86" t="s">
        <v>16</v>
      </c>
      <c r="J110" s="103">
        <f>J106+J107+J108+J109</f>
        <v>66970</v>
      </c>
      <c r="K110" s="69">
        <f>K106+K107+K108+K109</f>
        <v>200608</v>
      </c>
      <c r="L110" s="69">
        <f>L106+L107+L108+L109</f>
        <v>200608</v>
      </c>
      <c r="M110" s="69">
        <f>J110+L110</f>
        <v>267578</v>
      </c>
      <c r="N110" s="105">
        <f>M110/H106</f>
        <v>1</v>
      </c>
      <c r="O110" s="34"/>
    </row>
    <row r="111" spans="1:15" ht="10.5" customHeight="1" thickBot="1">
      <c r="A111" s="278">
        <v>22</v>
      </c>
      <c r="B111" s="265">
        <v>801</v>
      </c>
      <c r="C111" s="265">
        <v>80130</v>
      </c>
      <c r="D111" s="138"/>
      <c r="E111" s="285" t="s">
        <v>145</v>
      </c>
      <c r="F111" s="272" t="s">
        <v>144</v>
      </c>
      <c r="G111" s="264">
        <v>2015</v>
      </c>
      <c r="H111" s="284">
        <v>106255</v>
      </c>
      <c r="I111" s="81" t="s">
        <v>86</v>
      </c>
      <c r="J111" s="44"/>
      <c r="K111" s="45"/>
      <c r="L111" s="45"/>
      <c r="M111" s="45"/>
      <c r="N111" s="96"/>
      <c r="O111" s="34"/>
    </row>
    <row r="112" spans="1:15" ht="10.5" customHeight="1" thickBot="1">
      <c r="A112" s="278"/>
      <c r="B112" s="263"/>
      <c r="C112" s="263"/>
      <c r="D112" s="119"/>
      <c r="E112" s="280"/>
      <c r="F112" s="272"/>
      <c r="G112" s="289"/>
      <c r="H112" s="274"/>
      <c r="I112" s="83" t="s">
        <v>87</v>
      </c>
      <c r="J112" s="46"/>
      <c r="K112" s="47"/>
      <c r="L112" s="47"/>
      <c r="M112" s="47"/>
      <c r="N112" s="93"/>
      <c r="O112" s="34"/>
    </row>
    <row r="113" spans="1:18" ht="13.5" customHeight="1" thickBot="1">
      <c r="A113" s="278"/>
      <c r="B113" s="263"/>
      <c r="C113" s="263"/>
      <c r="D113" s="119">
        <v>1</v>
      </c>
      <c r="E113" s="280"/>
      <c r="F113" s="272"/>
      <c r="G113" s="290">
        <v>2017</v>
      </c>
      <c r="H113" s="274"/>
      <c r="I113" s="83" t="s">
        <v>88</v>
      </c>
      <c r="J113" s="46">
        <v>0</v>
      </c>
      <c r="K113" s="47">
        <v>50305</v>
      </c>
      <c r="L113" s="47">
        <v>0</v>
      </c>
      <c r="M113" s="47">
        <f>J113+L113</f>
        <v>0</v>
      </c>
      <c r="N113" s="93">
        <f>M113/H111</f>
        <v>0</v>
      </c>
      <c r="O113" s="34"/>
      <c r="R113" s="110"/>
    </row>
    <row r="114" spans="1:15" ht="12" customHeight="1" thickBot="1">
      <c r="A114" s="278"/>
      <c r="B114" s="263"/>
      <c r="C114" s="263"/>
      <c r="D114" s="119"/>
      <c r="E114" s="280"/>
      <c r="F114" s="272"/>
      <c r="G114" s="289"/>
      <c r="H114" s="274"/>
      <c r="I114" s="83" t="s">
        <v>89</v>
      </c>
      <c r="J114" s="46"/>
      <c r="K114" s="47"/>
      <c r="L114" s="47"/>
      <c r="M114" s="47"/>
      <c r="N114" s="93"/>
      <c r="O114" s="34"/>
    </row>
    <row r="115" spans="1:15" ht="13.5" customHeight="1" thickBot="1">
      <c r="A115" s="278"/>
      <c r="B115" s="295"/>
      <c r="C115" s="295"/>
      <c r="D115" s="118"/>
      <c r="E115" s="281"/>
      <c r="F115" s="272"/>
      <c r="G115" s="262"/>
      <c r="H115" s="275"/>
      <c r="I115" s="86" t="s">
        <v>16</v>
      </c>
      <c r="J115" s="103">
        <f>J111+J112+J113+J114</f>
        <v>0</v>
      </c>
      <c r="K115" s="69">
        <f>K111+K112+K113+K114</f>
        <v>50305</v>
      </c>
      <c r="L115" s="69">
        <f>L111+L112+L113+L114</f>
        <v>0</v>
      </c>
      <c r="M115" s="69">
        <f>J115+L115</f>
        <v>0</v>
      </c>
      <c r="N115" s="105">
        <f>M115/H111</f>
        <v>0</v>
      </c>
      <c r="O115" s="34"/>
    </row>
    <row r="116" spans="1:15" ht="16.5" customHeight="1" thickBot="1">
      <c r="A116" s="282">
        <v>23</v>
      </c>
      <c r="B116" s="265">
        <v>801</v>
      </c>
      <c r="C116" s="265">
        <v>80130</v>
      </c>
      <c r="D116" s="138"/>
      <c r="E116" s="285" t="s">
        <v>146</v>
      </c>
      <c r="F116" s="272" t="s">
        <v>147</v>
      </c>
      <c r="G116" s="264">
        <v>2015</v>
      </c>
      <c r="H116" s="284">
        <v>50030</v>
      </c>
      <c r="I116" s="81" t="s">
        <v>86</v>
      </c>
      <c r="J116" s="44"/>
      <c r="K116" s="45"/>
      <c r="L116" s="45"/>
      <c r="M116" s="45"/>
      <c r="N116" s="96"/>
      <c r="O116" s="34"/>
    </row>
    <row r="117" spans="1:15" ht="16.5" customHeight="1" thickBot="1">
      <c r="A117" s="282"/>
      <c r="B117" s="263"/>
      <c r="C117" s="263"/>
      <c r="D117" s="119"/>
      <c r="E117" s="280"/>
      <c r="F117" s="272"/>
      <c r="G117" s="289"/>
      <c r="H117" s="274"/>
      <c r="I117" s="83" t="s">
        <v>87</v>
      </c>
      <c r="J117" s="46"/>
      <c r="K117" s="47"/>
      <c r="L117" s="47"/>
      <c r="M117" s="47"/>
      <c r="N117" s="93"/>
      <c r="O117" s="34"/>
    </row>
    <row r="118" spans="1:18" ht="16.5" customHeight="1" thickBot="1">
      <c r="A118" s="282"/>
      <c r="B118" s="263"/>
      <c r="C118" s="263"/>
      <c r="D118" s="119">
        <v>1</v>
      </c>
      <c r="E118" s="280"/>
      <c r="F118" s="272"/>
      <c r="G118" s="290">
        <v>2017</v>
      </c>
      <c r="H118" s="274"/>
      <c r="I118" s="83" t="s">
        <v>88</v>
      </c>
      <c r="J118" s="46">
        <v>0</v>
      </c>
      <c r="K118" s="47">
        <v>14385</v>
      </c>
      <c r="L118" s="47">
        <v>0</v>
      </c>
      <c r="M118" s="47">
        <f>J118+L118</f>
        <v>0</v>
      </c>
      <c r="N118" s="93">
        <f>M118/H116</f>
        <v>0</v>
      </c>
      <c r="O118" s="34"/>
      <c r="R118" s="110"/>
    </row>
    <row r="119" spans="1:15" ht="16.5" customHeight="1" thickBot="1">
      <c r="A119" s="282"/>
      <c r="B119" s="263"/>
      <c r="C119" s="263"/>
      <c r="D119" s="119"/>
      <c r="E119" s="280"/>
      <c r="F119" s="272"/>
      <c r="G119" s="289"/>
      <c r="H119" s="274"/>
      <c r="I119" s="83" t="s">
        <v>89</v>
      </c>
      <c r="J119" s="46"/>
      <c r="K119" s="47"/>
      <c r="L119" s="47"/>
      <c r="M119" s="47"/>
      <c r="N119" s="93"/>
      <c r="O119" s="34"/>
    </row>
    <row r="120" spans="1:15" ht="16.5" customHeight="1" thickBot="1">
      <c r="A120" s="282"/>
      <c r="B120" s="295"/>
      <c r="C120" s="295"/>
      <c r="D120" s="118"/>
      <c r="E120" s="281"/>
      <c r="F120" s="272"/>
      <c r="G120" s="262"/>
      <c r="H120" s="275"/>
      <c r="I120" s="86" t="s">
        <v>16</v>
      </c>
      <c r="J120" s="103">
        <f>J116+J117+J118+J119</f>
        <v>0</v>
      </c>
      <c r="K120" s="69">
        <f>K116+K117+K118+K119</f>
        <v>14385</v>
      </c>
      <c r="L120" s="69">
        <f>L116+L117+L118+L119</f>
        <v>0</v>
      </c>
      <c r="M120" s="69">
        <f>J120+L120</f>
        <v>0</v>
      </c>
      <c r="N120" s="105">
        <f>M120/H116</f>
        <v>0</v>
      </c>
      <c r="O120" s="34"/>
    </row>
    <row r="121" spans="1:15" ht="19.5" customHeight="1" thickBot="1">
      <c r="A121" s="278">
        <v>24</v>
      </c>
      <c r="B121" s="265">
        <v>801</v>
      </c>
      <c r="C121" s="265">
        <v>80132</v>
      </c>
      <c r="D121" s="138"/>
      <c r="E121" s="285" t="s">
        <v>148</v>
      </c>
      <c r="F121" s="272" t="s">
        <v>149</v>
      </c>
      <c r="G121" s="264">
        <v>2009</v>
      </c>
      <c r="H121" s="284">
        <v>370784</v>
      </c>
      <c r="I121" s="81" t="s">
        <v>86</v>
      </c>
      <c r="J121" s="44"/>
      <c r="K121" s="45"/>
      <c r="L121" s="45"/>
      <c r="M121" s="45"/>
      <c r="N121" s="96"/>
      <c r="O121" s="34"/>
    </row>
    <row r="122" spans="1:15" ht="19.5" customHeight="1" thickBot="1">
      <c r="A122" s="278"/>
      <c r="B122" s="263"/>
      <c r="C122" s="263"/>
      <c r="D122" s="119"/>
      <c r="E122" s="280"/>
      <c r="F122" s="272"/>
      <c r="G122" s="289"/>
      <c r="H122" s="274"/>
      <c r="I122" s="83" t="s">
        <v>87</v>
      </c>
      <c r="J122" s="46"/>
      <c r="K122" s="47"/>
      <c r="L122" s="47"/>
      <c r="M122" s="47"/>
      <c r="N122" s="93"/>
      <c r="O122" s="34"/>
    </row>
    <row r="123" spans="1:15" ht="19.5" customHeight="1" thickBot="1">
      <c r="A123" s="278"/>
      <c r="B123" s="263"/>
      <c r="C123" s="263"/>
      <c r="D123" s="119">
        <v>1</v>
      </c>
      <c r="E123" s="280"/>
      <c r="F123" s="272"/>
      <c r="G123" s="290">
        <v>2014</v>
      </c>
      <c r="H123" s="274"/>
      <c r="I123" s="83" t="s">
        <v>88</v>
      </c>
      <c r="J123" s="46"/>
      <c r="K123" s="47"/>
      <c r="L123" s="47"/>
      <c r="M123" s="47"/>
      <c r="N123" s="93"/>
      <c r="O123" s="34"/>
    </row>
    <row r="124" spans="1:15" ht="19.5" customHeight="1" thickBot="1">
      <c r="A124" s="278"/>
      <c r="B124" s="263"/>
      <c r="C124" s="263"/>
      <c r="D124" s="119"/>
      <c r="E124" s="280"/>
      <c r="F124" s="272"/>
      <c r="G124" s="289"/>
      <c r="H124" s="274"/>
      <c r="I124" s="83" t="s">
        <v>89</v>
      </c>
      <c r="J124" s="46">
        <v>0</v>
      </c>
      <c r="K124" s="47">
        <v>370784</v>
      </c>
      <c r="L124" s="47">
        <v>316006</v>
      </c>
      <c r="M124" s="47">
        <f>J124+L124</f>
        <v>316006</v>
      </c>
      <c r="N124" s="93">
        <f>M124/H121</f>
        <v>0.8522643911279882</v>
      </c>
      <c r="O124" s="34"/>
    </row>
    <row r="125" spans="1:15" ht="19.5" customHeight="1" thickBot="1">
      <c r="A125" s="278"/>
      <c r="B125" s="295"/>
      <c r="C125" s="295"/>
      <c r="D125" s="118"/>
      <c r="E125" s="281"/>
      <c r="F125" s="272"/>
      <c r="G125" s="262"/>
      <c r="H125" s="275"/>
      <c r="I125" s="86" t="s">
        <v>16</v>
      </c>
      <c r="J125" s="103">
        <f>J121+J122+J123+J124</f>
        <v>0</v>
      </c>
      <c r="K125" s="69">
        <f>K121+K122+K123+K124</f>
        <v>370784</v>
      </c>
      <c r="L125" s="69">
        <f>L121+L122+L123+L124</f>
        <v>316006</v>
      </c>
      <c r="M125" s="69">
        <f>J125+L125</f>
        <v>316006</v>
      </c>
      <c r="N125" s="105">
        <f>M125/H121</f>
        <v>0.8522643911279882</v>
      </c>
      <c r="O125" s="34"/>
    </row>
    <row r="126" spans="1:15" ht="21.75" customHeight="1">
      <c r="A126" s="282">
        <v>25</v>
      </c>
      <c r="B126" s="263">
        <v>852</v>
      </c>
      <c r="C126" s="263">
        <v>85205</v>
      </c>
      <c r="D126" s="119">
        <v>9</v>
      </c>
      <c r="E126" s="280" t="s">
        <v>150</v>
      </c>
      <c r="F126" s="296" t="s">
        <v>110</v>
      </c>
      <c r="G126" s="289">
        <v>2014</v>
      </c>
      <c r="H126" s="274">
        <v>250000</v>
      </c>
      <c r="I126" s="88" t="s">
        <v>86</v>
      </c>
      <c r="J126" s="120">
        <v>12000</v>
      </c>
      <c r="K126" s="121">
        <v>38000</v>
      </c>
      <c r="L126" s="121">
        <v>38000</v>
      </c>
      <c r="M126" s="121">
        <f>J126+L126</f>
        <v>50000</v>
      </c>
      <c r="N126" s="123">
        <f>M126/H126</f>
        <v>0.2</v>
      </c>
      <c r="O126" s="34"/>
    </row>
    <row r="127" spans="1:15" ht="21.75" customHeight="1">
      <c r="A127" s="282"/>
      <c r="B127" s="263"/>
      <c r="C127" s="263"/>
      <c r="D127" s="119"/>
      <c r="E127" s="280"/>
      <c r="F127" s="296"/>
      <c r="G127" s="289"/>
      <c r="H127" s="274"/>
      <c r="I127" s="83" t="s">
        <v>87</v>
      </c>
      <c r="J127" s="124"/>
      <c r="K127" s="68"/>
      <c r="L127" s="68"/>
      <c r="M127" s="68"/>
      <c r="N127" s="126"/>
      <c r="O127" s="34"/>
    </row>
    <row r="128" spans="1:15" ht="21.75" customHeight="1">
      <c r="A128" s="282"/>
      <c r="B128" s="263"/>
      <c r="C128" s="263"/>
      <c r="D128" s="119">
        <v>7</v>
      </c>
      <c r="E128" s="280"/>
      <c r="F128" s="296"/>
      <c r="G128" s="290">
        <v>2015</v>
      </c>
      <c r="H128" s="274"/>
      <c r="I128" s="83" t="s">
        <v>88</v>
      </c>
      <c r="J128" s="124">
        <v>54228</v>
      </c>
      <c r="K128" s="68">
        <v>145772</v>
      </c>
      <c r="L128" s="68">
        <v>144219</v>
      </c>
      <c r="M128" s="68">
        <f>J128+L128</f>
        <v>198447</v>
      </c>
      <c r="N128" s="126">
        <f>M128/H126</f>
        <v>0.793788</v>
      </c>
      <c r="O128" s="34"/>
    </row>
    <row r="129" spans="1:15" ht="21.75" customHeight="1">
      <c r="A129" s="282"/>
      <c r="B129" s="263"/>
      <c r="C129" s="263"/>
      <c r="D129" s="119"/>
      <c r="E129" s="280"/>
      <c r="F129" s="296"/>
      <c r="G129" s="289"/>
      <c r="H129" s="274"/>
      <c r="I129" s="83" t="s">
        <v>89</v>
      </c>
      <c r="J129" s="124"/>
      <c r="K129" s="68"/>
      <c r="L129" s="68"/>
      <c r="M129" s="68"/>
      <c r="N129" s="126"/>
      <c r="O129" s="34"/>
    </row>
    <row r="130" spans="1:15" ht="21.75" customHeight="1" thickBot="1">
      <c r="A130" s="282"/>
      <c r="B130" s="295"/>
      <c r="C130" s="295"/>
      <c r="D130" s="118"/>
      <c r="E130" s="281"/>
      <c r="F130" s="271"/>
      <c r="G130" s="262"/>
      <c r="H130" s="275"/>
      <c r="I130" s="86" t="s">
        <v>16</v>
      </c>
      <c r="J130" s="127">
        <f>J126+J127+J128+J129</f>
        <v>66228</v>
      </c>
      <c r="K130" s="128">
        <f>K126+K127+K128+K129</f>
        <v>183772</v>
      </c>
      <c r="L130" s="128">
        <f>L126+L127+L128+L129</f>
        <v>182219</v>
      </c>
      <c r="M130" s="128">
        <f>M126+M127+M128+M129</f>
        <v>248447</v>
      </c>
      <c r="N130" s="130">
        <f>M130/H126</f>
        <v>0.993788</v>
      </c>
      <c r="O130" s="34"/>
    </row>
    <row r="131" spans="1:15" ht="13.5" customHeight="1" thickBot="1">
      <c r="A131" s="278">
        <v>26</v>
      </c>
      <c r="B131" s="295">
        <v>853</v>
      </c>
      <c r="C131" s="295">
        <v>85333</v>
      </c>
      <c r="D131" s="139"/>
      <c r="E131" s="280" t="s">
        <v>112</v>
      </c>
      <c r="F131" s="294" t="s">
        <v>111</v>
      </c>
      <c r="G131" s="289">
        <v>2013</v>
      </c>
      <c r="H131" s="274">
        <v>848276</v>
      </c>
      <c r="I131" s="88" t="s">
        <v>86</v>
      </c>
      <c r="J131" s="140"/>
      <c r="K131" s="141"/>
      <c r="L131" s="142"/>
      <c r="M131" s="142"/>
      <c r="N131" s="143"/>
      <c r="O131" s="34"/>
    </row>
    <row r="132" spans="1:15" ht="13.5" customHeight="1" thickBot="1">
      <c r="A132" s="278"/>
      <c r="B132" s="292"/>
      <c r="C132" s="292"/>
      <c r="D132" s="136">
        <v>9</v>
      </c>
      <c r="E132" s="280"/>
      <c r="F132" s="288"/>
      <c r="G132" s="289"/>
      <c r="H132" s="274"/>
      <c r="I132" s="83" t="s">
        <v>87</v>
      </c>
      <c r="J132" s="124">
        <v>63723</v>
      </c>
      <c r="K132" s="68">
        <v>63519</v>
      </c>
      <c r="L132" s="125">
        <v>56591</v>
      </c>
      <c r="M132" s="125">
        <f>J132+L132</f>
        <v>120314</v>
      </c>
      <c r="N132" s="126">
        <f>M132/H131</f>
        <v>0.14183355417340582</v>
      </c>
      <c r="O132" s="34"/>
    </row>
    <row r="133" spans="1:15" ht="13.5" customHeight="1" thickBot="1">
      <c r="A133" s="278"/>
      <c r="B133" s="292"/>
      <c r="C133" s="292"/>
      <c r="D133" s="136">
        <v>7</v>
      </c>
      <c r="E133" s="280"/>
      <c r="F133" s="288"/>
      <c r="G133" s="290">
        <v>2015</v>
      </c>
      <c r="H133" s="274"/>
      <c r="I133" s="83" t="s">
        <v>88</v>
      </c>
      <c r="J133" s="124">
        <v>361091</v>
      </c>
      <c r="K133" s="68">
        <v>359943</v>
      </c>
      <c r="L133" s="125">
        <v>320678</v>
      </c>
      <c r="M133" s="125">
        <f>J133+L133</f>
        <v>681769</v>
      </c>
      <c r="N133" s="126">
        <f>M133/H131</f>
        <v>0.8037112920794647</v>
      </c>
      <c r="O133" s="34"/>
    </row>
    <row r="134" spans="1:15" ht="13.5" customHeight="1" thickBot="1">
      <c r="A134" s="278"/>
      <c r="B134" s="292"/>
      <c r="C134" s="292"/>
      <c r="D134" s="136"/>
      <c r="E134" s="280"/>
      <c r="F134" s="288"/>
      <c r="G134" s="289"/>
      <c r="H134" s="274"/>
      <c r="I134" s="83" t="s">
        <v>89</v>
      </c>
      <c r="J134" s="124"/>
      <c r="K134" s="68"/>
      <c r="L134" s="125"/>
      <c r="M134" s="125"/>
      <c r="N134" s="126"/>
      <c r="O134" s="34"/>
    </row>
    <row r="135" spans="1:15" ht="13.5" customHeight="1" thickBot="1">
      <c r="A135" s="278"/>
      <c r="B135" s="292"/>
      <c r="C135" s="292"/>
      <c r="D135" s="137"/>
      <c r="E135" s="281"/>
      <c r="F135" s="288"/>
      <c r="G135" s="291"/>
      <c r="H135" s="275"/>
      <c r="I135" s="86" t="s">
        <v>16</v>
      </c>
      <c r="J135" s="103">
        <f>J131+J132+J133+J134</f>
        <v>424814</v>
      </c>
      <c r="K135" s="69">
        <f>K131+K132+K133+K134</f>
        <v>423462</v>
      </c>
      <c r="L135" s="104">
        <f>L131+L132+L133+L134</f>
        <v>377269</v>
      </c>
      <c r="M135" s="104">
        <f>J135+L135</f>
        <v>802083</v>
      </c>
      <c r="N135" s="105">
        <f>M135/H131</f>
        <v>0.9455448462528705</v>
      </c>
      <c r="O135" s="34"/>
    </row>
    <row r="136" spans="1:15" ht="13.5" customHeight="1" thickBot="1">
      <c r="A136" s="282">
        <v>27</v>
      </c>
      <c r="B136" s="292">
        <v>853</v>
      </c>
      <c r="C136" s="292">
        <v>85395</v>
      </c>
      <c r="D136" s="138"/>
      <c r="E136" s="293" t="s">
        <v>113</v>
      </c>
      <c r="F136" s="288" t="s">
        <v>111</v>
      </c>
      <c r="G136" s="289">
        <v>2013</v>
      </c>
      <c r="H136" s="284">
        <v>1360653</v>
      </c>
      <c r="I136" s="81" t="s">
        <v>86</v>
      </c>
      <c r="J136" s="144"/>
      <c r="K136" s="145"/>
      <c r="L136" s="145"/>
      <c r="M136" s="145"/>
      <c r="N136" s="146"/>
      <c r="O136" s="34"/>
    </row>
    <row r="137" spans="1:15" ht="13.5" customHeight="1" thickBot="1">
      <c r="A137" s="282"/>
      <c r="B137" s="292"/>
      <c r="C137" s="292"/>
      <c r="D137" s="119">
        <v>9</v>
      </c>
      <c r="E137" s="293"/>
      <c r="F137" s="288"/>
      <c r="G137" s="289"/>
      <c r="H137" s="274"/>
      <c r="I137" s="83" t="s">
        <v>87</v>
      </c>
      <c r="J137" s="66">
        <v>153171</v>
      </c>
      <c r="K137" s="67">
        <v>50927</v>
      </c>
      <c r="L137" s="67">
        <v>39963</v>
      </c>
      <c r="M137" s="67">
        <f>J137+L137</f>
        <v>193134</v>
      </c>
      <c r="N137" s="147">
        <f>M137/H136</f>
        <v>0.14194214101611505</v>
      </c>
      <c r="O137" s="34"/>
    </row>
    <row r="138" spans="1:15" ht="13.5" customHeight="1" thickBot="1">
      <c r="A138" s="282"/>
      <c r="B138" s="292"/>
      <c r="C138" s="292"/>
      <c r="D138" s="119">
        <v>7</v>
      </c>
      <c r="E138" s="293"/>
      <c r="F138" s="288"/>
      <c r="G138" s="290">
        <v>2015</v>
      </c>
      <c r="H138" s="274"/>
      <c r="I138" s="83" t="s">
        <v>88</v>
      </c>
      <c r="J138" s="66">
        <v>867966</v>
      </c>
      <c r="K138" s="67">
        <v>288589</v>
      </c>
      <c r="L138" s="67">
        <v>226456</v>
      </c>
      <c r="M138" s="67">
        <f>J138+L138</f>
        <v>1094422</v>
      </c>
      <c r="N138" s="147">
        <f>M138/H136</f>
        <v>0.8043358593263675</v>
      </c>
      <c r="O138" s="34"/>
    </row>
    <row r="139" spans="1:15" ht="13.5" customHeight="1" thickBot="1">
      <c r="A139" s="282"/>
      <c r="B139" s="292"/>
      <c r="C139" s="292"/>
      <c r="D139" s="119"/>
      <c r="E139" s="293"/>
      <c r="F139" s="288"/>
      <c r="G139" s="289"/>
      <c r="H139" s="274"/>
      <c r="I139" s="83" t="s">
        <v>89</v>
      </c>
      <c r="J139" s="66"/>
      <c r="K139" s="67"/>
      <c r="L139" s="67"/>
      <c r="M139" s="67"/>
      <c r="N139" s="147"/>
      <c r="O139" s="34"/>
    </row>
    <row r="140" spans="1:15" ht="13.5" customHeight="1" thickBot="1">
      <c r="A140" s="282"/>
      <c r="B140" s="292"/>
      <c r="C140" s="292"/>
      <c r="D140" s="119"/>
      <c r="E140" s="293"/>
      <c r="F140" s="288"/>
      <c r="G140" s="291"/>
      <c r="H140" s="275"/>
      <c r="I140" s="83" t="s">
        <v>16</v>
      </c>
      <c r="J140" s="148">
        <f>J136+J137+J138+J139</f>
        <v>1021137</v>
      </c>
      <c r="K140" s="149">
        <f>K136+K137+K138+K139</f>
        <v>339516</v>
      </c>
      <c r="L140" s="149">
        <f>L136+L137+L138+L139</f>
        <v>266419</v>
      </c>
      <c r="M140" s="149">
        <f>J140+L140</f>
        <v>1287556</v>
      </c>
      <c r="N140" s="150">
        <f>M140/H136</f>
        <v>0.9462780003424827</v>
      </c>
      <c r="O140" s="34"/>
    </row>
    <row r="141" spans="1:15" ht="13.5" customHeight="1" thickBot="1">
      <c r="A141" s="278">
        <v>28</v>
      </c>
      <c r="B141" s="286">
        <v>900</v>
      </c>
      <c r="C141" s="286">
        <v>90095</v>
      </c>
      <c r="D141" s="39">
        <v>9</v>
      </c>
      <c r="E141" s="287" t="s">
        <v>94</v>
      </c>
      <c r="F141" s="272" t="s">
        <v>114</v>
      </c>
      <c r="G141" s="273">
        <v>2014</v>
      </c>
      <c r="H141" s="284">
        <v>143496</v>
      </c>
      <c r="I141" s="81" t="s">
        <v>86</v>
      </c>
      <c r="J141" s="44">
        <v>0</v>
      </c>
      <c r="K141" s="45">
        <v>21524</v>
      </c>
      <c r="L141" s="45">
        <v>19860</v>
      </c>
      <c r="M141" s="45">
        <f>J141+L141</f>
        <v>19860</v>
      </c>
      <c r="N141" s="96">
        <f>M141/H141</f>
        <v>0.13840107041311256</v>
      </c>
      <c r="O141" s="34"/>
    </row>
    <row r="142" spans="1:15" ht="13.5" customHeight="1" thickBot="1">
      <c r="A142" s="278"/>
      <c r="B142" s="282"/>
      <c r="C142" s="282"/>
      <c r="D142" s="40"/>
      <c r="E142" s="287"/>
      <c r="F142" s="272"/>
      <c r="G142" s="273"/>
      <c r="H142" s="274"/>
      <c r="I142" s="83" t="s">
        <v>87</v>
      </c>
      <c r="J142" s="46"/>
      <c r="K142" s="47"/>
      <c r="L142" s="47"/>
      <c r="M142" s="47"/>
      <c r="N142" s="93"/>
      <c r="O142" s="34"/>
    </row>
    <row r="143" spans="1:15" ht="13.5" customHeight="1" thickBot="1">
      <c r="A143" s="278"/>
      <c r="B143" s="282"/>
      <c r="C143" s="282"/>
      <c r="D143" s="40">
        <v>7</v>
      </c>
      <c r="E143" s="287"/>
      <c r="F143" s="272"/>
      <c r="G143" s="276">
        <v>2015</v>
      </c>
      <c r="H143" s="274"/>
      <c r="I143" s="83" t="s">
        <v>88</v>
      </c>
      <c r="J143" s="46">
        <v>0</v>
      </c>
      <c r="K143" s="47">
        <v>121972</v>
      </c>
      <c r="L143" s="47">
        <v>112537</v>
      </c>
      <c r="M143" s="47">
        <f>J143+L143</f>
        <v>112537</v>
      </c>
      <c r="N143" s="93">
        <f>M143/H141</f>
        <v>0.7842518258348665</v>
      </c>
      <c r="O143" s="34"/>
    </row>
    <row r="144" spans="1:15" ht="13.5" customHeight="1" thickBot="1">
      <c r="A144" s="278"/>
      <c r="B144" s="282"/>
      <c r="C144" s="282"/>
      <c r="D144" s="40"/>
      <c r="E144" s="287"/>
      <c r="F144" s="272"/>
      <c r="G144" s="273"/>
      <c r="H144" s="274"/>
      <c r="I144" s="83" t="s">
        <v>89</v>
      </c>
      <c r="J144" s="46"/>
      <c r="K144" s="47"/>
      <c r="L144" s="47"/>
      <c r="M144" s="47"/>
      <c r="N144" s="93"/>
      <c r="O144" s="34"/>
    </row>
    <row r="145" spans="1:15" ht="13.5" customHeight="1" thickBot="1">
      <c r="A145" s="278"/>
      <c r="B145" s="279"/>
      <c r="C145" s="279"/>
      <c r="D145" s="42"/>
      <c r="E145" s="287"/>
      <c r="F145" s="272"/>
      <c r="G145" s="277"/>
      <c r="H145" s="275"/>
      <c r="I145" s="86" t="s">
        <v>16</v>
      </c>
      <c r="J145" s="57">
        <f>J141+J142+J143+J144</f>
        <v>0</v>
      </c>
      <c r="K145" s="58">
        <f>K141+K142+K143+K144</f>
        <v>143496</v>
      </c>
      <c r="L145" s="58">
        <f>L141+L142+L143+L144</f>
        <v>132397</v>
      </c>
      <c r="M145" s="58">
        <f>J145+L145</f>
        <v>132397</v>
      </c>
      <c r="N145" s="87">
        <f>M145/H141</f>
        <v>0.9226528962479791</v>
      </c>
      <c r="O145" s="34"/>
    </row>
    <row r="146" spans="1:15" ht="13.5" customHeight="1" thickBot="1">
      <c r="A146" s="282">
        <v>29</v>
      </c>
      <c r="B146" s="286">
        <v>900</v>
      </c>
      <c r="C146" s="286">
        <v>90001</v>
      </c>
      <c r="D146" s="39">
        <v>9</v>
      </c>
      <c r="E146" s="287" t="s">
        <v>151</v>
      </c>
      <c r="F146" s="272" t="s">
        <v>152</v>
      </c>
      <c r="G146" s="273">
        <v>2009</v>
      </c>
      <c r="H146" s="284">
        <v>25000</v>
      </c>
      <c r="I146" s="81" t="s">
        <v>86</v>
      </c>
      <c r="J146" s="44">
        <v>0</v>
      </c>
      <c r="K146" s="45">
        <v>3750</v>
      </c>
      <c r="L146" s="45">
        <v>3522</v>
      </c>
      <c r="M146" s="45">
        <f>J146+L146</f>
        <v>3522</v>
      </c>
      <c r="N146" s="96">
        <f>M146/H146</f>
        <v>0.14088</v>
      </c>
      <c r="O146" s="34"/>
    </row>
    <row r="147" spans="1:15" ht="13.5" customHeight="1" thickBot="1">
      <c r="A147" s="282"/>
      <c r="B147" s="282"/>
      <c r="C147" s="282"/>
      <c r="D147" s="40"/>
      <c r="E147" s="287"/>
      <c r="F147" s="272"/>
      <c r="G147" s="273"/>
      <c r="H147" s="274"/>
      <c r="I147" s="83" t="s">
        <v>87</v>
      </c>
      <c r="J147" s="46"/>
      <c r="K147" s="47"/>
      <c r="L147" s="47"/>
      <c r="M147" s="47"/>
      <c r="N147" s="93"/>
      <c r="O147" s="34"/>
    </row>
    <row r="148" spans="1:15" ht="13.5" customHeight="1" thickBot="1">
      <c r="A148" s="282"/>
      <c r="B148" s="282"/>
      <c r="C148" s="282"/>
      <c r="D148" s="40">
        <v>7</v>
      </c>
      <c r="E148" s="287"/>
      <c r="F148" s="272"/>
      <c r="G148" s="276">
        <v>2015</v>
      </c>
      <c r="H148" s="274"/>
      <c r="I148" s="83" t="s">
        <v>88</v>
      </c>
      <c r="J148" s="46">
        <v>0</v>
      </c>
      <c r="K148" s="47">
        <v>11250</v>
      </c>
      <c r="L148" s="47">
        <v>10680</v>
      </c>
      <c r="M148" s="47">
        <f>J148+L148</f>
        <v>10680</v>
      </c>
      <c r="N148" s="93">
        <f>M148/H146</f>
        <v>0.4272</v>
      </c>
      <c r="O148" s="34"/>
    </row>
    <row r="149" spans="1:15" ht="13.5" customHeight="1" thickBot="1">
      <c r="A149" s="282"/>
      <c r="B149" s="282"/>
      <c r="C149" s="282"/>
      <c r="D149" s="40"/>
      <c r="E149" s="287"/>
      <c r="F149" s="272"/>
      <c r="G149" s="273"/>
      <c r="H149" s="274"/>
      <c r="I149" s="83" t="s">
        <v>89</v>
      </c>
      <c r="J149" s="46"/>
      <c r="K149" s="47">
        <v>10000</v>
      </c>
      <c r="L149" s="47">
        <v>10000</v>
      </c>
      <c r="M149" s="47">
        <f>J149+L149</f>
        <v>10000</v>
      </c>
      <c r="N149" s="93"/>
      <c r="O149" s="34"/>
    </row>
    <row r="150" spans="1:15" ht="13.5" customHeight="1" thickBot="1">
      <c r="A150" s="282"/>
      <c r="B150" s="279"/>
      <c r="C150" s="279"/>
      <c r="D150" s="42"/>
      <c r="E150" s="287"/>
      <c r="F150" s="272"/>
      <c r="G150" s="277"/>
      <c r="H150" s="275"/>
      <c r="I150" s="86" t="s">
        <v>16</v>
      </c>
      <c r="J150" s="57">
        <f>J146+J147+J148+J149</f>
        <v>0</v>
      </c>
      <c r="K150" s="58">
        <f>K146+K147+K148+K149</f>
        <v>25000</v>
      </c>
      <c r="L150" s="58">
        <f>L146+L147+L148+L149</f>
        <v>24202</v>
      </c>
      <c r="M150" s="58">
        <f>J150+L150</f>
        <v>24202</v>
      </c>
      <c r="N150" s="87">
        <f>M150/H146</f>
        <v>0.96808</v>
      </c>
      <c r="O150" s="34"/>
    </row>
    <row r="151" spans="1:15" ht="17.25" customHeight="1" thickBot="1">
      <c r="A151" s="278">
        <v>30</v>
      </c>
      <c r="B151" s="278">
        <v>926</v>
      </c>
      <c r="C151" s="278">
        <v>92605</v>
      </c>
      <c r="D151" s="39">
        <v>2</v>
      </c>
      <c r="E151" s="285" t="s">
        <v>115</v>
      </c>
      <c r="F151" s="272" t="s">
        <v>116</v>
      </c>
      <c r="G151" s="283">
        <v>2013</v>
      </c>
      <c r="H151" s="284">
        <v>182047</v>
      </c>
      <c r="I151" s="81" t="s">
        <v>86</v>
      </c>
      <c r="J151" s="50">
        <v>11594</v>
      </c>
      <c r="K151" s="48">
        <v>13453</v>
      </c>
      <c r="L151" s="48">
        <v>11557</v>
      </c>
      <c r="M151" s="48">
        <f>J151+L151</f>
        <v>23151</v>
      </c>
      <c r="N151" s="82">
        <f>M151/H151</f>
        <v>0.12717045598114773</v>
      </c>
      <c r="O151" s="34"/>
    </row>
    <row r="152" spans="1:15" ht="17.25" customHeight="1" thickBot="1">
      <c r="A152" s="278"/>
      <c r="B152" s="278"/>
      <c r="C152" s="278"/>
      <c r="D152" s="40"/>
      <c r="E152" s="280"/>
      <c r="F152" s="272"/>
      <c r="G152" s="273"/>
      <c r="H152" s="274"/>
      <c r="I152" s="83" t="s">
        <v>87</v>
      </c>
      <c r="J152" s="51"/>
      <c r="K152" s="49"/>
      <c r="L152" s="49"/>
      <c r="M152" s="49"/>
      <c r="N152" s="84"/>
      <c r="O152" s="34"/>
    </row>
    <row r="153" spans="1:15" ht="17.25" customHeight="1" thickBot="1">
      <c r="A153" s="278"/>
      <c r="B153" s="278"/>
      <c r="C153" s="278"/>
      <c r="D153" s="40">
        <v>1</v>
      </c>
      <c r="E153" s="280"/>
      <c r="F153" s="272"/>
      <c r="G153" s="276">
        <v>2015</v>
      </c>
      <c r="H153" s="274"/>
      <c r="I153" s="83" t="s">
        <v>88</v>
      </c>
      <c r="J153" s="51">
        <v>82724</v>
      </c>
      <c r="K153" s="49">
        <v>74269</v>
      </c>
      <c r="L153" s="49">
        <v>54808</v>
      </c>
      <c r="M153" s="49">
        <f>J153+L153</f>
        <v>137532</v>
      </c>
      <c r="N153" s="84">
        <f>M153/H151</f>
        <v>0.7554752344174855</v>
      </c>
      <c r="O153" s="34"/>
    </row>
    <row r="154" spans="1:15" ht="17.25" customHeight="1" thickBot="1">
      <c r="A154" s="278"/>
      <c r="B154" s="278"/>
      <c r="C154" s="278"/>
      <c r="D154" s="40">
        <v>0</v>
      </c>
      <c r="E154" s="280"/>
      <c r="F154" s="272"/>
      <c r="G154" s="273"/>
      <c r="H154" s="274"/>
      <c r="I154" s="83" t="s">
        <v>89</v>
      </c>
      <c r="J154" s="51">
        <v>7</v>
      </c>
      <c r="K154" s="49"/>
      <c r="L154" s="49"/>
      <c r="M154" s="49"/>
      <c r="N154" s="84"/>
      <c r="O154" s="34"/>
    </row>
    <row r="155" spans="1:15" ht="17.25" customHeight="1" thickBot="1">
      <c r="A155" s="278"/>
      <c r="B155" s="278"/>
      <c r="C155" s="278"/>
      <c r="D155" s="42"/>
      <c r="E155" s="281"/>
      <c r="F155" s="272"/>
      <c r="G155" s="277"/>
      <c r="H155" s="275"/>
      <c r="I155" s="86" t="s">
        <v>16</v>
      </c>
      <c r="J155" s="57">
        <f>J151+J152+J153+J154</f>
        <v>94325</v>
      </c>
      <c r="K155" s="58">
        <f>K151+K152+K153+K154</f>
        <v>87722</v>
      </c>
      <c r="L155" s="58">
        <f>L151+L152+L153+L154</f>
        <v>66365</v>
      </c>
      <c r="M155" s="58">
        <f>J155+L155</f>
        <v>160690</v>
      </c>
      <c r="N155" s="87">
        <f>M155/H151</f>
        <v>0.8826841420072838</v>
      </c>
      <c r="O155" s="34"/>
    </row>
    <row r="156" spans="1:15" ht="13.5" customHeight="1" thickBot="1">
      <c r="A156" s="282">
        <v>31</v>
      </c>
      <c r="B156" s="279">
        <v>750</v>
      </c>
      <c r="C156" s="279">
        <v>75075</v>
      </c>
      <c r="D156" s="151">
        <v>9</v>
      </c>
      <c r="E156" s="280" t="s">
        <v>153</v>
      </c>
      <c r="F156" s="271" t="s">
        <v>154</v>
      </c>
      <c r="G156" s="273" t="s">
        <v>155</v>
      </c>
      <c r="H156" s="274">
        <v>126375</v>
      </c>
      <c r="I156" s="88" t="s">
        <v>86</v>
      </c>
      <c r="J156" s="107">
        <v>0</v>
      </c>
      <c r="K156" s="64">
        <v>30000</v>
      </c>
      <c r="L156" s="64">
        <v>29108</v>
      </c>
      <c r="M156" s="64">
        <f>J156+L156</f>
        <v>29108</v>
      </c>
      <c r="N156" s="108">
        <f>M156/H156</f>
        <v>0.23033036597428289</v>
      </c>
      <c r="O156" s="34"/>
    </row>
    <row r="157" spans="1:15" ht="13.5" customHeight="1" thickBot="1">
      <c r="A157" s="282"/>
      <c r="B157" s="278"/>
      <c r="C157" s="278"/>
      <c r="D157" s="40"/>
      <c r="E157" s="280"/>
      <c r="F157" s="272"/>
      <c r="G157" s="273"/>
      <c r="H157" s="274"/>
      <c r="I157" s="83" t="s">
        <v>87</v>
      </c>
      <c r="J157" s="51"/>
      <c r="K157" s="49"/>
      <c r="L157" s="49"/>
      <c r="M157" s="49"/>
      <c r="N157" s="84"/>
      <c r="O157" s="34"/>
    </row>
    <row r="158" spans="1:15" ht="13.5" customHeight="1" thickBot="1">
      <c r="A158" s="282"/>
      <c r="B158" s="278"/>
      <c r="C158" s="278"/>
      <c r="D158" s="40">
        <v>7</v>
      </c>
      <c r="E158" s="280"/>
      <c r="F158" s="272"/>
      <c r="G158" s="276">
        <v>2015</v>
      </c>
      <c r="H158" s="274"/>
      <c r="I158" s="83" t="s">
        <v>88</v>
      </c>
      <c r="J158" s="51">
        <v>0</v>
      </c>
      <c r="K158" s="49">
        <v>90000</v>
      </c>
      <c r="L158" s="49">
        <v>87323</v>
      </c>
      <c r="M158" s="49">
        <f>J158+L158</f>
        <v>87323</v>
      </c>
      <c r="N158" s="84">
        <f>M158/H156</f>
        <v>0.6909831849653808</v>
      </c>
      <c r="O158" s="34"/>
    </row>
    <row r="159" spans="1:15" ht="13.5" customHeight="1" thickBot="1">
      <c r="A159" s="282"/>
      <c r="B159" s="278"/>
      <c r="C159" s="278"/>
      <c r="D159" s="40"/>
      <c r="E159" s="280"/>
      <c r="F159" s="272"/>
      <c r="G159" s="273"/>
      <c r="H159" s="274"/>
      <c r="I159" s="83" t="s">
        <v>89</v>
      </c>
      <c r="J159" s="51"/>
      <c r="K159" s="49">
        <v>6375</v>
      </c>
      <c r="L159" s="49">
        <v>6189</v>
      </c>
      <c r="M159" s="49">
        <f>J159+L159</f>
        <v>6189</v>
      </c>
      <c r="N159" s="84"/>
      <c r="O159" s="34"/>
    </row>
    <row r="160" spans="1:15" ht="13.5" customHeight="1" thickBot="1">
      <c r="A160" s="282"/>
      <c r="B160" s="278"/>
      <c r="C160" s="278"/>
      <c r="D160" s="42"/>
      <c r="E160" s="281"/>
      <c r="F160" s="272"/>
      <c r="G160" s="277"/>
      <c r="H160" s="275"/>
      <c r="I160" s="86" t="s">
        <v>16</v>
      </c>
      <c r="J160" s="60">
        <f>J156+J157+J158+J159</f>
        <v>0</v>
      </c>
      <c r="K160" s="58">
        <f>K156+K157+K158+K159</f>
        <v>126375</v>
      </c>
      <c r="L160" s="58">
        <f>L156+L157+L158+L159</f>
        <v>122620</v>
      </c>
      <c r="M160" s="58">
        <f>M156+M157+M158+M159</f>
        <v>122620</v>
      </c>
      <c r="N160" s="87">
        <f>M160/H156</f>
        <v>0.9702868447082097</v>
      </c>
      <c r="O160" s="34"/>
    </row>
    <row r="161" spans="1:15" ht="13.5" customHeight="1" thickBot="1">
      <c r="A161" s="278">
        <v>32</v>
      </c>
      <c r="B161" s="279">
        <v>710</v>
      </c>
      <c r="C161" s="279">
        <v>71095</v>
      </c>
      <c r="D161" s="151">
        <v>9</v>
      </c>
      <c r="E161" s="280" t="s">
        <v>156</v>
      </c>
      <c r="F161" s="271" t="s">
        <v>96</v>
      </c>
      <c r="G161" s="273" t="s">
        <v>155</v>
      </c>
      <c r="H161" s="274">
        <v>175500</v>
      </c>
      <c r="I161" s="88" t="s">
        <v>86</v>
      </c>
      <c r="J161" s="107">
        <v>0</v>
      </c>
      <c r="K161" s="64">
        <v>18000</v>
      </c>
      <c r="L161" s="64">
        <v>17998</v>
      </c>
      <c r="M161" s="64">
        <f>J161+L161</f>
        <v>17998</v>
      </c>
      <c r="N161" s="108">
        <f>M161/H161</f>
        <v>0.10255270655270655</v>
      </c>
      <c r="O161" s="34"/>
    </row>
    <row r="162" spans="1:15" ht="13.5" customHeight="1" thickBot="1">
      <c r="A162" s="278"/>
      <c r="B162" s="278"/>
      <c r="C162" s="278"/>
      <c r="D162" s="40"/>
      <c r="E162" s="280"/>
      <c r="F162" s="272"/>
      <c r="G162" s="273"/>
      <c r="H162" s="274"/>
      <c r="I162" s="83" t="s">
        <v>87</v>
      </c>
      <c r="J162" s="51"/>
      <c r="K162" s="49"/>
      <c r="L162" s="49"/>
      <c r="M162" s="49"/>
      <c r="N162" s="84"/>
      <c r="O162" s="34"/>
    </row>
    <row r="163" spans="1:15" ht="13.5" customHeight="1" thickBot="1">
      <c r="A163" s="278"/>
      <c r="B163" s="278"/>
      <c r="C163" s="278"/>
      <c r="D163" s="40">
        <v>7</v>
      </c>
      <c r="E163" s="280"/>
      <c r="F163" s="272"/>
      <c r="G163" s="276">
        <v>2015</v>
      </c>
      <c r="H163" s="274"/>
      <c r="I163" s="83" t="s">
        <v>88</v>
      </c>
      <c r="J163" s="51">
        <v>0</v>
      </c>
      <c r="K163" s="49">
        <v>157500</v>
      </c>
      <c r="L163" s="49">
        <v>157499</v>
      </c>
      <c r="M163" s="49">
        <f>J163+L163</f>
        <v>157499</v>
      </c>
      <c r="N163" s="84">
        <f>M163/H161</f>
        <v>0.8974301994301994</v>
      </c>
      <c r="O163" s="34"/>
    </row>
    <row r="164" spans="1:15" ht="13.5" customHeight="1" thickBot="1">
      <c r="A164" s="278"/>
      <c r="B164" s="278"/>
      <c r="C164" s="278"/>
      <c r="D164" s="40"/>
      <c r="E164" s="280"/>
      <c r="F164" s="272"/>
      <c r="G164" s="273"/>
      <c r="H164" s="274"/>
      <c r="I164" s="83" t="s">
        <v>89</v>
      </c>
      <c r="J164" s="51"/>
      <c r="K164" s="49"/>
      <c r="L164" s="49"/>
      <c r="M164" s="49"/>
      <c r="N164" s="84"/>
      <c r="O164" s="34"/>
    </row>
    <row r="165" spans="1:15" ht="13.5" customHeight="1" thickBot="1">
      <c r="A165" s="278"/>
      <c r="B165" s="278"/>
      <c r="C165" s="278"/>
      <c r="D165" s="42"/>
      <c r="E165" s="281"/>
      <c r="F165" s="272"/>
      <c r="G165" s="277"/>
      <c r="H165" s="275"/>
      <c r="I165" s="86" t="s">
        <v>16</v>
      </c>
      <c r="J165" s="60">
        <f>J161+J162+J163+J164</f>
        <v>0</v>
      </c>
      <c r="K165" s="58">
        <f>K161+K162+K163+K164</f>
        <v>175500</v>
      </c>
      <c r="L165" s="58">
        <f>L161+L162+L163+L164</f>
        <v>175497</v>
      </c>
      <c r="M165" s="58">
        <f>J165+L165</f>
        <v>175497</v>
      </c>
      <c r="N165" s="87">
        <f>M165/H161</f>
        <v>0.999982905982906</v>
      </c>
      <c r="O165" s="34"/>
    </row>
    <row r="166" spans="1:15" ht="13.5" customHeight="1">
      <c r="A166" s="152"/>
      <c r="B166" s="74"/>
      <c r="C166" s="21"/>
      <c r="D166" s="21"/>
      <c r="E166" s="22"/>
      <c r="F166" s="23"/>
      <c r="G166" s="24"/>
      <c r="H166" s="25"/>
      <c r="I166" s="26"/>
      <c r="J166" s="76"/>
      <c r="K166" s="28"/>
      <c r="L166" s="28"/>
      <c r="M166" s="28"/>
      <c r="N166" s="28"/>
      <c r="O166" s="34"/>
    </row>
    <row r="167" spans="2:6" ht="15" customHeight="1">
      <c r="B167" s="54"/>
      <c r="C167" s="54"/>
      <c r="D167" s="54"/>
      <c r="E167" s="54"/>
      <c r="F167" s="54"/>
    </row>
    <row r="168" spans="2:14" ht="14.25" customHeight="1">
      <c r="B168" s="54"/>
      <c r="C168" s="54"/>
      <c r="D168" s="54"/>
      <c r="E168" s="54"/>
      <c r="J168" s="75"/>
      <c r="K168" s="27"/>
      <c r="L168" s="34"/>
      <c r="M168" s="34"/>
      <c r="N168" s="34"/>
    </row>
    <row r="169" spans="3:14" ht="14.25" customHeight="1">
      <c r="C169" s="54"/>
      <c r="E169" s="54"/>
      <c r="J169" s="76"/>
      <c r="K169" s="28"/>
      <c r="L169" s="34"/>
      <c r="M169" s="34"/>
      <c r="N169" s="34"/>
    </row>
    <row r="170" spans="3:14" ht="12.75" customHeight="1">
      <c r="C170" s="54"/>
      <c r="E170" s="54"/>
      <c r="J170" s="76"/>
      <c r="K170" s="28"/>
      <c r="L170" s="34"/>
      <c r="M170" s="34"/>
      <c r="N170" s="34"/>
    </row>
    <row r="171" spans="3:14" ht="12.75" customHeight="1">
      <c r="C171" s="54"/>
      <c r="E171" s="54"/>
      <c r="J171" s="75"/>
      <c r="K171" s="27"/>
      <c r="L171" s="34"/>
      <c r="M171" s="34"/>
      <c r="N171" s="34"/>
    </row>
    <row r="172" spans="3:14" ht="14.25" customHeight="1">
      <c r="C172" s="54"/>
      <c r="E172" s="54"/>
      <c r="J172" s="75"/>
      <c r="K172" s="27"/>
      <c r="L172" s="34"/>
      <c r="M172" s="34"/>
      <c r="N172" s="34"/>
    </row>
    <row r="173" spans="3:14" ht="15" customHeight="1">
      <c r="C173" s="54"/>
      <c r="E173" s="54"/>
      <c r="J173" s="75"/>
      <c r="K173" s="27"/>
      <c r="L173" s="34"/>
      <c r="M173" s="34"/>
      <c r="N173" s="34"/>
    </row>
    <row r="174" spans="3:14" ht="14.25" customHeight="1">
      <c r="C174" s="54"/>
      <c r="E174" s="54"/>
      <c r="J174" s="75"/>
      <c r="K174" s="27"/>
      <c r="L174" s="34"/>
      <c r="M174" s="34"/>
      <c r="N174" s="34"/>
    </row>
    <row r="175" spans="3:14" ht="15" customHeight="1">
      <c r="C175" s="54"/>
      <c r="E175" s="54"/>
      <c r="J175" s="75"/>
      <c r="K175" s="27"/>
      <c r="L175" s="34"/>
      <c r="M175" s="34"/>
      <c r="N175" s="34"/>
    </row>
    <row r="176" spans="3:14" ht="14.25" customHeight="1">
      <c r="C176" s="54"/>
      <c r="E176" s="54"/>
      <c r="J176" s="75"/>
      <c r="K176" s="27"/>
      <c r="L176" s="34"/>
      <c r="M176" s="34"/>
      <c r="N176" s="34"/>
    </row>
    <row r="177" spans="3:14" ht="15" customHeight="1">
      <c r="C177" s="54"/>
      <c r="E177" s="54"/>
      <c r="J177" s="75"/>
      <c r="K177" s="27"/>
      <c r="L177" s="34"/>
      <c r="M177" s="34"/>
      <c r="N177" s="34"/>
    </row>
    <row r="178" spans="3:14" ht="15.75" customHeight="1">
      <c r="C178" s="54"/>
      <c r="E178" s="54"/>
      <c r="J178" s="75"/>
      <c r="K178" s="27"/>
      <c r="L178" s="34"/>
      <c r="M178" s="34"/>
      <c r="N178" s="34"/>
    </row>
    <row r="179" spans="3:14" ht="14.25" customHeight="1">
      <c r="C179" s="54"/>
      <c r="E179" s="54"/>
      <c r="J179" s="76"/>
      <c r="K179" s="28"/>
      <c r="L179" s="34"/>
      <c r="M179" s="34"/>
      <c r="N179" s="34"/>
    </row>
    <row r="180" spans="3:14" ht="15" customHeight="1">
      <c r="C180" s="54"/>
      <c r="E180" s="54"/>
      <c r="J180" s="76"/>
      <c r="K180" s="28"/>
      <c r="L180" s="34"/>
      <c r="M180" s="34"/>
      <c r="N180" s="34"/>
    </row>
    <row r="181" spans="3:14" ht="18" customHeight="1">
      <c r="C181" s="54"/>
      <c r="E181" s="54"/>
      <c r="J181" s="75"/>
      <c r="K181" s="27"/>
      <c r="L181" s="34"/>
      <c r="M181" s="34"/>
      <c r="N181" s="34"/>
    </row>
    <row r="182" spans="3:14" ht="17.25" customHeight="1">
      <c r="C182" s="54"/>
      <c r="E182" s="54"/>
      <c r="J182" s="75"/>
      <c r="K182" s="27"/>
      <c r="L182" s="34"/>
      <c r="M182" s="34"/>
      <c r="N182" s="34"/>
    </row>
    <row r="183" spans="10:14" ht="27" customHeight="1">
      <c r="J183" s="75"/>
      <c r="K183" s="27"/>
      <c r="L183" s="34"/>
      <c r="M183" s="34"/>
      <c r="N183" s="34"/>
    </row>
    <row r="184" spans="10:14" ht="27" customHeight="1">
      <c r="J184" s="75"/>
      <c r="K184" s="27"/>
      <c r="L184" s="34"/>
      <c r="M184" s="34"/>
      <c r="N184" s="34"/>
    </row>
    <row r="185" spans="10:14" ht="27" customHeight="1">
      <c r="J185" s="75"/>
      <c r="K185" s="27"/>
      <c r="L185" s="34"/>
      <c r="M185" s="34"/>
      <c r="N185" s="34"/>
    </row>
    <row r="186" spans="10:14" ht="27" customHeight="1">
      <c r="J186" s="75"/>
      <c r="K186" s="27"/>
      <c r="L186" s="34"/>
      <c r="M186" s="34"/>
      <c r="N186" s="34"/>
    </row>
    <row r="187" spans="10:14" ht="27" customHeight="1">
      <c r="J187" s="75"/>
      <c r="K187" s="27"/>
      <c r="L187" s="34"/>
      <c r="M187" s="34"/>
      <c r="N187" s="34"/>
    </row>
    <row r="188" spans="10:14" ht="27" customHeight="1">
      <c r="J188" s="75"/>
      <c r="K188" s="27"/>
      <c r="L188" s="34"/>
      <c r="M188" s="34"/>
      <c r="N188" s="34"/>
    </row>
    <row r="189" spans="10:14" ht="27" customHeight="1">
      <c r="J189" s="76"/>
      <c r="K189" s="28"/>
      <c r="L189" s="34"/>
      <c r="M189" s="34"/>
      <c r="N189" s="34"/>
    </row>
    <row r="190" spans="10:14" ht="27" customHeight="1">
      <c r="J190" s="76"/>
      <c r="K190" s="28"/>
      <c r="L190" s="34"/>
      <c r="M190" s="34"/>
      <c r="N190" s="34"/>
    </row>
    <row r="191" spans="10:14" ht="27" customHeight="1">
      <c r="J191" s="75"/>
      <c r="K191" s="27"/>
      <c r="L191" s="34"/>
      <c r="M191" s="34"/>
      <c r="N191" s="34"/>
    </row>
    <row r="192" spans="10:14" ht="27" customHeight="1">
      <c r="J192" s="75"/>
      <c r="K192" s="27"/>
      <c r="L192" s="34"/>
      <c r="M192" s="34"/>
      <c r="N192" s="34"/>
    </row>
    <row r="193" spans="10:14" ht="27" customHeight="1">
      <c r="J193" s="75"/>
      <c r="K193" s="27"/>
      <c r="L193" s="34"/>
      <c r="M193" s="34"/>
      <c r="N193" s="34"/>
    </row>
    <row r="194" spans="10:14" ht="27" customHeight="1">
      <c r="J194" s="75"/>
      <c r="K194" s="27"/>
      <c r="L194" s="34"/>
      <c r="M194" s="34"/>
      <c r="N194" s="34"/>
    </row>
    <row r="195" spans="10:14" ht="27" customHeight="1">
      <c r="J195" s="75"/>
      <c r="K195" s="27"/>
      <c r="L195" s="34"/>
      <c r="M195" s="34"/>
      <c r="N195" s="34"/>
    </row>
    <row r="196" spans="10:14" ht="27" customHeight="1">
      <c r="J196" s="75"/>
      <c r="K196" s="27"/>
      <c r="L196" s="34"/>
      <c r="M196" s="34"/>
      <c r="N196" s="34"/>
    </row>
    <row r="197" spans="10:14" ht="27" customHeight="1">
      <c r="J197" s="75"/>
      <c r="K197" s="27"/>
      <c r="L197" s="34"/>
      <c r="M197" s="34"/>
      <c r="N197" s="34"/>
    </row>
    <row r="198" spans="10:14" ht="27" customHeight="1">
      <c r="J198" s="75"/>
      <c r="K198" s="27"/>
      <c r="L198" s="34"/>
      <c r="M198" s="34"/>
      <c r="N198" s="34"/>
    </row>
    <row r="199" spans="10:14" ht="27" customHeight="1">
      <c r="J199" s="76"/>
      <c r="K199" s="28"/>
      <c r="L199" s="34"/>
      <c r="M199" s="34"/>
      <c r="N199" s="34"/>
    </row>
    <row r="200" spans="10:14" ht="27" customHeight="1">
      <c r="J200" s="76"/>
      <c r="K200" s="28"/>
      <c r="L200" s="34"/>
      <c r="M200" s="34"/>
      <c r="N200" s="34"/>
    </row>
    <row r="201" spans="10:14" ht="27" customHeight="1">
      <c r="J201" s="75"/>
      <c r="K201" s="27"/>
      <c r="L201" s="34"/>
      <c r="M201" s="34"/>
      <c r="N201" s="34"/>
    </row>
    <row r="202" spans="10:14" ht="27" customHeight="1">
      <c r="J202" s="75"/>
      <c r="K202" s="27"/>
      <c r="L202" s="34"/>
      <c r="M202" s="34"/>
      <c r="N202" s="34"/>
    </row>
    <row r="203" spans="10:14" ht="27" customHeight="1">
      <c r="J203" s="75"/>
      <c r="K203" s="27"/>
      <c r="L203" s="34"/>
      <c r="M203" s="34"/>
      <c r="N203" s="34"/>
    </row>
    <row r="204" spans="10:14" ht="27" customHeight="1">
      <c r="J204" s="75"/>
      <c r="K204" s="27"/>
      <c r="L204" s="34"/>
      <c r="M204" s="34"/>
      <c r="N204" s="34"/>
    </row>
    <row r="205" spans="10:14" ht="27" customHeight="1">
      <c r="J205" s="75"/>
      <c r="K205" s="27"/>
      <c r="L205" s="34"/>
      <c r="M205" s="34"/>
      <c r="N205" s="34"/>
    </row>
    <row r="206" spans="10:14" ht="27" customHeight="1">
      <c r="J206" s="75"/>
      <c r="K206" s="27"/>
      <c r="L206" s="34"/>
      <c r="M206" s="34"/>
      <c r="N206" s="34"/>
    </row>
    <row r="207" spans="10:14" ht="27" customHeight="1">
      <c r="J207" s="75"/>
      <c r="K207" s="27"/>
      <c r="L207" s="34"/>
      <c r="M207" s="34"/>
      <c r="N207" s="34"/>
    </row>
    <row r="208" spans="10:14" ht="27" customHeight="1">
      <c r="J208" s="75"/>
      <c r="K208" s="27"/>
      <c r="L208" s="34"/>
      <c r="M208" s="34"/>
      <c r="N208" s="34"/>
    </row>
    <row r="209" spans="10:14" ht="27" customHeight="1">
      <c r="J209" s="76"/>
      <c r="K209" s="28"/>
      <c r="L209" s="34"/>
      <c r="M209" s="34"/>
      <c r="N209" s="34"/>
    </row>
    <row r="210" spans="10:14" ht="27" customHeight="1">
      <c r="J210" s="76"/>
      <c r="K210" s="28"/>
      <c r="L210" s="34"/>
      <c r="M210" s="34"/>
      <c r="N210" s="34"/>
    </row>
    <row r="211" spans="10:14" ht="27" customHeight="1">
      <c r="J211" s="75"/>
      <c r="K211" s="27"/>
      <c r="L211" s="34"/>
      <c r="M211" s="34"/>
      <c r="N211" s="34"/>
    </row>
    <row r="212" spans="10:14" ht="27" customHeight="1">
      <c r="J212" s="75"/>
      <c r="K212" s="27"/>
      <c r="L212" s="34"/>
      <c r="M212" s="34"/>
      <c r="N212" s="34"/>
    </row>
    <row r="213" spans="10:14" ht="27" customHeight="1">
      <c r="J213" s="75"/>
      <c r="K213" s="27"/>
      <c r="L213" s="34"/>
      <c r="M213" s="34"/>
      <c r="N213" s="34"/>
    </row>
    <row r="214" spans="10:14" ht="27" customHeight="1">
      <c r="J214" s="75"/>
      <c r="K214" s="27"/>
      <c r="L214" s="34"/>
      <c r="M214" s="34"/>
      <c r="N214" s="34"/>
    </row>
    <row r="215" spans="10:14" ht="27" customHeight="1">
      <c r="J215" s="75"/>
      <c r="K215" s="27"/>
      <c r="L215" s="34"/>
      <c r="M215" s="34"/>
      <c r="N215" s="34"/>
    </row>
    <row r="216" spans="10:14" ht="27" customHeight="1">
      <c r="J216" s="75"/>
      <c r="K216" s="27"/>
      <c r="L216" s="34"/>
      <c r="M216" s="34"/>
      <c r="N216" s="34"/>
    </row>
    <row r="217" spans="10:14" ht="27" customHeight="1">
      <c r="J217" s="75"/>
      <c r="K217" s="27"/>
      <c r="L217" s="34"/>
      <c r="M217" s="34"/>
      <c r="N217" s="34"/>
    </row>
    <row r="218" spans="10:14" ht="27" customHeight="1">
      <c r="J218" s="75"/>
      <c r="K218" s="27"/>
      <c r="L218" s="34"/>
      <c r="M218" s="34"/>
      <c r="N218" s="34"/>
    </row>
    <row r="219" spans="10:14" ht="27" customHeight="1">
      <c r="J219" s="76"/>
      <c r="K219" s="28"/>
      <c r="L219" s="34"/>
      <c r="M219" s="34"/>
      <c r="N219" s="34"/>
    </row>
    <row r="220" spans="10:14" ht="27" customHeight="1">
      <c r="J220" s="76"/>
      <c r="K220" s="28"/>
      <c r="L220" s="34"/>
      <c r="M220" s="34"/>
      <c r="N220" s="34"/>
    </row>
    <row r="221" spans="10:14" ht="27" customHeight="1">
      <c r="J221" s="75"/>
      <c r="K221" s="27"/>
      <c r="L221" s="34"/>
      <c r="M221" s="34"/>
      <c r="N221" s="34"/>
    </row>
    <row r="222" spans="10:14" ht="27" customHeight="1">
      <c r="J222" s="75"/>
      <c r="K222" s="27"/>
      <c r="L222" s="34"/>
      <c r="M222" s="34"/>
      <c r="N222" s="34"/>
    </row>
    <row r="223" spans="10:14" ht="27" customHeight="1">
      <c r="J223" s="75"/>
      <c r="K223" s="27"/>
      <c r="L223" s="34"/>
      <c r="M223" s="34"/>
      <c r="N223" s="34"/>
    </row>
    <row r="224" spans="10:14" ht="27" customHeight="1">
      <c r="J224" s="75"/>
      <c r="K224" s="27"/>
      <c r="L224" s="34"/>
      <c r="M224" s="34"/>
      <c r="N224" s="34"/>
    </row>
    <row r="225" spans="10:14" ht="27" customHeight="1">
      <c r="J225" s="75"/>
      <c r="K225" s="27"/>
      <c r="L225" s="34"/>
      <c r="M225" s="34"/>
      <c r="N225" s="34"/>
    </row>
    <row r="226" spans="10:14" ht="27" customHeight="1">
      <c r="J226" s="75"/>
      <c r="K226" s="27"/>
      <c r="L226" s="34"/>
      <c r="M226" s="34"/>
      <c r="N226" s="34"/>
    </row>
    <row r="227" spans="10:14" ht="27" customHeight="1">
      <c r="J227" s="75"/>
      <c r="K227" s="27"/>
      <c r="L227" s="34"/>
      <c r="M227" s="34"/>
      <c r="N227" s="34"/>
    </row>
    <row r="228" spans="10:14" ht="27" customHeight="1">
      <c r="J228" s="75"/>
      <c r="K228" s="27"/>
      <c r="L228" s="34"/>
      <c r="M228" s="34"/>
      <c r="N228" s="34"/>
    </row>
    <row r="229" spans="10:14" ht="27" customHeight="1">
      <c r="J229" s="76"/>
      <c r="K229" s="28"/>
      <c r="L229" s="34"/>
      <c r="M229" s="34"/>
      <c r="N229" s="34"/>
    </row>
    <row r="230" spans="10:14" ht="27" customHeight="1">
      <c r="J230" s="76"/>
      <c r="K230" s="28"/>
      <c r="L230" s="34"/>
      <c r="M230" s="34"/>
      <c r="N230" s="34"/>
    </row>
    <row r="231" spans="10:14" ht="27" customHeight="1">
      <c r="J231" s="75"/>
      <c r="K231" s="27"/>
      <c r="L231" s="34"/>
      <c r="M231" s="34"/>
      <c r="N231" s="34"/>
    </row>
    <row r="232" spans="10:14" ht="27" customHeight="1">
      <c r="J232" s="75"/>
      <c r="K232" s="27"/>
      <c r="L232" s="34"/>
      <c r="M232" s="34"/>
      <c r="N232" s="34"/>
    </row>
    <row r="233" spans="10:14" ht="27" customHeight="1">
      <c r="J233" s="75"/>
      <c r="K233" s="27"/>
      <c r="L233" s="34"/>
      <c r="M233" s="34"/>
      <c r="N233" s="34"/>
    </row>
    <row r="234" spans="10:14" ht="27" customHeight="1">
      <c r="J234" s="75"/>
      <c r="K234" s="27"/>
      <c r="L234" s="34"/>
      <c r="M234" s="34"/>
      <c r="N234" s="34"/>
    </row>
    <row r="235" spans="10:14" ht="27" customHeight="1">
      <c r="J235" s="75"/>
      <c r="K235" s="27"/>
      <c r="L235" s="34"/>
      <c r="M235" s="34"/>
      <c r="N235" s="34"/>
    </row>
    <row r="236" spans="10:14" ht="27" customHeight="1">
      <c r="J236" s="75"/>
      <c r="K236" s="27"/>
      <c r="L236" s="34"/>
      <c r="M236" s="34"/>
      <c r="N236" s="34"/>
    </row>
    <row r="237" spans="10:14" ht="27" customHeight="1">
      <c r="J237" s="75"/>
      <c r="K237" s="27"/>
      <c r="L237" s="34"/>
      <c r="M237" s="34"/>
      <c r="N237" s="34"/>
    </row>
    <row r="238" spans="10:14" ht="27" customHeight="1">
      <c r="J238" s="75"/>
      <c r="K238" s="27"/>
      <c r="L238" s="34"/>
      <c r="M238" s="34"/>
      <c r="N238" s="34"/>
    </row>
    <row r="239" spans="10:14" ht="27" customHeight="1">
      <c r="J239" s="76"/>
      <c r="K239" s="28"/>
      <c r="L239" s="34"/>
      <c r="M239" s="34"/>
      <c r="N239" s="34"/>
    </row>
    <row r="240" spans="10:14" ht="27" customHeight="1">
      <c r="J240" s="76"/>
      <c r="K240" s="28"/>
      <c r="L240" s="34"/>
      <c r="M240" s="34"/>
      <c r="N240" s="34"/>
    </row>
  </sheetData>
  <mergeCells count="275">
    <mergeCell ref="F146:F150"/>
    <mergeCell ref="G146:G147"/>
    <mergeCell ref="H146:H150"/>
    <mergeCell ref="G148:G150"/>
    <mergeCell ref="A146:A150"/>
    <mergeCell ref="B146:B150"/>
    <mergeCell ref="C146:C150"/>
    <mergeCell ref="E146:E150"/>
    <mergeCell ref="F121:F125"/>
    <mergeCell ref="G121:G122"/>
    <mergeCell ref="H121:H125"/>
    <mergeCell ref="G123:G125"/>
    <mergeCell ref="A121:A125"/>
    <mergeCell ref="B121:B125"/>
    <mergeCell ref="C121:C125"/>
    <mergeCell ref="E121:E125"/>
    <mergeCell ref="F116:F120"/>
    <mergeCell ref="G116:G117"/>
    <mergeCell ref="H116:H120"/>
    <mergeCell ref="G118:G120"/>
    <mergeCell ref="A116:A120"/>
    <mergeCell ref="B116:B120"/>
    <mergeCell ref="C116:C120"/>
    <mergeCell ref="E116:E120"/>
    <mergeCell ref="H96:H100"/>
    <mergeCell ref="G98:G100"/>
    <mergeCell ref="A111:A115"/>
    <mergeCell ref="B111:B115"/>
    <mergeCell ref="C111:C115"/>
    <mergeCell ref="E111:E115"/>
    <mergeCell ref="F111:F115"/>
    <mergeCell ref="G111:G112"/>
    <mergeCell ref="H111:H115"/>
    <mergeCell ref="G113:G115"/>
    <mergeCell ref="G63:G65"/>
    <mergeCell ref="A96:A100"/>
    <mergeCell ref="B96:B100"/>
    <mergeCell ref="C96:C100"/>
    <mergeCell ref="E96:E100"/>
    <mergeCell ref="F96:F100"/>
    <mergeCell ref="G96:G97"/>
    <mergeCell ref="A66:A70"/>
    <mergeCell ref="B66:B70"/>
    <mergeCell ref="C66:C70"/>
    <mergeCell ref="M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1:A65"/>
    <mergeCell ref="B61:B65"/>
    <mergeCell ref="C61:C65"/>
    <mergeCell ref="E61:E65"/>
    <mergeCell ref="F61:F65"/>
    <mergeCell ref="G61:G62"/>
    <mergeCell ref="H61:H65"/>
    <mergeCell ref="M3:M4"/>
    <mergeCell ref="N3:N4"/>
    <mergeCell ref="A6:A10"/>
    <mergeCell ref="B6:B10"/>
    <mergeCell ref="C6:C10"/>
    <mergeCell ref="E6:E10"/>
    <mergeCell ref="F6:F10"/>
    <mergeCell ref="G6:G7"/>
    <mergeCell ref="H6:H10"/>
    <mergeCell ref="G8:G10"/>
    <mergeCell ref="A11:A15"/>
    <mergeCell ref="B11:B15"/>
    <mergeCell ref="C11:C15"/>
    <mergeCell ref="E11:E15"/>
    <mergeCell ref="F11:F15"/>
    <mergeCell ref="G11:G12"/>
    <mergeCell ref="H11:H15"/>
    <mergeCell ref="G13:G15"/>
    <mergeCell ref="A16:A20"/>
    <mergeCell ref="B16:B20"/>
    <mergeCell ref="C16:C20"/>
    <mergeCell ref="E16:E20"/>
    <mergeCell ref="F16:F20"/>
    <mergeCell ref="G16:G17"/>
    <mergeCell ref="H16:H20"/>
    <mergeCell ref="G18:G20"/>
    <mergeCell ref="A21:A25"/>
    <mergeCell ref="B21:B25"/>
    <mergeCell ref="C21:C25"/>
    <mergeCell ref="E21:E25"/>
    <mergeCell ref="F21:F25"/>
    <mergeCell ref="G21:G22"/>
    <mergeCell ref="H21:H25"/>
    <mergeCell ref="G23:G25"/>
    <mergeCell ref="A26:A30"/>
    <mergeCell ref="B26:B30"/>
    <mergeCell ref="C26:C30"/>
    <mergeCell ref="E26:E30"/>
    <mergeCell ref="F26:F30"/>
    <mergeCell ref="G26:G27"/>
    <mergeCell ref="H26:H30"/>
    <mergeCell ref="G28:G30"/>
    <mergeCell ref="A31:A35"/>
    <mergeCell ref="B31:B35"/>
    <mergeCell ref="C31:C35"/>
    <mergeCell ref="E31:E35"/>
    <mergeCell ref="F31:F35"/>
    <mergeCell ref="G31:G32"/>
    <mergeCell ref="H31:H35"/>
    <mergeCell ref="G33:G35"/>
    <mergeCell ref="A36:A40"/>
    <mergeCell ref="B36:B40"/>
    <mergeCell ref="C36:C40"/>
    <mergeCell ref="E36:E40"/>
    <mergeCell ref="F36:F40"/>
    <mergeCell ref="G36:G37"/>
    <mergeCell ref="H36:H40"/>
    <mergeCell ref="G38:G40"/>
    <mergeCell ref="A41:A45"/>
    <mergeCell ref="B41:B45"/>
    <mergeCell ref="C41:C45"/>
    <mergeCell ref="E41:E45"/>
    <mergeCell ref="F41:F45"/>
    <mergeCell ref="G41:G42"/>
    <mergeCell ref="H41:H45"/>
    <mergeCell ref="G43:G45"/>
    <mergeCell ref="A46:A50"/>
    <mergeCell ref="B46:B50"/>
    <mergeCell ref="C46:C50"/>
    <mergeCell ref="E46:E50"/>
    <mergeCell ref="F46:F50"/>
    <mergeCell ref="G46:G47"/>
    <mergeCell ref="H46:H50"/>
    <mergeCell ref="G48:G50"/>
    <mergeCell ref="A51:A55"/>
    <mergeCell ref="B51:B55"/>
    <mergeCell ref="C51:C55"/>
    <mergeCell ref="E51:E55"/>
    <mergeCell ref="F51:F55"/>
    <mergeCell ref="G51:G52"/>
    <mergeCell ref="H51:H55"/>
    <mergeCell ref="V51:V55"/>
    <mergeCell ref="G53:G55"/>
    <mergeCell ref="A56:A60"/>
    <mergeCell ref="B56:B58"/>
    <mergeCell ref="C56:C58"/>
    <mergeCell ref="E56:E60"/>
    <mergeCell ref="B59:B60"/>
    <mergeCell ref="C59:C60"/>
    <mergeCell ref="F56:F60"/>
    <mergeCell ref="G56:G57"/>
    <mergeCell ref="H56:H60"/>
    <mergeCell ref="G58:G60"/>
    <mergeCell ref="E66:E70"/>
    <mergeCell ref="F66:F70"/>
    <mergeCell ref="G66:G67"/>
    <mergeCell ref="H66:H70"/>
    <mergeCell ref="G68:G70"/>
    <mergeCell ref="A71:A75"/>
    <mergeCell ref="B71:B75"/>
    <mergeCell ref="C71:C75"/>
    <mergeCell ref="E71:E75"/>
    <mergeCell ref="F71:F75"/>
    <mergeCell ref="G71:G72"/>
    <mergeCell ref="H71:H75"/>
    <mergeCell ref="G73:G75"/>
    <mergeCell ref="A76:A80"/>
    <mergeCell ref="B76:B80"/>
    <mergeCell ref="C76:C80"/>
    <mergeCell ref="E76:E80"/>
    <mergeCell ref="F76:F80"/>
    <mergeCell ref="G76:G77"/>
    <mergeCell ref="H76:H80"/>
    <mergeCell ref="G78:G80"/>
    <mergeCell ref="A81:A85"/>
    <mergeCell ref="B81:B85"/>
    <mergeCell ref="C81:C85"/>
    <mergeCell ref="E81:E85"/>
    <mergeCell ref="F81:F85"/>
    <mergeCell ref="G81:G82"/>
    <mergeCell ref="H81:H85"/>
    <mergeCell ref="G83:G85"/>
    <mergeCell ref="A86:A90"/>
    <mergeCell ref="B86:B90"/>
    <mergeCell ref="C86:C90"/>
    <mergeCell ref="E86:E90"/>
    <mergeCell ref="F86:F90"/>
    <mergeCell ref="G86:G87"/>
    <mergeCell ref="H86:H90"/>
    <mergeCell ref="G88:G90"/>
    <mergeCell ref="A91:A95"/>
    <mergeCell ref="B91:B95"/>
    <mergeCell ref="C91:C95"/>
    <mergeCell ref="E91:E95"/>
    <mergeCell ref="F91:F95"/>
    <mergeCell ref="G91:G92"/>
    <mergeCell ref="H91:H95"/>
    <mergeCell ref="G93:G95"/>
    <mergeCell ref="A101:A105"/>
    <mergeCell ref="B101:B105"/>
    <mergeCell ref="C101:C105"/>
    <mergeCell ref="E101:E105"/>
    <mergeCell ref="F101:F105"/>
    <mergeCell ref="G101:G102"/>
    <mergeCell ref="H101:H105"/>
    <mergeCell ref="G103:G105"/>
    <mergeCell ref="A106:A110"/>
    <mergeCell ref="B106:B110"/>
    <mergeCell ref="C106:C110"/>
    <mergeCell ref="E106:E110"/>
    <mergeCell ref="F106:F110"/>
    <mergeCell ref="G106:G107"/>
    <mergeCell ref="H106:H110"/>
    <mergeCell ref="G108:G110"/>
    <mergeCell ref="A126:A130"/>
    <mergeCell ref="B126:B130"/>
    <mergeCell ref="C126:C130"/>
    <mergeCell ref="E126:E130"/>
    <mergeCell ref="F126:F130"/>
    <mergeCell ref="G126:G127"/>
    <mergeCell ref="H126:H130"/>
    <mergeCell ref="G128:G130"/>
    <mergeCell ref="A131:A135"/>
    <mergeCell ref="B131:B135"/>
    <mergeCell ref="C131:C135"/>
    <mergeCell ref="E131:E135"/>
    <mergeCell ref="F131:F135"/>
    <mergeCell ref="G131:G132"/>
    <mergeCell ref="H131:H135"/>
    <mergeCell ref="G133:G135"/>
    <mergeCell ref="A136:A140"/>
    <mergeCell ref="B136:B140"/>
    <mergeCell ref="C136:C140"/>
    <mergeCell ref="E136:E140"/>
    <mergeCell ref="F136:F140"/>
    <mergeCell ref="G136:G137"/>
    <mergeCell ref="H136:H140"/>
    <mergeCell ref="G138:G140"/>
    <mergeCell ref="A141:A145"/>
    <mergeCell ref="B141:B145"/>
    <mergeCell ref="C141:C145"/>
    <mergeCell ref="E141:E145"/>
    <mergeCell ref="F141:F145"/>
    <mergeCell ref="G141:G142"/>
    <mergeCell ref="H141:H145"/>
    <mergeCell ref="G143:G145"/>
    <mergeCell ref="G151:G152"/>
    <mergeCell ref="H151:H155"/>
    <mergeCell ref="G153:G155"/>
    <mergeCell ref="A151:A155"/>
    <mergeCell ref="B151:B155"/>
    <mergeCell ref="C151:C155"/>
    <mergeCell ref="E151:E155"/>
    <mergeCell ref="A156:A160"/>
    <mergeCell ref="B156:B160"/>
    <mergeCell ref="C156:C160"/>
    <mergeCell ref="E156:E160"/>
    <mergeCell ref="A161:A165"/>
    <mergeCell ref="B161:B165"/>
    <mergeCell ref="C161:C165"/>
    <mergeCell ref="E161:E165"/>
    <mergeCell ref="L3:L4"/>
    <mergeCell ref="F161:F165"/>
    <mergeCell ref="G161:G162"/>
    <mergeCell ref="H161:H165"/>
    <mergeCell ref="G163:G165"/>
    <mergeCell ref="F156:F160"/>
    <mergeCell ref="G156:G157"/>
    <mergeCell ref="H156:H160"/>
    <mergeCell ref="G158:G160"/>
    <mergeCell ref="F151:F155"/>
  </mergeCells>
  <hyperlinks>
    <hyperlink ref="E11" r:id="rId1" display="DYN@MO 50% (DYNamic Citizens @ctive for Mobility) - 7 Program Ramowy (FP7-SST-CIVITAS-2011-MOVE)"/>
    <hyperlink ref="E16" r:id="rId2" display="DYN@MO 75% (DYNamic Citizens @ctive for Mobility) - 7 Program Ramowy (FP7-SST-CIVITAS-2011-MOVE)"/>
    <hyperlink ref="E21" r:id="rId3" display="DYN@MO 100% (DYNamic Citizens @ctive for Mobility) - 7 Program Ramowy (FP7-SST-CIVITAS-2011-MOVE)"/>
  </hyperlinks>
  <printOptions/>
  <pageMargins left="0.6692913385826772" right="0.67" top="0.71" bottom="0.5118110236220472" header="0.33" footer="0.35433070866141736"/>
  <pageSetup horizontalDpi="600" verticalDpi="600" orientation="landscape" paperSize="9" scale="90" r:id="rId4"/>
  <rowBreaks count="3" manualBreakCount="3">
    <brk id="70" max="13" man="1"/>
    <brk id="105" max="13" man="1"/>
    <brk id="1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9"/>
  <sheetViews>
    <sheetView workbookViewId="0" topLeftCell="A1">
      <pane ySplit="5" topLeftCell="BM6" activePane="bottomLeft" state="frozen"/>
      <selection pane="topLeft" activeCell="A1" sqref="A1"/>
      <selection pane="bottomLeft" activeCell="F31" sqref="F31:F35"/>
    </sheetView>
  </sheetViews>
  <sheetFormatPr defaultColWidth="9.00390625" defaultRowHeight="27" customHeight="1"/>
  <cols>
    <col min="1" max="1" width="3.75390625" style="29" customWidth="1"/>
    <col min="2" max="2" width="5.125" style="29" customWidth="1"/>
    <col min="3" max="3" width="6.125" style="29" customWidth="1"/>
    <col min="4" max="4" width="6.125" style="29" hidden="1" customWidth="1"/>
    <col min="5" max="5" width="33.625" style="29" customWidth="1"/>
    <col min="6" max="6" width="17.75390625" style="30" customWidth="1"/>
    <col min="7" max="7" width="8.00390625" style="30" customWidth="1"/>
    <col min="8" max="8" width="11.375" style="29" customWidth="1"/>
    <col min="9" max="9" width="15.625" style="29" customWidth="1"/>
    <col min="10" max="10" width="9.875" style="29" customWidth="1"/>
    <col min="11" max="11" width="9.625" style="29" customWidth="1"/>
    <col min="12" max="12" width="10.125" style="29" customWidth="1"/>
    <col min="13" max="13" width="10.75390625" style="29" customWidth="1"/>
    <col min="14" max="14" width="8.875" style="29" customWidth="1"/>
    <col min="15" max="15" width="9.125" style="29" customWidth="1"/>
    <col min="16" max="16" width="10.625" style="29" customWidth="1"/>
    <col min="17" max="17" width="9.875" style="29" customWidth="1"/>
    <col min="18" max="18" width="9.125" style="29" customWidth="1"/>
    <col min="19" max="19" width="11.25390625" style="29" customWidth="1"/>
    <col min="20" max="20" width="17.125" style="29" bestFit="1" customWidth="1"/>
    <col min="21" max="21" width="14.00390625" style="29" customWidth="1"/>
    <col min="22" max="23" width="11.625" style="29" bestFit="1" customWidth="1"/>
    <col min="24" max="26" width="9.125" style="29" customWidth="1"/>
    <col min="27" max="27" width="10.00390625" style="29" bestFit="1" customWidth="1"/>
    <col min="28" max="234" width="9.125" style="29" customWidth="1"/>
    <col min="235" max="16384" width="11.625" style="29" customWidth="1"/>
  </cols>
  <sheetData>
    <row r="1" spans="2:14" ht="15.7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14" t="s">
        <v>124</v>
      </c>
      <c r="N1" s="314"/>
    </row>
    <row r="2" spans="1:14" ht="26.25" customHeight="1" thickBot="1">
      <c r="A2" s="313" t="s">
        <v>162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27" customHeight="1" thickBot="1">
      <c r="A3" s="278" t="s">
        <v>81</v>
      </c>
      <c r="B3" s="278" t="s">
        <v>82</v>
      </c>
      <c r="C3" s="278" t="s">
        <v>83</v>
      </c>
      <c r="D3" s="278" t="s">
        <v>84</v>
      </c>
      <c r="E3" s="309" t="s">
        <v>1</v>
      </c>
      <c r="F3" s="309" t="s">
        <v>3</v>
      </c>
      <c r="G3" s="309" t="s">
        <v>4</v>
      </c>
      <c r="H3" s="309" t="s">
        <v>5</v>
      </c>
      <c r="I3" s="309" t="s">
        <v>6</v>
      </c>
      <c r="J3" s="269" t="s">
        <v>160</v>
      </c>
      <c r="K3" s="269" t="s">
        <v>129</v>
      </c>
      <c r="L3" s="269" t="s">
        <v>163</v>
      </c>
      <c r="M3" s="269" t="s">
        <v>164</v>
      </c>
      <c r="N3" s="269" t="s">
        <v>165</v>
      </c>
    </row>
    <row r="4" spans="1:14" ht="27" customHeight="1" thickBot="1">
      <c r="A4" s="278"/>
      <c r="B4" s="278"/>
      <c r="C4" s="278"/>
      <c r="D4" s="278"/>
      <c r="E4" s="309"/>
      <c r="F4" s="309"/>
      <c r="G4" s="309"/>
      <c r="H4" s="309"/>
      <c r="I4" s="309"/>
      <c r="J4" s="270"/>
      <c r="K4" s="270"/>
      <c r="L4" s="270"/>
      <c r="M4" s="270"/>
      <c r="N4" s="270"/>
    </row>
    <row r="5" spans="1:17" s="30" customFormat="1" ht="15.75" customHeight="1" thickBot="1">
      <c r="A5" s="31">
        <v>1</v>
      </c>
      <c r="B5" s="31">
        <v>2</v>
      </c>
      <c r="C5" s="31">
        <v>3</v>
      </c>
      <c r="D5" s="31"/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P5" s="35"/>
      <c r="Q5" s="36"/>
    </row>
    <row r="6" spans="1:17" ht="14.25" customHeight="1" thickBot="1">
      <c r="A6" s="278">
        <v>1</v>
      </c>
      <c r="B6" s="278">
        <v>600</v>
      </c>
      <c r="C6" s="278">
        <v>60015</v>
      </c>
      <c r="D6" s="37">
        <v>9</v>
      </c>
      <c r="E6" s="252" t="s">
        <v>117</v>
      </c>
      <c r="F6" s="272" t="s">
        <v>118</v>
      </c>
      <c r="G6" s="297">
        <v>2008</v>
      </c>
      <c r="H6" s="284">
        <v>22742737</v>
      </c>
      <c r="I6" s="81" t="s">
        <v>86</v>
      </c>
      <c r="J6" s="45">
        <v>6039498</v>
      </c>
      <c r="K6" s="45">
        <v>496308</v>
      </c>
      <c r="L6" s="45">
        <v>494007</v>
      </c>
      <c r="M6" s="45">
        <f>J6+L6</f>
        <v>6533505</v>
      </c>
      <c r="N6" s="96">
        <f>M6/H6</f>
        <v>0.28727874749639853</v>
      </c>
      <c r="P6" s="153"/>
      <c r="Q6" s="34"/>
    </row>
    <row r="7" spans="1:17" ht="14.25" customHeight="1" thickBot="1">
      <c r="A7" s="278"/>
      <c r="B7" s="278"/>
      <c r="C7" s="278"/>
      <c r="D7" s="38"/>
      <c r="E7" s="252"/>
      <c r="F7" s="272"/>
      <c r="G7" s="297"/>
      <c r="H7" s="274"/>
      <c r="I7" s="83" t="s">
        <v>87</v>
      </c>
      <c r="J7" s="47"/>
      <c r="K7" s="47"/>
      <c r="L7" s="47"/>
      <c r="M7" s="47"/>
      <c r="N7" s="93"/>
      <c r="P7" s="153"/>
      <c r="Q7" s="34"/>
    </row>
    <row r="8" spans="1:17" ht="14.25" customHeight="1" thickBot="1">
      <c r="A8" s="278"/>
      <c r="B8" s="278"/>
      <c r="C8" s="278"/>
      <c r="D8" s="38">
        <v>7</v>
      </c>
      <c r="E8" s="252"/>
      <c r="F8" s="272"/>
      <c r="G8" s="299">
        <v>2015</v>
      </c>
      <c r="H8" s="274"/>
      <c r="I8" s="83" t="s">
        <v>88</v>
      </c>
      <c r="J8" s="47">
        <v>14092160</v>
      </c>
      <c r="K8" s="47">
        <v>1158052</v>
      </c>
      <c r="L8" s="47">
        <v>1152683</v>
      </c>
      <c r="M8" s="47">
        <f>J8+L8</f>
        <v>15244843</v>
      </c>
      <c r="N8" s="93">
        <f>M8/H6</f>
        <v>0.6703169895514335</v>
      </c>
      <c r="P8" s="153"/>
      <c r="Q8" s="34"/>
    </row>
    <row r="9" spans="1:17" ht="14.25" customHeight="1" thickBot="1">
      <c r="A9" s="278"/>
      <c r="B9" s="278"/>
      <c r="C9" s="278"/>
      <c r="D9" s="38">
        <v>0</v>
      </c>
      <c r="E9" s="252"/>
      <c r="F9" s="272"/>
      <c r="G9" s="299"/>
      <c r="H9" s="274"/>
      <c r="I9" s="83" t="s">
        <v>119</v>
      </c>
      <c r="J9" s="47">
        <v>920957</v>
      </c>
      <c r="K9" s="47">
        <v>35762</v>
      </c>
      <c r="L9" s="47">
        <v>0</v>
      </c>
      <c r="M9" s="47">
        <f>J9+L9</f>
        <v>920957</v>
      </c>
      <c r="N9" s="93">
        <f>M9/H6</f>
        <v>0.0404945543713582</v>
      </c>
      <c r="P9" s="153"/>
      <c r="Q9" s="34"/>
    </row>
    <row r="10" spans="1:17" ht="14.25" customHeight="1" thickBot="1">
      <c r="A10" s="278"/>
      <c r="B10" s="278"/>
      <c r="C10" s="278"/>
      <c r="D10" s="41"/>
      <c r="E10" s="252"/>
      <c r="F10" s="272"/>
      <c r="G10" s="299"/>
      <c r="H10" s="275"/>
      <c r="I10" s="56" t="s">
        <v>17</v>
      </c>
      <c r="J10" s="58">
        <f>J6+J7+J8+J9</f>
        <v>21052615</v>
      </c>
      <c r="K10" s="58">
        <f>K6+K7+K8+K9</f>
        <v>1690122</v>
      </c>
      <c r="L10" s="58">
        <f>L6+L7+L8+L9</f>
        <v>1646690</v>
      </c>
      <c r="M10" s="58">
        <f>M6+M7+M8+M9</f>
        <v>22699305</v>
      </c>
      <c r="N10" s="87">
        <f>N6+N7+N8+N9</f>
        <v>0.9980902914191903</v>
      </c>
      <c r="P10" s="154"/>
      <c r="Q10" s="34"/>
    </row>
    <row r="11" spans="1:17" ht="14.25" customHeight="1" thickBot="1">
      <c r="A11" s="278">
        <v>2</v>
      </c>
      <c r="B11" s="278">
        <v>600</v>
      </c>
      <c r="C11" s="278">
        <v>60015</v>
      </c>
      <c r="D11" s="38">
        <v>9</v>
      </c>
      <c r="E11" s="258" t="s">
        <v>166</v>
      </c>
      <c r="F11" s="272" t="s">
        <v>118</v>
      </c>
      <c r="G11" s="297">
        <v>2009</v>
      </c>
      <c r="H11" s="284">
        <v>67439746</v>
      </c>
      <c r="I11" s="83" t="s">
        <v>86</v>
      </c>
      <c r="J11" s="47">
        <v>7398106</v>
      </c>
      <c r="K11" s="47">
        <v>2692229</v>
      </c>
      <c r="L11" s="47">
        <v>2672482</v>
      </c>
      <c r="M11" s="47">
        <f>J11+L11</f>
        <v>10070588</v>
      </c>
      <c r="N11" s="93">
        <f>M11/H11</f>
        <v>0.14932719349209886</v>
      </c>
      <c r="P11" s="52"/>
      <c r="Q11" s="34"/>
    </row>
    <row r="12" spans="1:17" ht="14.25" customHeight="1" thickBot="1">
      <c r="A12" s="278"/>
      <c r="B12" s="278"/>
      <c r="C12" s="278"/>
      <c r="D12" s="38"/>
      <c r="E12" s="249"/>
      <c r="F12" s="272"/>
      <c r="G12" s="297"/>
      <c r="H12" s="274"/>
      <c r="I12" s="83" t="s">
        <v>87</v>
      </c>
      <c r="J12" s="47"/>
      <c r="K12" s="47"/>
      <c r="L12" s="47"/>
      <c r="M12" s="47"/>
      <c r="N12" s="93"/>
      <c r="P12" s="52"/>
      <c r="Q12" s="34"/>
    </row>
    <row r="13" spans="1:17" ht="14.25" customHeight="1" thickBot="1">
      <c r="A13" s="278"/>
      <c r="B13" s="278"/>
      <c r="C13" s="278"/>
      <c r="D13" s="38">
        <v>7</v>
      </c>
      <c r="E13" s="249"/>
      <c r="F13" s="272"/>
      <c r="G13" s="299">
        <v>2015</v>
      </c>
      <c r="H13" s="274"/>
      <c r="I13" s="83" t="s">
        <v>88</v>
      </c>
      <c r="J13" s="47">
        <v>41922594</v>
      </c>
      <c r="K13" s="47">
        <v>15255971</v>
      </c>
      <c r="L13" s="47">
        <v>15144061</v>
      </c>
      <c r="M13" s="47">
        <f>J13+L13</f>
        <v>57066655</v>
      </c>
      <c r="N13" s="93">
        <f>M13/H11</f>
        <v>0.8461872765653655</v>
      </c>
      <c r="P13" s="52"/>
      <c r="Q13" s="34"/>
    </row>
    <row r="14" spans="1:17" ht="14.25" customHeight="1" thickBot="1">
      <c r="A14" s="278"/>
      <c r="B14" s="278"/>
      <c r="C14" s="278"/>
      <c r="D14" s="38">
        <v>0</v>
      </c>
      <c r="E14" s="249"/>
      <c r="F14" s="272"/>
      <c r="G14" s="299"/>
      <c r="H14" s="274"/>
      <c r="I14" s="83" t="s">
        <v>119</v>
      </c>
      <c r="J14" s="47">
        <v>170846</v>
      </c>
      <c r="K14" s="47"/>
      <c r="L14" s="47"/>
      <c r="M14" s="47"/>
      <c r="N14" s="93"/>
      <c r="P14" s="52"/>
      <c r="Q14" s="34"/>
    </row>
    <row r="15" spans="1:17" ht="14.25" customHeight="1" thickBot="1">
      <c r="A15" s="278"/>
      <c r="B15" s="278"/>
      <c r="C15" s="278"/>
      <c r="D15" s="41"/>
      <c r="E15" s="250"/>
      <c r="F15" s="272"/>
      <c r="G15" s="299"/>
      <c r="H15" s="275"/>
      <c r="I15" s="56" t="s">
        <v>17</v>
      </c>
      <c r="J15" s="58">
        <f>J11+J12+J13+J14</f>
        <v>49491546</v>
      </c>
      <c r="K15" s="58">
        <f>K11+K12+K13+K14</f>
        <v>17948200</v>
      </c>
      <c r="L15" s="58">
        <f>L11+L12+L13+L14</f>
        <v>17816543</v>
      </c>
      <c r="M15" s="58">
        <f>J15+L15</f>
        <v>67308089</v>
      </c>
      <c r="N15" s="87">
        <f>M15/H11</f>
        <v>0.998047783276052</v>
      </c>
      <c r="P15" s="28"/>
      <c r="Q15" s="34"/>
    </row>
    <row r="16" spans="1:17" ht="19.5" customHeight="1" thickBot="1">
      <c r="A16" s="278">
        <v>3</v>
      </c>
      <c r="B16" s="278">
        <v>600</v>
      </c>
      <c r="C16" s="278">
        <v>60015</v>
      </c>
      <c r="D16" s="38">
        <v>9</v>
      </c>
      <c r="E16" s="258" t="s">
        <v>170</v>
      </c>
      <c r="F16" s="259" t="s">
        <v>118</v>
      </c>
      <c r="G16" s="297">
        <v>2013</v>
      </c>
      <c r="H16" s="284">
        <v>1734300</v>
      </c>
      <c r="I16" s="83" t="s">
        <v>86</v>
      </c>
      <c r="J16" s="47">
        <v>19680</v>
      </c>
      <c r="K16" s="47">
        <v>214020</v>
      </c>
      <c r="L16" s="47">
        <v>0</v>
      </c>
      <c r="M16" s="47">
        <f>J16+L16</f>
        <v>19680</v>
      </c>
      <c r="N16" s="93">
        <f>M16/H16</f>
        <v>0.011347517730496455</v>
      </c>
      <c r="P16" s="155"/>
      <c r="Q16" s="34"/>
    </row>
    <row r="17" spans="1:17" ht="19.5" customHeight="1" thickBot="1">
      <c r="A17" s="278"/>
      <c r="B17" s="278"/>
      <c r="C17" s="278"/>
      <c r="D17" s="38"/>
      <c r="E17" s="249"/>
      <c r="F17" s="296"/>
      <c r="G17" s="297"/>
      <c r="H17" s="274"/>
      <c r="I17" s="83" t="s">
        <v>87</v>
      </c>
      <c r="J17" s="47"/>
      <c r="K17" s="47"/>
      <c r="L17" s="47"/>
      <c r="M17" s="47"/>
      <c r="N17" s="93"/>
      <c r="P17" s="155"/>
      <c r="Q17" s="34"/>
    </row>
    <row r="18" spans="1:17" ht="19.5" customHeight="1" thickBot="1">
      <c r="A18" s="278"/>
      <c r="B18" s="278"/>
      <c r="C18" s="278"/>
      <c r="D18" s="38">
        <v>7</v>
      </c>
      <c r="E18" s="249"/>
      <c r="F18" s="296"/>
      <c r="G18" s="299">
        <v>2015</v>
      </c>
      <c r="H18" s="274"/>
      <c r="I18" s="83" t="s">
        <v>88</v>
      </c>
      <c r="J18" s="47">
        <v>59040</v>
      </c>
      <c r="K18" s="47">
        <v>642060</v>
      </c>
      <c r="L18" s="47">
        <v>0</v>
      </c>
      <c r="M18" s="47">
        <f>J18+L18</f>
        <v>59040</v>
      </c>
      <c r="N18" s="93">
        <f>M18/H16</f>
        <v>0.03404255319148936</v>
      </c>
      <c r="P18" s="155"/>
      <c r="Q18" s="34"/>
    </row>
    <row r="19" spans="1:17" ht="19.5" customHeight="1" thickBot="1">
      <c r="A19" s="278"/>
      <c r="B19" s="278"/>
      <c r="C19" s="278"/>
      <c r="D19" s="38">
        <v>0</v>
      </c>
      <c r="E19" s="249"/>
      <c r="F19" s="296"/>
      <c r="G19" s="299"/>
      <c r="H19" s="274"/>
      <c r="I19" s="83" t="s">
        <v>119</v>
      </c>
      <c r="J19" s="47">
        <v>18450</v>
      </c>
      <c r="K19" s="47">
        <v>781050</v>
      </c>
      <c r="L19" s="47">
        <v>44280</v>
      </c>
      <c r="M19" s="47">
        <f>J19+L19</f>
        <v>62730</v>
      </c>
      <c r="N19" s="93">
        <f>M19/H16</f>
        <v>0.036170212765957444</v>
      </c>
      <c r="P19" s="155"/>
      <c r="Q19" s="34"/>
    </row>
    <row r="20" spans="1:17" ht="19.5" customHeight="1" thickBot="1">
      <c r="A20" s="286"/>
      <c r="B20" s="286"/>
      <c r="C20" s="286"/>
      <c r="D20" s="38"/>
      <c r="E20" s="249"/>
      <c r="F20" s="296"/>
      <c r="G20" s="303"/>
      <c r="H20" s="274"/>
      <c r="I20" s="156" t="s">
        <v>17</v>
      </c>
      <c r="J20" s="112">
        <f>J16+J17+J18+J19</f>
        <v>97170</v>
      </c>
      <c r="K20" s="112">
        <f>K16+K17+K18+K19</f>
        <v>1637130</v>
      </c>
      <c r="L20" s="112">
        <f>L16+L17+L18+L19</f>
        <v>44280</v>
      </c>
      <c r="M20" s="112">
        <f>J20+L20</f>
        <v>141450</v>
      </c>
      <c r="N20" s="113">
        <f>M20/H16</f>
        <v>0.08156028368794327</v>
      </c>
      <c r="P20" s="157"/>
      <c r="Q20" s="34"/>
    </row>
    <row r="21" spans="1:17" ht="18" customHeight="1">
      <c r="A21" s="286">
        <v>4</v>
      </c>
      <c r="B21" s="286">
        <v>600</v>
      </c>
      <c r="C21" s="286">
        <v>60015</v>
      </c>
      <c r="D21" s="158">
        <v>9</v>
      </c>
      <c r="E21" s="306" t="s">
        <v>85</v>
      </c>
      <c r="F21" s="259" t="s">
        <v>92</v>
      </c>
      <c r="G21" s="315">
        <v>2014</v>
      </c>
      <c r="H21" s="284">
        <v>6787307</v>
      </c>
      <c r="I21" s="81" t="s">
        <v>86</v>
      </c>
      <c r="J21" s="48">
        <v>1106100</v>
      </c>
      <c r="K21" s="48">
        <v>1763596</v>
      </c>
      <c r="L21" s="101">
        <v>1763596</v>
      </c>
      <c r="M21" s="101">
        <f>J21+L21</f>
        <v>2869696</v>
      </c>
      <c r="N21" s="82">
        <f>M21/H21</f>
        <v>0.42280332980370566</v>
      </c>
      <c r="P21" s="159"/>
      <c r="Q21" s="34"/>
    </row>
    <row r="22" spans="1:17" ht="18" customHeight="1">
      <c r="A22" s="282"/>
      <c r="B22" s="282"/>
      <c r="C22" s="282"/>
      <c r="D22" s="160"/>
      <c r="E22" s="307"/>
      <c r="F22" s="296"/>
      <c r="G22" s="316"/>
      <c r="H22" s="274"/>
      <c r="I22" s="83" t="s">
        <v>87</v>
      </c>
      <c r="J22" s="49"/>
      <c r="K22" s="49"/>
      <c r="L22" s="102"/>
      <c r="M22" s="102"/>
      <c r="N22" s="84"/>
      <c r="P22" s="159"/>
      <c r="Q22" s="34"/>
    </row>
    <row r="23" spans="1:17" ht="18" customHeight="1">
      <c r="A23" s="282"/>
      <c r="B23" s="282"/>
      <c r="C23" s="282"/>
      <c r="D23" s="160">
        <v>7</v>
      </c>
      <c r="E23" s="307"/>
      <c r="F23" s="296"/>
      <c r="G23" s="317">
        <v>2015</v>
      </c>
      <c r="H23" s="274"/>
      <c r="I23" s="83" t="s">
        <v>88</v>
      </c>
      <c r="J23" s="49">
        <v>1106100</v>
      </c>
      <c r="K23" s="49">
        <v>1763596</v>
      </c>
      <c r="L23" s="102">
        <v>1763596</v>
      </c>
      <c r="M23" s="102">
        <f>J23+L23</f>
        <v>2869696</v>
      </c>
      <c r="N23" s="84">
        <f>M23/H21</f>
        <v>0.42280332980370566</v>
      </c>
      <c r="P23" s="159"/>
      <c r="Q23" s="34"/>
    </row>
    <row r="24" spans="1:17" ht="18" customHeight="1">
      <c r="A24" s="282"/>
      <c r="B24" s="282"/>
      <c r="C24" s="282"/>
      <c r="D24" s="160">
        <v>0</v>
      </c>
      <c r="E24" s="307"/>
      <c r="F24" s="296"/>
      <c r="G24" s="316"/>
      <c r="H24" s="274"/>
      <c r="I24" s="83" t="s">
        <v>119</v>
      </c>
      <c r="J24" s="49">
        <v>18543</v>
      </c>
      <c r="K24" s="49">
        <v>1029372</v>
      </c>
      <c r="L24" s="102">
        <v>1029174</v>
      </c>
      <c r="M24" s="102">
        <f>J24+L24</f>
        <v>1047717</v>
      </c>
      <c r="N24" s="84">
        <f>M24/H21</f>
        <v>0.15436416829237282</v>
      </c>
      <c r="P24" s="159"/>
      <c r="Q24" s="34"/>
    </row>
    <row r="25" spans="1:17" ht="18" customHeight="1" thickBot="1">
      <c r="A25" s="279"/>
      <c r="B25" s="279"/>
      <c r="C25" s="279"/>
      <c r="D25" s="161"/>
      <c r="E25" s="308"/>
      <c r="F25" s="271"/>
      <c r="G25" s="318"/>
      <c r="H25" s="275"/>
      <c r="I25" s="56" t="s">
        <v>17</v>
      </c>
      <c r="J25" s="58">
        <f>J21+J22+J23+J24</f>
        <v>2230743</v>
      </c>
      <c r="K25" s="58">
        <f>K21+K22+K23+K24</f>
        <v>4556564</v>
      </c>
      <c r="L25" s="58">
        <f>L21+L22+L23+L24</f>
        <v>4556366</v>
      </c>
      <c r="M25" s="58">
        <f>J25+L25</f>
        <v>6787109</v>
      </c>
      <c r="N25" s="87">
        <f>M25/H21</f>
        <v>0.9999708278997841</v>
      </c>
      <c r="P25" s="162"/>
      <c r="Q25" s="34"/>
    </row>
    <row r="26" spans="1:17" ht="14.25" customHeight="1" thickBot="1">
      <c r="A26" s="278">
        <v>5</v>
      </c>
      <c r="B26" s="278">
        <v>600</v>
      </c>
      <c r="C26" s="278">
        <v>60095</v>
      </c>
      <c r="D26" s="80">
        <v>9</v>
      </c>
      <c r="E26" s="300" t="s">
        <v>91</v>
      </c>
      <c r="F26" s="259" t="s">
        <v>92</v>
      </c>
      <c r="G26" s="297">
        <v>2013</v>
      </c>
      <c r="H26" s="284">
        <v>1880513</v>
      </c>
      <c r="I26" s="81" t="s">
        <v>86</v>
      </c>
      <c r="J26" s="45">
        <v>0</v>
      </c>
      <c r="K26" s="45">
        <v>280330</v>
      </c>
      <c r="L26" s="45">
        <v>50625</v>
      </c>
      <c r="M26" s="45">
        <f>J26+L26</f>
        <v>50625</v>
      </c>
      <c r="N26" s="96">
        <f>M26/H26</f>
        <v>0.02692084553523427</v>
      </c>
      <c r="P26" s="34"/>
      <c r="Q26" s="34"/>
    </row>
    <row r="27" spans="1:17" ht="14.25" customHeight="1" thickBot="1">
      <c r="A27" s="278"/>
      <c r="B27" s="278"/>
      <c r="C27" s="278"/>
      <c r="D27" s="43"/>
      <c r="E27" s="301"/>
      <c r="F27" s="296"/>
      <c r="G27" s="297"/>
      <c r="H27" s="274"/>
      <c r="I27" s="83" t="s">
        <v>87</v>
      </c>
      <c r="J27" s="47"/>
      <c r="K27" s="47"/>
      <c r="L27" s="47"/>
      <c r="M27" s="47"/>
      <c r="N27" s="93"/>
      <c r="P27" s="34"/>
      <c r="Q27" s="34"/>
    </row>
    <row r="28" spans="1:17" ht="14.25" customHeight="1" thickBot="1">
      <c r="A28" s="278"/>
      <c r="B28" s="278"/>
      <c r="C28" s="278"/>
      <c r="D28" s="43">
        <v>7</v>
      </c>
      <c r="E28" s="301"/>
      <c r="F28" s="296"/>
      <c r="G28" s="299">
        <v>2016</v>
      </c>
      <c r="H28" s="274"/>
      <c r="I28" s="83" t="s">
        <v>88</v>
      </c>
      <c r="J28" s="47">
        <v>0</v>
      </c>
      <c r="K28" s="47">
        <v>280330</v>
      </c>
      <c r="L28" s="47">
        <v>50625</v>
      </c>
      <c r="M28" s="47">
        <f aca="true" t="shared" si="0" ref="M28:M36">J28+L28</f>
        <v>50625</v>
      </c>
      <c r="N28" s="93">
        <f>M28/H26</f>
        <v>0.02692084553523427</v>
      </c>
      <c r="P28" s="34"/>
      <c r="Q28" s="34"/>
    </row>
    <row r="29" spans="1:17" ht="14.25" customHeight="1" thickBot="1">
      <c r="A29" s="278"/>
      <c r="B29" s="278"/>
      <c r="C29" s="278"/>
      <c r="D29" s="43">
        <v>0</v>
      </c>
      <c r="E29" s="301"/>
      <c r="F29" s="296"/>
      <c r="G29" s="299"/>
      <c r="H29" s="274"/>
      <c r="I29" s="83" t="s">
        <v>119</v>
      </c>
      <c r="J29" s="47">
        <v>0</v>
      </c>
      <c r="K29" s="47">
        <v>464851</v>
      </c>
      <c r="L29" s="47">
        <v>194010</v>
      </c>
      <c r="M29" s="47">
        <f t="shared" si="0"/>
        <v>194010</v>
      </c>
      <c r="N29" s="93">
        <f>M29/H26</f>
        <v>0.10316865663784297</v>
      </c>
      <c r="P29" s="34"/>
      <c r="Q29" s="34"/>
    </row>
    <row r="30" spans="1:17" ht="14.25" customHeight="1" thickBot="1">
      <c r="A30" s="278"/>
      <c r="B30" s="278"/>
      <c r="C30" s="278"/>
      <c r="D30" s="85"/>
      <c r="E30" s="302"/>
      <c r="F30" s="271"/>
      <c r="G30" s="299"/>
      <c r="H30" s="275"/>
      <c r="I30" s="56" t="s">
        <v>17</v>
      </c>
      <c r="J30" s="58">
        <f>J26+J27+J28+J29</f>
        <v>0</v>
      </c>
      <c r="K30" s="58">
        <f>K26+K27+K28+K29</f>
        <v>1025511</v>
      </c>
      <c r="L30" s="58">
        <f>L26+L27+L28+L29</f>
        <v>295260</v>
      </c>
      <c r="M30" s="58">
        <f t="shared" si="0"/>
        <v>295260</v>
      </c>
      <c r="N30" s="87">
        <f>M30/H26</f>
        <v>0.15701034770831152</v>
      </c>
      <c r="P30" s="34"/>
      <c r="Q30" s="52"/>
    </row>
    <row r="31" spans="1:27" ht="14.25" customHeight="1" thickBot="1">
      <c r="A31" s="278">
        <v>6</v>
      </c>
      <c r="B31" s="278">
        <v>710</v>
      </c>
      <c r="C31" s="278">
        <v>71095</v>
      </c>
      <c r="D31" s="38">
        <v>9</v>
      </c>
      <c r="E31" s="252" t="s">
        <v>95</v>
      </c>
      <c r="F31" s="272" t="s">
        <v>96</v>
      </c>
      <c r="G31" s="297">
        <v>2008</v>
      </c>
      <c r="H31" s="284">
        <v>140532720</v>
      </c>
      <c r="I31" s="83" t="s">
        <v>86</v>
      </c>
      <c r="J31" s="47">
        <v>378883</v>
      </c>
      <c r="K31" s="47">
        <v>11664763</v>
      </c>
      <c r="L31" s="47">
        <v>10228383</v>
      </c>
      <c r="M31" s="47">
        <f t="shared" si="0"/>
        <v>10607266</v>
      </c>
      <c r="N31" s="93">
        <f>M31/H31</f>
        <v>0.07547897742248211</v>
      </c>
      <c r="P31" s="159"/>
      <c r="Q31" s="34"/>
      <c r="R31" s="163"/>
      <c r="S31" s="25"/>
      <c r="T31" s="164"/>
      <c r="U31" s="55"/>
      <c r="V31" s="55"/>
      <c r="W31" s="55"/>
      <c r="X31" s="55"/>
      <c r="Y31" s="55"/>
      <c r="Z31" s="55"/>
      <c r="AA31" s="25"/>
    </row>
    <row r="32" spans="1:27" ht="14.25" customHeight="1" thickBot="1">
      <c r="A32" s="278"/>
      <c r="B32" s="278"/>
      <c r="C32" s="278"/>
      <c r="D32" s="38">
        <v>9</v>
      </c>
      <c r="E32" s="252"/>
      <c r="F32" s="272"/>
      <c r="G32" s="297"/>
      <c r="H32" s="274"/>
      <c r="I32" s="83" t="s">
        <v>87</v>
      </c>
      <c r="J32" s="47">
        <v>16681536</v>
      </c>
      <c r="K32" s="47">
        <v>2252986</v>
      </c>
      <c r="L32" s="47">
        <v>1805009</v>
      </c>
      <c r="M32" s="47">
        <f t="shared" si="0"/>
        <v>18486545</v>
      </c>
      <c r="N32" s="93">
        <f>M32/H31</f>
        <v>0.13154619792458297</v>
      </c>
      <c r="P32" s="159"/>
      <c r="Q32" s="34"/>
      <c r="R32" s="163"/>
      <c r="S32" s="25"/>
      <c r="T32" s="164"/>
      <c r="U32" s="55"/>
      <c r="V32" s="55"/>
      <c r="W32" s="55"/>
      <c r="X32" s="55"/>
      <c r="Y32" s="55"/>
      <c r="Z32" s="55"/>
      <c r="AA32" s="25"/>
    </row>
    <row r="33" spans="1:27" ht="14.25" customHeight="1" thickBot="1">
      <c r="A33" s="278"/>
      <c r="B33" s="278"/>
      <c r="C33" s="278"/>
      <c r="D33" s="38">
        <v>7</v>
      </c>
      <c r="E33" s="252"/>
      <c r="F33" s="272"/>
      <c r="G33" s="299">
        <v>2015</v>
      </c>
      <c r="H33" s="274"/>
      <c r="I33" s="83" t="s">
        <v>88</v>
      </c>
      <c r="J33" s="47">
        <v>94528691</v>
      </c>
      <c r="K33" s="47">
        <v>12766934</v>
      </c>
      <c r="L33" s="47">
        <v>8237273</v>
      </c>
      <c r="M33" s="47">
        <f t="shared" si="0"/>
        <v>102765964</v>
      </c>
      <c r="N33" s="93">
        <f>M33/H31</f>
        <v>0.731260051040071</v>
      </c>
      <c r="P33" s="159"/>
      <c r="Q33" s="34"/>
      <c r="R33" s="163"/>
      <c r="S33" s="25"/>
      <c r="T33" s="164"/>
      <c r="U33" s="55"/>
      <c r="V33" s="55"/>
      <c r="W33" s="55"/>
      <c r="X33" s="55"/>
      <c r="Y33" s="55"/>
      <c r="Z33" s="55"/>
      <c r="AA33" s="25"/>
    </row>
    <row r="34" spans="1:27" ht="14.25" customHeight="1" thickBot="1">
      <c r="A34" s="278"/>
      <c r="B34" s="278"/>
      <c r="C34" s="278"/>
      <c r="D34" s="38">
        <v>0</v>
      </c>
      <c r="E34" s="252"/>
      <c r="F34" s="272"/>
      <c r="G34" s="299"/>
      <c r="H34" s="274"/>
      <c r="I34" s="83" t="s">
        <v>119</v>
      </c>
      <c r="J34" s="47">
        <v>1848173</v>
      </c>
      <c r="K34" s="47">
        <v>410754</v>
      </c>
      <c r="L34" s="47">
        <v>295137</v>
      </c>
      <c r="M34" s="47">
        <f t="shared" si="0"/>
        <v>2143310</v>
      </c>
      <c r="N34" s="93">
        <f>M34/H31</f>
        <v>0.015251323677503715</v>
      </c>
      <c r="P34" s="159"/>
      <c r="Q34" s="34"/>
      <c r="R34" s="163"/>
      <c r="S34" s="25"/>
      <c r="T34" s="164"/>
      <c r="U34" s="165"/>
      <c r="V34" s="165"/>
      <c r="W34" s="165"/>
      <c r="X34" s="55"/>
      <c r="Y34" s="55"/>
      <c r="Z34" s="55"/>
      <c r="AA34" s="25"/>
    </row>
    <row r="35" spans="1:27" ht="14.25" customHeight="1" thickBot="1">
      <c r="A35" s="278"/>
      <c r="B35" s="278"/>
      <c r="C35" s="278"/>
      <c r="D35" s="41"/>
      <c r="E35" s="252"/>
      <c r="F35" s="272"/>
      <c r="G35" s="299"/>
      <c r="H35" s="275"/>
      <c r="I35" s="56" t="s">
        <v>17</v>
      </c>
      <c r="J35" s="58">
        <f>J31+J32+J33+J34</f>
        <v>113437283</v>
      </c>
      <c r="K35" s="58">
        <f>K31+K32+K33+K34</f>
        <v>27095437</v>
      </c>
      <c r="L35" s="58">
        <f>L31+L32+L33+L34</f>
        <v>20565802</v>
      </c>
      <c r="M35" s="58">
        <f t="shared" si="0"/>
        <v>134003085</v>
      </c>
      <c r="N35" s="87">
        <f>M35/H31</f>
        <v>0.9535365500646398</v>
      </c>
      <c r="P35" s="162"/>
      <c r="Q35" s="34"/>
      <c r="R35" s="163"/>
      <c r="S35" s="25"/>
      <c r="T35" s="26"/>
      <c r="U35" s="28"/>
      <c r="V35" s="28"/>
      <c r="W35" s="28"/>
      <c r="X35" s="28"/>
      <c r="Y35" s="28"/>
      <c r="Z35" s="28"/>
      <c r="AA35" s="25"/>
    </row>
    <row r="36" spans="1:17" ht="14.25" customHeight="1" thickBot="1">
      <c r="A36" s="278">
        <v>7</v>
      </c>
      <c r="B36" s="269">
        <v>750</v>
      </c>
      <c r="C36" s="269">
        <v>75023</v>
      </c>
      <c r="D36" s="72">
        <v>9</v>
      </c>
      <c r="E36" s="258" t="s">
        <v>167</v>
      </c>
      <c r="F36" s="259" t="s">
        <v>101</v>
      </c>
      <c r="G36" s="297">
        <v>2010</v>
      </c>
      <c r="H36" s="284">
        <v>10768199</v>
      </c>
      <c r="I36" s="83" t="s">
        <v>86</v>
      </c>
      <c r="J36" s="47">
        <v>2350964</v>
      </c>
      <c r="K36" s="47">
        <v>331559</v>
      </c>
      <c r="L36" s="47">
        <v>331338</v>
      </c>
      <c r="M36" s="47">
        <f t="shared" si="0"/>
        <v>2682302</v>
      </c>
      <c r="N36" s="93">
        <f>M36/H36</f>
        <v>0.24909476505774086</v>
      </c>
      <c r="P36" s="159"/>
      <c r="Q36" s="34"/>
    </row>
    <row r="37" spans="1:17" ht="14.25" customHeight="1" thickBot="1">
      <c r="A37" s="278"/>
      <c r="B37" s="269"/>
      <c r="C37" s="305"/>
      <c r="D37" s="72"/>
      <c r="E37" s="249"/>
      <c r="F37" s="296"/>
      <c r="G37" s="297"/>
      <c r="H37" s="274"/>
      <c r="I37" s="83" t="s">
        <v>87</v>
      </c>
      <c r="J37" s="47"/>
      <c r="K37" s="47"/>
      <c r="L37" s="47"/>
      <c r="M37" s="47"/>
      <c r="N37" s="93"/>
      <c r="P37" s="159"/>
      <c r="Q37" s="34"/>
    </row>
    <row r="38" spans="1:17" ht="14.25" customHeight="1" thickBot="1">
      <c r="A38" s="278"/>
      <c r="B38" s="270">
        <v>801</v>
      </c>
      <c r="C38" s="305">
        <v>80195</v>
      </c>
      <c r="D38" s="72">
        <v>7</v>
      </c>
      <c r="E38" s="249"/>
      <c r="F38" s="296"/>
      <c r="G38" s="299">
        <v>2015</v>
      </c>
      <c r="H38" s="274"/>
      <c r="I38" s="83" t="s">
        <v>88</v>
      </c>
      <c r="J38" s="47">
        <v>7052879</v>
      </c>
      <c r="K38" s="47">
        <v>994675</v>
      </c>
      <c r="L38" s="47">
        <v>994012</v>
      </c>
      <c r="M38" s="47">
        <f>J38+L38</f>
        <v>8046891</v>
      </c>
      <c r="N38" s="93">
        <f>M38/H36</f>
        <v>0.7472829021826213</v>
      </c>
      <c r="P38" s="159"/>
      <c r="Q38" s="34"/>
    </row>
    <row r="39" spans="1:17" ht="14.25" customHeight="1" thickBot="1">
      <c r="A39" s="278"/>
      <c r="B39" s="270"/>
      <c r="C39" s="305"/>
      <c r="D39" s="72">
        <v>0</v>
      </c>
      <c r="E39" s="249"/>
      <c r="F39" s="296"/>
      <c r="G39" s="299"/>
      <c r="H39" s="274"/>
      <c r="I39" s="83" t="s">
        <v>119</v>
      </c>
      <c r="J39" s="47">
        <v>38122</v>
      </c>
      <c r="K39" s="47">
        <v>0</v>
      </c>
      <c r="L39" s="47">
        <v>0</v>
      </c>
      <c r="M39" s="47">
        <f>J39+L39</f>
        <v>38122</v>
      </c>
      <c r="N39" s="93">
        <f>M39/H36</f>
        <v>0.003540239180200886</v>
      </c>
      <c r="P39" s="159"/>
      <c r="Q39" s="34"/>
    </row>
    <row r="40" spans="1:17" ht="14.25" customHeight="1" thickBot="1">
      <c r="A40" s="278"/>
      <c r="B40" s="270"/>
      <c r="C40" s="270"/>
      <c r="D40" s="71"/>
      <c r="E40" s="250"/>
      <c r="F40" s="271"/>
      <c r="G40" s="299"/>
      <c r="H40" s="275"/>
      <c r="I40" s="56" t="s">
        <v>17</v>
      </c>
      <c r="J40" s="58">
        <f>J36+J37+J38+J39</f>
        <v>9441965</v>
      </c>
      <c r="K40" s="58">
        <f>K36+K37+K38+K39</f>
        <v>1326234</v>
      </c>
      <c r="L40" s="58">
        <f>L36+L37+L38+L39</f>
        <v>1325350</v>
      </c>
      <c r="M40" s="58">
        <f>M36+M37+M38+M39</f>
        <v>10767315</v>
      </c>
      <c r="N40" s="87">
        <f>M40/H36</f>
        <v>0.999917906420563</v>
      </c>
      <c r="P40" s="162"/>
      <c r="Q40" s="34"/>
    </row>
    <row r="41" spans="1:17" ht="14.25" customHeight="1" thickBot="1">
      <c r="A41" s="278">
        <v>8</v>
      </c>
      <c r="B41" s="286">
        <v>900</v>
      </c>
      <c r="C41" s="286">
        <v>90001</v>
      </c>
      <c r="D41" s="37">
        <v>9</v>
      </c>
      <c r="E41" s="258" t="s">
        <v>120</v>
      </c>
      <c r="F41" s="259" t="s">
        <v>121</v>
      </c>
      <c r="G41" s="283">
        <v>2009</v>
      </c>
      <c r="H41" s="284">
        <v>62479545</v>
      </c>
      <c r="I41" s="81" t="s">
        <v>86</v>
      </c>
      <c r="J41" s="45">
        <v>14606830</v>
      </c>
      <c r="K41" s="45">
        <v>4094750</v>
      </c>
      <c r="L41" s="45">
        <v>2662689</v>
      </c>
      <c r="M41" s="45">
        <f>J41+L41</f>
        <v>17269519</v>
      </c>
      <c r="N41" s="96">
        <f>M41/H41</f>
        <v>0.27640276509696093</v>
      </c>
      <c r="P41" s="52"/>
      <c r="Q41" s="34"/>
    </row>
    <row r="42" spans="1:17" ht="14.25" customHeight="1" thickBot="1">
      <c r="A42" s="278"/>
      <c r="B42" s="282"/>
      <c r="C42" s="282"/>
      <c r="D42" s="38"/>
      <c r="E42" s="249"/>
      <c r="F42" s="296"/>
      <c r="G42" s="256"/>
      <c r="H42" s="274"/>
      <c r="I42" s="83" t="s">
        <v>87</v>
      </c>
      <c r="J42" s="47"/>
      <c r="K42" s="47"/>
      <c r="L42" s="47"/>
      <c r="M42" s="47"/>
      <c r="N42" s="93"/>
      <c r="P42" s="52"/>
      <c r="Q42" s="34"/>
    </row>
    <row r="43" spans="1:17" ht="14.25" customHeight="1" thickBot="1">
      <c r="A43" s="278"/>
      <c r="B43" s="282"/>
      <c r="C43" s="282"/>
      <c r="D43" s="38">
        <v>7</v>
      </c>
      <c r="E43" s="249"/>
      <c r="F43" s="296"/>
      <c r="G43" s="299">
        <v>2015</v>
      </c>
      <c r="H43" s="274"/>
      <c r="I43" s="83" t="s">
        <v>88</v>
      </c>
      <c r="J43" s="47">
        <v>33381121</v>
      </c>
      <c r="K43" s="47">
        <v>9355087</v>
      </c>
      <c r="L43" s="47">
        <v>8075584</v>
      </c>
      <c r="M43" s="47">
        <f>J43+L43</f>
        <v>41456705</v>
      </c>
      <c r="N43" s="93">
        <f>M43/H41</f>
        <v>0.6635244382781597</v>
      </c>
      <c r="P43" s="52"/>
      <c r="Q43" s="34"/>
    </row>
    <row r="44" spans="1:17" ht="14.25" customHeight="1" thickBot="1">
      <c r="A44" s="278"/>
      <c r="B44" s="282"/>
      <c r="C44" s="282"/>
      <c r="D44" s="38">
        <v>0</v>
      </c>
      <c r="E44" s="249"/>
      <c r="F44" s="296"/>
      <c r="G44" s="299"/>
      <c r="H44" s="274"/>
      <c r="I44" s="83" t="s">
        <v>119</v>
      </c>
      <c r="J44" s="47">
        <v>931634</v>
      </c>
      <c r="K44" s="47">
        <v>110123</v>
      </c>
      <c r="L44" s="47">
        <v>43713</v>
      </c>
      <c r="M44" s="47">
        <f>J44+L44</f>
        <v>975347</v>
      </c>
      <c r="N44" s="93">
        <f>M44/H41</f>
        <v>0.015610661057150784</v>
      </c>
      <c r="P44" s="52"/>
      <c r="Q44" s="34"/>
    </row>
    <row r="45" spans="1:17" ht="14.25" customHeight="1" thickBot="1">
      <c r="A45" s="278"/>
      <c r="B45" s="279"/>
      <c r="C45" s="279"/>
      <c r="D45" s="41"/>
      <c r="E45" s="250"/>
      <c r="F45" s="271"/>
      <c r="G45" s="299"/>
      <c r="H45" s="275"/>
      <c r="I45" s="56" t="s">
        <v>17</v>
      </c>
      <c r="J45" s="58">
        <f>J41+J42+J43+J44</f>
        <v>48919585</v>
      </c>
      <c r="K45" s="58">
        <f>K41+K42+K43+K44</f>
        <v>13559960</v>
      </c>
      <c r="L45" s="58">
        <f>L41+L42+L43+L44</f>
        <v>10781986</v>
      </c>
      <c r="M45" s="58">
        <f>J45+L45</f>
        <v>59701571</v>
      </c>
      <c r="N45" s="87">
        <f>M45/H41</f>
        <v>0.9555378644322714</v>
      </c>
      <c r="P45" s="28"/>
      <c r="Q45" s="34"/>
    </row>
    <row r="46" spans="1:17" ht="14.25" customHeight="1" thickBot="1">
      <c r="A46" s="278">
        <v>9</v>
      </c>
      <c r="B46" s="286">
        <v>900</v>
      </c>
      <c r="C46" s="286">
        <v>90095</v>
      </c>
      <c r="D46" s="37">
        <v>9</v>
      </c>
      <c r="E46" s="258" t="s">
        <v>94</v>
      </c>
      <c r="F46" s="259" t="s">
        <v>168</v>
      </c>
      <c r="G46" s="283">
        <v>2012</v>
      </c>
      <c r="H46" s="284">
        <v>18220</v>
      </c>
      <c r="I46" s="81" t="s">
        <v>86</v>
      </c>
      <c r="J46" s="45">
        <v>0</v>
      </c>
      <c r="K46" s="45">
        <v>2733</v>
      </c>
      <c r="L46" s="45">
        <v>2733</v>
      </c>
      <c r="M46" s="45">
        <f>J46+L46</f>
        <v>2733</v>
      </c>
      <c r="N46" s="96">
        <f>M46/H46</f>
        <v>0.15</v>
      </c>
      <c r="P46" s="28"/>
      <c r="Q46" s="34"/>
    </row>
    <row r="47" spans="1:17" ht="14.25" customHeight="1" thickBot="1">
      <c r="A47" s="278"/>
      <c r="B47" s="282"/>
      <c r="C47" s="282"/>
      <c r="D47" s="38"/>
      <c r="E47" s="249"/>
      <c r="F47" s="296"/>
      <c r="G47" s="256"/>
      <c r="H47" s="274"/>
      <c r="I47" s="83" t="s">
        <v>87</v>
      </c>
      <c r="J47" s="47"/>
      <c r="K47" s="47"/>
      <c r="L47" s="47"/>
      <c r="M47" s="47"/>
      <c r="N47" s="93"/>
      <c r="P47" s="28"/>
      <c r="Q47" s="34"/>
    </row>
    <row r="48" spans="1:17" ht="14.25" customHeight="1" thickBot="1">
      <c r="A48" s="278"/>
      <c r="B48" s="282"/>
      <c r="C48" s="282"/>
      <c r="D48" s="38">
        <v>7</v>
      </c>
      <c r="E48" s="249"/>
      <c r="F48" s="296"/>
      <c r="G48" s="299">
        <v>2015</v>
      </c>
      <c r="H48" s="274"/>
      <c r="I48" s="83" t="s">
        <v>88</v>
      </c>
      <c r="J48" s="47">
        <v>0</v>
      </c>
      <c r="K48" s="47">
        <v>15487</v>
      </c>
      <c r="L48" s="47">
        <v>15486</v>
      </c>
      <c r="M48" s="47">
        <f>J48+L48</f>
        <v>15486</v>
      </c>
      <c r="N48" s="93">
        <f>M48/H46</f>
        <v>0.8499451152579582</v>
      </c>
      <c r="P48" s="28"/>
      <c r="Q48" s="34"/>
    </row>
    <row r="49" spans="1:17" ht="14.25" customHeight="1" thickBot="1">
      <c r="A49" s="278"/>
      <c r="B49" s="282"/>
      <c r="C49" s="282"/>
      <c r="D49" s="38">
        <v>0</v>
      </c>
      <c r="E49" s="249"/>
      <c r="F49" s="296"/>
      <c r="G49" s="299"/>
      <c r="H49" s="274"/>
      <c r="I49" s="83" t="s">
        <v>119</v>
      </c>
      <c r="J49" s="47">
        <v>0</v>
      </c>
      <c r="K49" s="47"/>
      <c r="L49" s="47"/>
      <c r="M49" s="47">
        <f>L49</f>
        <v>0</v>
      </c>
      <c r="N49" s="93">
        <f>M49/H46</f>
        <v>0</v>
      </c>
      <c r="P49" s="28"/>
      <c r="Q49" s="34"/>
    </row>
    <row r="50" spans="1:17" ht="14.25" customHeight="1" thickBot="1">
      <c r="A50" s="278"/>
      <c r="B50" s="279"/>
      <c r="C50" s="279"/>
      <c r="D50" s="41"/>
      <c r="E50" s="250"/>
      <c r="F50" s="271"/>
      <c r="G50" s="299"/>
      <c r="H50" s="275"/>
      <c r="I50" s="56" t="s">
        <v>17</v>
      </c>
      <c r="J50" s="58">
        <f>J46+J47+J48+J49</f>
        <v>0</v>
      </c>
      <c r="K50" s="58">
        <f>K46+K47+K48+K49</f>
        <v>18220</v>
      </c>
      <c r="L50" s="58">
        <f>L46+L47+L48+L49</f>
        <v>18219</v>
      </c>
      <c r="M50" s="58">
        <f aca="true" t="shared" si="1" ref="M50:M55">J50+L50</f>
        <v>18219</v>
      </c>
      <c r="N50" s="87">
        <f>M50/H46</f>
        <v>0.9999451152579583</v>
      </c>
      <c r="P50" s="28"/>
      <c r="Q50" s="34"/>
    </row>
    <row r="51" spans="1:17" ht="20.25" customHeight="1" thickBot="1">
      <c r="A51" s="282">
        <v>10</v>
      </c>
      <c r="B51" s="279">
        <v>900</v>
      </c>
      <c r="C51" s="279">
        <v>90095</v>
      </c>
      <c r="D51" s="38"/>
      <c r="E51" s="249" t="s">
        <v>169</v>
      </c>
      <c r="F51" s="296" t="s">
        <v>121</v>
      </c>
      <c r="G51" s="256">
        <v>2010</v>
      </c>
      <c r="H51" s="274">
        <v>1687763</v>
      </c>
      <c r="I51" s="88" t="s">
        <v>86</v>
      </c>
      <c r="J51" s="90">
        <v>0</v>
      </c>
      <c r="K51" s="90">
        <v>0</v>
      </c>
      <c r="L51" s="90">
        <v>0</v>
      </c>
      <c r="M51" s="90">
        <f t="shared" si="1"/>
        <v>0</v>
      </c>
      <c r="N51" s="91">
        <f>M51/H51</f>
        <v>0</v>
      </c>
      <c r="P51" s="52"/>
      <c r="Q51" s="34"/>
    </row>
    <row r="52" spans="1:17" ht="20.25" customHeight="1" thickBot="1">
      <c r="A52" s="282"/>
      <c r="B52" s="278"/>
      <c r="C52" s="278"/>
      <c r="D52" s="38">
        <v>9</v>
      </c>
      <c r="E52" s="249"/>
      <c r="F52" s="296"/>
      <c r="G52" s="297"/>
      <c r="H52" s="274"/>
      <c r="I52" s="83" t="s">
        <v>87</v>
      </c>
      <c r="J52" s="47">
        <v>91528</v>
      </c>
      <c r="K52" s="47">
        <v>251513</v>
      </c>
      <c r="L52" s="47">
        <v>250296</v>
      </c>
      <c r="M52" s="47">
        <f t="shared" si="1"/>
        <v>341824</v>
      </c>
      <c r="N52" s="93">
        <f>M52/H51</f>
        <v>0.20253080556926537</v>
      </c>
      <c r="P52" s="52"/>
      <c r="Q52" s="34"/>
    </row>
    <row r="53" spans="1:17" ht="20.25" customHeight="1" thickBot="1">
      <c r="A53" s="282"/>
      <c r="B53" s="278"/>
      <c r="C53" s="278"/>
      <c r="D53" s="38">
        <v>7</v>
      </c>
      <c r="E53" s="249"/>
      <c r="F53" s="296"/>
      <c r="G53" s="299">
        <v>2015</v>
      </c>
      <c r="H53" s="274"/>
      <c r="I53" s="83" t="s">
        <v>88</v>
      </c>
      <c r="J53" s="47">
        <v>274583</v>
      </c>
      <c r="K53" s="47">
        <v>754541</v>
      </c>
      <c r="L53" s="47">
        <v>750888</v>
      </c>
      <c r="M53" s="47">
        <f t="shared" si="1"/>
        <v>1025471</v>
      </c>
      <c r="N53" s="93">
        <f>M53/H51</f>
        <v>0.6075918242075458</v>
      </c>
      <c r="P53" s="52"/>
      <c r="Q53" s="34"/>
    </row>
    <row r="54" spans="1:17" ht="20.25" customHeight="1" thickBot="1">
      <c r="A54" s="282"/>
      <c r="B54" s="278"/>
      <c r="C54" s="278"/>
      <c r="D54" s="38">
        <v>0</v>
      </c>
      <c r="E54" s="249"/>
      <c r="F54" s="296"/>
      <c r="G54" s="299"/>
      <c r="H54" s="274"/>
      <c r="I54" s="83" t="s">
        <v>119</v>
      </c>
      <c r="J54" s="47">
        <v>84206</v>
      </c>
      <c r="K54" s="47">
        <v>231392</v>
      </c>
      <c r="L54" s="47">
        <v>230274</v>
      </c>
      <c r="M54" s="47">
        <f t="shared" si="1"/>
        <v>314480</v>
      </c>
      <c r="N54" s="93">
        <f>M54/H51</f>
        <v>0.18632947872420477</v>
      </c>
      <c r="P54" s="52"/>
      <c r="Q54" s="34"/>
    </row>
    <row r="55" spans="1:17" ht="20.25" customHeight="1" thickBot="1">
      <c r="A55" s="319"/>
      <c r="B55" s="320"/>
      <c r="C55" s="320"/>
      <c r="D55" s="166"/>
      <c r="E55" s="321"/>
      <c r="F55" s="322"/>
      <c r="G55" s="324"/>
      <c r="H55" s="323"/>
      <c r="I55" s="167" t="s">
        <v>17</v>
      </c>
      <c r="J55" s="168">
        <f>J51+J52+J53+J54</f>
        <v>450317</v>
      </c>
      <c r="K55" s="168">
        <f>K51+K52+K53+K54</f>
        <v>1237446</v>
      </c>
      <c r="L55" s="168">
        <f>L51+L52+L53+L54</f>
        <v>1231458</v>
      </c>
      <c r="M55" s="168">
        <f t="shared" si="1"/>
        <v>1681775</v>
      </c>
      <c r="N55" s="169">
        <f>M55/H51</f>
        <v>0.9964521085010158</v>
      </c>
      <c r="P55" s="28"/>
      <c r="Q55" s="34"/>
    </row>
    <row r="56" spans="1:17" ht="13.5" customHeight="1">
      <c r="A56" s="152"/>
      <c r="B56" s="74"/>
      <c r="C56" s="21"/>
      <c r="D56" s="21"/>
      <c r="E56" s="22"/>
      <c r="F56" s="170"/>
      <c r="G56" s="24"/>
      <c r="H56" s="25"/>
      <c r="I56" s="26"/>
      <c r="J56" s="76"/>
      <c r="K56" s="28"/>
      <c r="L56" s="28"/>
      <c r="M56" s="28"/>
      <c r="N56" s="28"/>
      <c r="P56" s="26"/>
      <c r="Q56" s="34"/>
    </row>
    <row r="57" spans="1:14" ht="27" customHeight="1">
      <c r="A57" s="34"/>
      <c r="B57" s="34"/>
      <c r="C57" s="34"/>
      <c r="D57" s="34"/>
      <c r="E57" s="34"/>
      <c r="F57" s="171"/>
      <c r="G57" s="36"/>
      <c r="H57" s="34"/>
      <c r="I57" s="34"/>
      <c r="J57" s="27"/>
      <c r="K57" s="34"/>
      <c r="L57" s="34"/>
      <c r="M57" s="34"/>
      <c r="N57" s="34"/>
    </row>
    <row r="58" spans="6:14" ht="27" customHeight="1">
      <c r="F58" s="172"/>
      <c r="J58" s="28"/>
      <c r="K58" s="34"/>
      <c r="L58" s="34"/>
      <c r="M58" s="34"/>
      <c r="N58" s="34"/>
    </row>
    <row r="59" spans="6:14" ht="27" customHeight="1">
      <c r="F59" s="172"/>
      <c r="J59" s="28"/>
      <c r="K59" s="34"/>
      <c r="L59" s="34"/>
      <c r="M59" s="34"/>
      <c r="N59" s="34"/>
    </row>
    <row r="60" spans="6:14" ht="27" customHeight="1">
      <c r="F60" s="172"/>
      <c r="J60" s="27"/>
      <c r="K60" s="34"/>
      <c r="L60" s="34"/>
      <c r="M60" s="34"/>
      <c r="N60" s="34"/>
    </row>
    <row r="61" spans="6:14" ht="27" customHeight="1">
      <c r="F61" s="172"/>
      <c r="J61" s="27"/>
      <c r="K61" s="34"/>
      <c r="L61" s="34"/>
      <c r="M61" s="34"/>
      <c r="N61" s="34"/>
    </row>
    <row r="62" spans="6:14" ht="27" customHeight="1">
      <c r="F62" s="172"/>
      <c r="J62" s="27"/>
      <c r="K62" s="34"/>
      <c r="L62" s="34"/>
      <c r="M62" s="34"/>
      <c r="N62" s="34"/>
    </row>
    <row r="63" spans="6:14" ht="27" customHeight="1">
      <c r="F63" s="172"/>
      <c r="J63" s="27"/>
      <c r="K63" s="34"/>
      <c r="L63" s="34"/>
      <c r="M63" s="34"/>
      <c r="N63" s="34"/>
    </row>
    <row r="64" spans="6:14" ht="27" customHeight="1">
      <c r="F64" s="172"/>
      <c r="J64" s="27"/>
      <c r="K64" s="34"/>
      <c r="L64" s="34"/>
      <c r="M64" s="34"/>
      <c r="N64" s="34"/>
    </row>
    <row r="65" spans="6:14" ht="27" customHeight="1">
      <c r="F65" s="172"/>
      <c r="J65" s="27"/>
      <c r="K65" s="34"/>
      <c r="L65" s="34"/>
      <c r="M65" s="34"/>
      <c r="N65" s="34"/>
    </row>
    <row r="66" spans="6:14" ht="27" customHeight="1">
      <c r="F66" s="172"/>
      <c r="J66" s="27"/>
      <c r="K66" s="34"/>
      <c r="L66" s="34"/>
      <c r="M66" s="34"/>
      <c r="N66" s="34"/>
    </row>
    <row r="67" spans="6:14" ht="27" customHeight="1">
      <c r="F67" s="172"/>
      <c r="J67" s="27"/>
      <c r="K67" s="34"/>
      <c r="L67" s="34"/>
      <c r="M67" s="34"/>
      <c r="N67" s="34"/>
    </row>
    <row r="68" spans="6:14" ht="27" customHeight="1">
      <c r="F68" s="172"/>
      <c r="J68" s="28"/>
      <c r="K68" s="34"/>
      <c r="L68" s="34"/>
      <c r="M68" s="34"/>
      <c r="N68" s="34"/>
    </row>
    <row r="69" spans="6:14" ht="27" customHeight="1">
      <c r="F69" s="172"/>
      <c r="J69" s="28"/>
      <c r="K69" s="34"/>
      <c r="L69" s="34"/>
      <c r="M69" s="34"/>
      <c r="N69" s="34"/>
    </row>
    <row r="70" spans="6:14" ht="27" customHeight="1">
      <c r="F70" s="172"/>
      <c r="J70" s="27"/>
      <c r="K70" s="34"/>
      <c r="L70" s="34"/>
      <c r="M70" s="34"/>
      <c r="N70" s="34"/>
    </row>
    <row r="71" spans="6:14" ht="27" customHeight="1">
      <c r="F71" s="172"/>
      <c r="J71" s="27"/>
      <c r="K71" s="34"/>
      <c r="L71" s="34"/>
      <c r="M71" s="34"/>
      <c r="N71" s="34"/>
    </row>
    <row r="72" spans="6:14" ht="27" customHeight="1">
      <c r="F72" s="172"/>
      <c r="J72" s="27"/>
      <c r="K72" s="34"/>
      <c r="L72" s="34"/>
      <c r="M72" s="34"/>
      <c r="N72" s="34"/>
    </row>
    <row r="73" spans="6:14" ht="27" customHeight="1">
      <c r="F73" s="172"/>
      <c r="J73" s="27"/>
      <c r="K73" s="34"/>
      <c r="L73" s="34"/>
      <c r="M73" s="34"/>
      <c r="N73" s="34"/>
    </row>
    <row r="74" spans="6:14" ht="27" customHeight="1">
      <c r="F74" s="172"/>
      <c r="J74" s="27"/>
      <c r="K74" s="34"/>
      <c r="L74" s="34"/>
      <c r="M74" s="34"/>
      <c r="N74" s="34"/>
    </row>
    <row r="75" spans="6:14" ht="27" customHeight="1">
      <c r="F75" s="172"/>
      <c r="J75" s="27"/>
      <c r="K75" s="34"/>
      <c r="L75" s="34"/>
      <c r="M75" s="34"/>
      <c r="N75" s="34"/>
    </row>
    <row r="76" spans="10:14" ht="27" customHeight="1">
      <c r="J76" s="27"/>
      <c r="K76" s="34"/>
      <c r="L76" s="34"/>
      <c r="M76" s="34"/>
      <c r="N76" s="34"/>
    </row>
    <row r="77" spans="10:14" ht="27" customHeight="1">
      <c r="J77" s="27"/>
      <c r="K77" s="34"/>
      <c r="L77" s="34"/>
      <c r="M77" s="34"/>
      <c r="N77" s="34"/>
    </row>
    <row r="78" spans="10:14" ht="27" customHeight="1">
      <c r="J78" s="28"/>
      <c r="K78" s="34"/>
      <c r="L78" s="34"/>
      <c r="M78" s="34"/>
      <c r="N78" s="34"/>
    </row>
    <row r="79" spans="10:14" ht="27" customHeight="1">
      <c r="J79" s="28"/>
      <c r="K79" s="34"/>
      <c r="L79" s="34"/>
      <c r="M79" s="34"/>
      <c r="N79" s="34"/>
    </row>
    <row r="80" spans="10:14" ht="27" customHeight="1">
      <c r="J80" s="27"/>
      <c r="K80" s="34"/>
      <c r="L80" s="34"/>
      <c r="M80" s="34"/>
      <c r="N80" s="34"/>
    </row>
    <row r="81" spans="10:14" ht="27" customHeight="1">
      <c r="J81" s="27"/>
      <c r="K81" s="34"/>
      <c r="L81" s="34"/>
      <c r="M81" s="34"/>
      <c r="N81" s="34"/>
    </row>
    <row r="82" spans="10:14" ht="27" customHeight="1">
      <c r="J82" s="27"/>
      <c r="K82" s="34"/>
      <c r="L82" s="34"/>
      <c r="M82" s="34"/>
      <c r="N82" s="34"/>
    </row>
    <row r="83" spans="10:14" ht="27" customHeight="1">
      <c r="J83" s="27"/>
      <c r="K83" s="34"/>
      <c r="L83" s="34"/>
      <c r="M83" s="34"/>
      <c r="N83" s="34"/>
    </row>
    <row r="84" spans="10:14" ht="27" customHeight="1">
      <c r="J84" s="27"/>
      <c r="K84" s="34"/>
      <c r="L84" s="34"/>
      <c r="M84" s="34"/>
      <c r="N84" s="34"/>
    </row>
    <row r="85" spans="10:14" ht="27" customHeight="1">
      <c r="J85" s="27"/>
      <c r="K85" s="34"/>
      <c r="L85" s="34"/>
      <c r="M85" s="34"/>
      <c r="N85" s="34"/>
    </row>
    <row r="86" spans="10:14" ht="27" customHeight="1">
      <c r="J86" s="27"/>
      <c r="K86" s="34"/>
      <c r="L86" s="34"/>
      <c r="M86" s="34"/>
      <c r="N86" s="34"/>
    </row>
    <row r="87" spans="10:14" ht="27" customHeight="1">
      <c r="J87" s="27"/>
      <c r="K87" s="34"/>
      <c r="L87" s="34"/>
      <c r="M87" s="34"/>
      <c r="N87" s="34"/>
    </row>
    <row r="88" spans="10:14" ht="27" customHeight="1">
      <c r="J88" s="28"/>
      <c r="K88" s="34"/>
      <c r="L88" s="34"/>
      <c r="M88" s="34"/>
      <c r="N88" s="34"/>
    </row>
    <row r="89" spans="10:14" ht="27" customHeight="1">
      <c r="J89" s="28"/>
      <c r="K89" s="34"/>
      <c r="L89" s="34"/>
      <c r="M89" s="34"/>
      <c r="N89" s="34"/>
    </row>
    <row r="90" spans="10:14" ht="27" customHeight="1">
      <c r="J90" s="27"/>
      <c r="K90" s="34"/>
      <c r="L90" s="34"/>
      <c r="M90" s="34"/>
      <c r="N90" s="34"/>
    </row>
    <row r="91" spans="10:14" ht="27" customHeight="1">
      <c r="J91" s="27"/>
      <c r="K91" s="34"/>
      <c r="L91" s="34"/>
      <c r="M91" s="34"/>
      <c r="N91" s="34"/>
    </row>
    <row r="92" spans="10:14" ht="27" customHeight="1">
      <c r="J92" s="27"/>
      <c r="K92" s="34"/>
      <c r="L92" s="34"/>
      <c r="M92" s="34"/>
      <c r="N92" s="34"/>
    </row>
    <row r="93" spans="10:14" ht="27" customHeight="1">
      <c r="J93" s="27"/>
      <c r="K93" s="34"/>
      <c r="L93" s="34"/>
      <c r="M93" s="34"/>
      <c r="N93" s="34"/>
    </row>
    <row r="94" spans="10:14" ht="27" customHeight="1">
      <c r="J94" s="27"/>
      <c r="K94" s="34"/>
      <c r="L94" s="34"/>
      <c r="M94" s="34"/>
      <c r="N94" s="34"/>
    </row>
    <row r="95" spans="10:14" ht="27" customHeight="1">
      <c r="J95" s="27"/>
      <c r="K95" s="34"/>
      <c r="L95" s="34"/>
      <c r="M95" s="34"/>
      <c r="N95" s="34"/>
    </row>
    <row r="96" spans="10:14" ht="27" customHeight="1">
      <c r="J96" s="27"/>
      <c r="K96" s="34"/>
      <c r="L96" s="34"/>
      <c r="M96" s="34"/>
      <c r="N96" s="34"/>
    </row>
    <row r="97" spans="10:14" ht="27" customHeight="1">
      <c r="J97" s="27"/>
      <c r="K97" s="34"/>
      <c r="L97" s="34"/>
      <c r="M97" s="34"/>
      <c r="N97" s="34"/>
    </row>
    <row r="98" spans="10:14" ht="27" customHeight="1">
      <c r="J98" s="28"/>
      <c r="K98" s="34"/>
      <c r="L98" s="34"/>
      <c r="M98" s="34"/>
      <c r="N98" s="34"/>
    </row>
    <row r="99" spans="10:14" ht="27" customHeight="1">
      <c r="J99" s="28"/>
      <c r="K99" s="34"/>
      <c r="L99" s="34"/>
      <c r="M99" s="34"/>
      <c r="N99" s="34"/>
    </row>
    <row r="100" spans="10:14" ht="27" customHeight="1">
      <c r="J100" s="27"/>
      <c r="K100" s="34"/>
      <c r="L100" s="34"/>
      <c r="M100" s="34"/>
      <c r="N100" s="34"/>
    </row>
    <row r="101" spans="10:14" ht="27" customHeight="1">
      <c r="J101" s="27"/>
      <c r="K101" s="34"/>
      <c r="L101" s="34"/>
      <c r="M101" s="34"/>
      <c r="N101" s="34"/>
    </row>
    <row r="102" spans="10:14" ht="27" customHeight="1">
      <c r="J102" s="27"/>
      <c r="K102" s="34"/>
      <c r="L102" s="34"/>
      <c r="M102" s="34"/>
      <c r="N102" s="34"/>
    </row>
    <row r="103" spans="10:14" ht="27" customHeight="1">
      <c r="J103" s="27"/>
      <c r="K103" s="34"/>
      <c r="L103" s="34"/>
      <c r="M103" s="34"/>
      <c r="N103" s="34"/>
    </row>
    <row r="104" spans="10:14" ht="27" customHeight="1">
      <c r="J104" s="27"/>
      <c r="K104" s="34"/>
      <c r="L104" s="34"/>
      <c r="M104" s="34"/>
      <c r="N104" s="34"/>
    </row>
    <row r="105" spans="10:14" ht="27" customHeight="1">
      <c r="J105" s="27"/>
      <c r="K105" s="34"/>
      <c r="L105" s="34"/>
      <c r="M105" s="34"/>
      <c r="N105" s="34"/>
    </row>
    <row r="106" spans="10:14" ht="27" customHeight="1">
      <c r="J106" s="27"/>
      <c r="K106" s="34"/>
      <c r="L106" s="34"/>
      <c r="M106" s="34"/>
      <c r="N106" s="34"/>
    </row>
    <row r="107" spans="10:14" ht="27" customHeight="1">
      <c r="J107" s="27"/>
      <c r="K107" s="34"/>
      <c r="L107" s="34"/>
      <c r="M107" s="34"/>
      <c r="N107" s="34"/>
    </row>
    <row r="108" spans="10:14" ht="27" customHeight="1">
      <c r="J108" s="28"/>
      <c r="K108" s="34"/>
      <c r="L108" s="34"/>
      <c r="M108" s="34"/>
      <c r="N108" s="34"/>
    </row>
    <row r="109" spans="10:14" ht="27" customHeight="1">
      <c r="J109" s="28"/>
      <c r="K109" s="34"/>
      <c r="L109" s="34"/>
      <c r="M109" s="34"/>
      <c r="N109" s="34"/>
    </row>
    <row r="110" spans="10:14" ht="27" customHeight="1">
      <c r="J110" s="27"/>
      <c r="K110" s="34"/>
      <c r="L110" s="34"/>
      <c r="M110" s="34"/>
      <c r="N110" s="34"/>
    </row>
    <row r="111" spans="10:14" ht="27" customHeight="1">
      <c r="J111" s="27"/>
      <c r="K111" s="34"/>
      <c r="L111" s="34"/>
      <c r="M111" s="34"/>
      <c r="N111" s="34"/>
    </row>
    <row r="112" spans="10:14" ht="27" customHeight="1">
      <c r="J112" s="27"/>
      <c r="K112" s="34"/>
      <c r="L112" s="34"/>
      <c r="M112" s="34"/>
      <c r="N112" s="34"/>
    </row>
    <row r="113" spans="10:14" ht="27" customHeight="1">
      <c r="J113" s="27"/>
      <c r="K113" s="34"/>
      <c r="L113" s="34"/>
      <c r="M113" s="34"/>
      <c r="N113" s="34"/>
    </row>
    <row r="114" spans="10:14" ht="27" customHeight="1">
      <c r="J114" s="27"/>
      <c r="K114" s="34"/>
      <c r="L114" s="34"/>
      <c r="M114" s="34"/>
      <c r="N114" s="34"/>
    </row>
    <row r="115" spans="10:14" ht="27" customHeight="1">
      <c r="J115" s="27"/>
      <c r="K115" s="34"/>
      <c r="L115" s="34"/>
      <c r="M115" s="34"/>
      <c r="N115" s="34"/>
    </row>
    <row r="116" spans="10:14" ht="27" customHeight="1">
      <c r="J116" s="27"/>
      <c r="K116" s="34"/>
      <c r="L116" s="34"/>
      <c r="M116" s="34"/>
      <c r="N116" s="34"/>
    </row>
    <row r="117" spans="10:14" ht="27" customHeight="1">
      <c r="J117" s="27"/>
      <c r="K117" s="34"/>
      <c r="L117" s="34"/>
      <c r="M117" s="34"/>
      <c r="N117" s="34"/>
    </row>
    <row r="118" spans="10:14" ht="27" customHeight="1">
      <c r="J118" s="28"/>
      <c r="K118" s="34"/>
      <c r="L118" s="34"/>
      <c r="M118" s="34"/>
      <c r="N118" s="34"/>
    </row>
    <row r="119" spans="10:14" ht="27" customHeight="1">
      <c r="J119" s="28"/>
      <c r="K119" s="34"/>
      <c r="L119" s="34"/>
      <c r="M119" s="34"/>
      <c r="N119" s="34"/>
    </row>
  </sheetData>
  <mergeCells count="98">
    <mergeCell ref="L3:L4"/>
    <mergeCell ref="A46:A50"/>
    <mergeCell ref="B46:B50"/>
    <mergeCell ref="C46:C50"/>
    <mergeCell ref="E46:E50"/>
    <mergeCell ref="F46:F50"/>
    <mergeCell ref="G46:G47"/>
    <mergeCell ref="H46:H50"/>
    <mergeCell ref="G48:G50"/>
    <mergeCell ref="F41:F45"/>
    <mergeCell ref="F51:F55"/>
    <mergeCell ref="G51:G52"/>
    <mergeCell ref="H51:H55"/>
    <mergeCell ref="G53:G55"/>
    <mergeCell ref="A51:A55"/>
    <mergeCell ref="B51:B55"/>
    <mergeCell ref="C51:C55"/>
    <mergeCell ref="E51:E55"/>
    <mergeCell ref="G41:G42"/>
    <mergeCell ref="H41:H45"/>
    <mergeCell ref="G43:G45"/>
    <mergeCell ref="A41:A45"/>
    <mergeCell ref="B41:B45"/>
    <mergeCell ref="C41:C45"/>
    <mergeCell ref="E41:E45"/>
    <mergeCell ref="F36:F40"/>
    <mergeCell ref="G36:G37"/>
    <mergeCell ref="H36:H40"/>
    <mergeCell ref="B38:B40"/>
    <mergeCell ref="C38:C40"/>
    <mergeCell ref="G38:G40"/>
    <mergeCell ref="A36:A40"/>
    <mergeCell ref="B36:B37"/>
    <mergeCell ref="C36:C37"/>
    <mergeCell ref="E36:E40"/>
    <mergeCell ref="F31:F35"/>
    <mergeCell ref="G31:G32"/>
    <mergeCell ref="H31:H35"/>
    <mergeCell ref="G33:G35"/>
    <mergeCell ref="A31:A35"/>
    <mergeCell ref="B31:B35"/>
    <mergeCell ref="C31:C35"/>
    <mergeCell ref="E31:E35"/>
    <mergeCell ref="F26:F30"/>
    <mergeCell ref="G26:G27"/>
    <mergeCell ref="H26:H30"/>
    <mergeCell ref="G28:G30"/>
    <mergeCell ref="A26:A30"/>
    <mergeCell ref="B26:B30"/>
    <mergeCell ref="C26:C30"/>
    <mergeCell ref="E26:E30"/>
    <mergeCell ref="H16:H20"/>
    <mergeCell ref="G18:G20"/>
    <mergeCell ref="A21:A25"/>
    <mergeCell ref="B21:B25"/>
    <mergeCell ref="C21:C25"/>
    <mergeCell ref="E21:E25"/>
    <mergeCell ref="F21:F25"/>
    <mergeCell ref="G21:G22"/>
    <mergeCell ref="H21:H25"/>
    <mergeCell ref="G23:G25"/>
    <mergeCell ref="G13:G15"/>
    <mergeCell ref="A16:A20"/>
    <mergeCell ref="B16:B20"/>
    <mergeCell ref="C16:C20"/>
    <mergeCell ref="E16:E20"/>
    <mergeCell ref="F16:F20"/>
    <mergeCell ref="G16:G17"/>
    <mergeCell ref="G8:G10"/>
    <mergeCell ref="G3:G4"/>
    <mergeCell ref="H3:H4"/>
    <mergeCell ref="A11:A15"/>
    <mergeCell ref="B11:B15"/>
    <mergeCell ref="C11:C15"/>
    <mergeCell ref="E11:E15"/>
    <mergeCell ref="F11:F15"/>
    <mergeCell ref="G11:G12"/>
    <mergeCell ref="H11:H15"/>
    <mergeCell ref="M3:M4"/>
    <mergeCell ref="N3:N4"/>
    <mergeCell ref="A6:A10"/>
    <mergeCell ref="B6:B10"/>
    <mergeCell ref="C6:C10"/>
    <mergeCell ref="E6:E10"/>
    <mergeCell ref="F6:F10"/>
    <mergeCell ref="G6:G7"/>
    <mergeCell ref="H6:H10"/>
    <mergeCell ref="I3:I4"/>
    <mergeCell ref="J3:J4"/>
    <mergeCell ref="K3:K4"/>
    <mergeCell ref="M1:N1"/>
    <mergeCell ref="A2:N2"/>
    <mergeCell ref="A3:A4"/>
    <mergeCell ref="B3:B4"/>
    <mergeCell ref="C3:C4"/>
    <mergeCell ref="D3:D4"/>
    <mergeCell ref="E3:E4"/>
    <mergeCell ref="F3:F4"/>
  </mergeCells>
  <hyperlinks>
    <hyperlink ref="E26" r:id="rId1" display="DYN@MO 50% (DYNamic Citizens @ctive for Mobility) - 7 Program Ramowy (FP7-SST-CIVITAS-2011-MOVE)"/>
  </hyperlinks>
  <printOptions/>
  <pageMargins left="0.68" right="0.49" top="0.6" bottom="0.54" header="0.27" footer="0.23"/>
  <pageSetup horizontalDpi="600" verticalDpi="600" orientation="landscape" paperSize="9" scale="90" r:id="rId2"/>
  <rowBreaks count="1" manualBreakCount="1"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71"/>
  <sheetViews>
    <sheetView zoomScaleSheetLayoutView="100" workbookViewId="0" topLeftCell="A1">
      <pane xSplit="5" ySplit="5" topLeftCell="F54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578" sqref="J578"/>
    </sheetView>
  </sheetViews>
  <sheetFormatPr defaultColWidth="9.00390625" defaultRowHeight="12.75"/>
  <cols>
    <col min="1" max="1" width="5.00390625" style="173" customWidth="1"/>
    <col min="2" max="2" width="27.75390625" style="173" customWidth="1"/>
    <col min="3" max="3" width="10.00390625" style="174" customWidth="1"/>
    <col min="4" max="4" width="13.875" style="174" customWidth="1"/>
    <col min="5" max="5" width="9.125" style="174" customWidth="1"/>
    <col min="6" max="6" width="12.00390625" style="173" customWidth="1"/>
    <col min="7" max="7" width="14.75390625" style="173" customWidth="1"/>
    <col min="8" max="8" width="10.125" style="175" customWidth="1"/>
    <col min="9" max="9" width="10.125" style="175" bestFit="1" customWidth="1"/>
    <col min="10" max="10" width="9.25390625" style="175" bestFit="1" customWidth="1"/>
    <col min="11" max="11" width="10.375" style="175" customWidth="1"/>
    <col min="12" max="12" width="10.875" style="175" customWidth="1"/>
    <col min="13" max="16384" width="9.125" style="173" customWidth="1"/>
  </cols>
  <sheetData>
    <row r="1" ht="12.75">
      <c r="L1" s="176" t="s">
        <v>125</v>
      </c>
    </row>
    <row r="2" spans="1:12" ht="16.5" customHeight="1" thickBot="1">
      <c r="A2" s="381" t="s">
        <v>214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s="179" customFormat="1" ht="22.5" customHeight="1" thickBot="1">
      <c r="A3" s="389" t="s">
        <v>0</v>
      </c>
      <c r="B3" s="391" t="s">
        <v>1</v>
      </c>
      <c r="C3" s="385" t="s">
        <v>2</v>
      </c>
      <c r="D3" s="385" t="s">
        <v>3</v>
      </c>
      <c r="E3" s="387" t="s">
        <v>4</v>
      </c>
      <c r="F3" s="393" t="s">
        <v>5</v>
      </c>
      <c r="G3" s="393" t="s">
        <v>6</v>
      </c>
      <c r="H3" s="397" t="s">
        <v>160</v>
      </c>
      <c r="I3" s="399" t="s">
        <v>158</v>
      </c>
      <c r="J3" s="394" t="s">
        <v>171</v>
      </c>
      <c r="K3" s="394" t="s">
        <v>172</v>
      </c>
      <c r="L3" s="394" t="s">
        <v>173</v>
      </c>
    </row>
    <row r="4" spans="1:12" s="179" customFormat="1" ht="27.75" customHeight="1" thickBot="1">
      <c r="A4" s="390"/>
      <c r="B4" s="392"/>
      <c r="C4" s="386"/>
      <c r="D4" s="386"/>
      <c r="E4" s="388"/>
      <c r="F4" s="390"/>
      <c r="G4" s="396"/>
      <c r="H4" s="398"/>
      <c r="I4" s="400"/>
      <c r="J4" s="395"/>
      <c r="K4" s="395"/>
      <c r="L4" s="395"/>
    </row>
    <row r="5" spans="1:12" s="179" customFormat="1" ht="13.5" thickBot="1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</row>
    <row r="6" spans="1:12" ht="12.75" customHeight="1">
      <c r="A6" s="337">
        <v>1</v>
      </c>
      <c r="B6" s="355" t="s">
        <v>174</v>
      </c>
      <c r="C6" s="354">
        <v>60095</v>
      </c>
      <c r="D6" s="347" t="s">
        <v>175</v>
      </c>
      <c r="E6" s="350">
        <v>2015</v>
      </c>
      <c r="F6" s="181" t="s">
        <v>7</v>
      </c>
      <c r="G6" s="182" t="s">
        <v>25</v>
      </c>
      <c r="H6" s="183"/>
      <c r="I6" s="184">
        <v>300000</v>
      </c>
      <c r="J6" s="184">
        <v>0</v>
      </c>
      <c r="K6" s="184">
        <f>SUM(J6,H6)</f>
        <v>0</v>
      </c>
      <c r="L6" s="185">
        <f>K6/F7</f>
        <v>0</v>
      </c>
    </row>
    <row r="7" spans="1:12" ht="12" customHeight="1">
      <c r="A7" s="338"/>
      <c r="B7" s="356"/>
      <c r="C7" s="352"/>
      <c r="D7" s="348"/>
      <c r="E7" s="345"/>
      <c r="F7" s="358">
        <v>1000000</v>
      </c>
      <c r="G7" s="186" t="s">
        <v>26</v>
      </c>
      <c r="H7" s="187"/>
      <c r="I7" s="188"/>
      <c r="J7" s="188"/>
      <c r="K7" s="188"/>
      <c r="L7" s="189"/>
    </row>
    <row r="8" spans="1:12" ht="12" customHeight="1">
      <c r="A8" s="338"/>
      <c r="B8" s="356"/>
      <c r="C8" s="352"/>
      <c r="D8" s="348"/>
      <c r="E8" s="345"/>
      <c r="F8" s="359"/>
      <c r="G8" s="186" t="s">
        <v>10</v>
      </c>
      <c r="H8" s="190"/>
      <c r="I8" s="188"/>
      <c r="J8" s="188"/>
      <c r="K8" s="188"/>
      <c r="L8" s="189"/>
    </row>
    <row r="9" spans="1:12" ht="12" customHeight="1">
      <c r="A9" s="338"/>
      <c r="B9" s="356"/>
      <c r="C9" s="352"/>
      <c r="D9" s="348"/>
      <c r="E9" s="351"/>
      <c r="F9" s="191" t="s">
        <v>11</v>
      </c>
      <c r="G9" s="186" t="s">
        <v>12</v>
      </c>
      <c r="H9" s="190"/>
      <c r="I9" s="188"/>
      <c r="J9" s="188"/>
      <c r="K9" s="188"/>
      <c r="L9" s="189"/>
    </row>
    <row r="10" spans="1:12" ht="12" customHeight="1">
      <c r="A10" s="338"/>
      <c r="B10" s="356"/>
      <c r="C10" s="352"/>
      <c r="D10" s="348"/>
      <c r="E10" s="344">
        <v>2016</v>
      </c>
      <c r="F10" s="358">
        <v>0</v>
      </c>
      <c r="G10" s="186" t="s">
        <v>13</v>
      </c>
      <c r="H10" s="190"/>
      <c r="I10" s="188"/>
      <c r="J10" s="188"/>
      <c r="K10" s="188"/>
      <c r="L10" s="189"/>
    </row>
    <row r="11" spans="1:12" ht="12" customHeight="1">
      <c r="A11" s="338"/>
      <c r="B11" s="356"/>
      <c r="C11" s="352"/>
      <c r="D11" s="348"/>
      <c r="E11" s="345"/>
      <c r="F11" s="359"/>
      <c r="G11" s="186" t="s">
        <v>14</v>
      </c>
      <c r="H11" s="190"/>
      <c r="I11" s="192"/>
      <c r="J11" s="192"/>
      <c r="K11" s="192"/>
      <c r="L11" s="193"/>
    </row>
    <row r="12" spans="1:12" ht="12.75">
      <c r="A12" s="338"/>
      <c r="B12" s="356"/>
      <c r="C12" s="352"/>
      <c r="D12" s="348"/>
      <c r="E12" s="345"/>
      <c r="F12" s="191" t="s">
        <v>15</v>
      </c>
      <c r="G12" s="186" t="s">
        <v>16</v>
      </c>
      <c r="H12" s="194">
        <f aca="true" t="shared" si="0" ref="H12:K13">H6+H8+H10</f>
        <v>0</v>
      </c>
      <c r="I12" s="195">
        <f t="shared" si="0"/>
        <v>300000</v>
      </c>
      <c r="J12" s="195">
        <f t="shared" si="0"/>
        <v>0</v>
      </c>
      <c r="K12" s="195">
        <f t="shared" si="0"/>
        <v>0</v>
      </c>
      <c r="L12" s="196">
        <f>K12/F13</f>
        <v>0</v>
      </c>
    </row>
    <row r="13" spans="1:12" ht="13.5" thickBot="1">
      <c r="A13" s="339"/>
      <c r="B13" s="357"/>
      <c r="C13" s="352"/>
      <c r="D13" s="349"/>
      <c r="E13" s="345"/>
      <c r="F13" s="197">
        <v>1000000</v>
      </c>
      <c r="G13" s="198" t="s">
        <v>17</v>
      </c>
      <c r="H13" s="199">
        <f t="shared" si="0"/>
        <v>0</v>
      </c>
      <c r="I13" s="200">
        <f t="shared" si="0"/>
        <v>0</v>
      </c>
      <c r="J13" s="200">
        <f t="shared" si="0"/>
        <v>0</v>
      </c>
      <c r="K13" s="201">
        <f t="shared" si="0"/>
        <v>0</v>
      </c>
      <c r="L13" s="196">
        <f>K13/F13</f>
        <v>0</v>
      </c>
    </row>
    <row r="14" spans="1:12" ht="12" customHeight="1">
      <c r="A14" s="337">
        <v>2</v>
      </c>
      <c r="B14" s="340" t="s">
        <v>176</v>
      </c>
      <c r="C14" s="354">
        <v>63003</v>
      </c>
      <c r="D14" s="347" t="s">
        <v>175</v>
      </c>
      <c r="E14" s="350">
        <v>2014</v>
      </c>
      <c r="F14" s="1" t="s">
        <v>7</v>
      </c>
      <c r="G14" s="182" t="s">
        <v>8</v>
      </c>
      <c r="H14" s="202">
        <v>160884</v>
      </c>
      <c r="I14" s="184">
        <v>134316</v>
      </c>
      <c r="J14" s="184">
        <v>134316</v>
      </c>
      <c r="K14" s="184">
        <f>SUM(J14,H14)</f>
        <v>295200</v>
      </c>
      <c r="L14" s="185">
        <f>K14/F15</f>
        <v>1</v>
      </c>
    </row>
    <row r="15" spans="1:12" ht="12.75">
      <c r="A15" s="338"/>
      <c r="B15" s="341"/>
      <c r="C15" s="352"/>
      <c r="D15" s="348"/>
      <c r="E15" s="345"/>
      <c r="F15" s="328">
        <v>295200</v>
      </c>
      <c r="G15" s="186" t="s">
        <v>9</v>
      </c>
      <c r="H15" s="187"/>
      <c r="I15" s="188"/>
      <c r="J15" s="188"/>
      <c r="K15" s="188"/>
      <c r="L15" s="189"/>
    </row>
    <row r="16" spans="1:12" ht="11.25" customHeight="1">
      <c r="A16" s="338"/>
      <c r="B16" s="341"/>
      <c r="C16" s="352"/>
      <c r="D16" s="348"/>
      <c r="E16" s="345"/>
      <c r="F16" s="329"/>
      <c r="G16" s="186" t="s">
        <v>46</v>
      </c>
      <c r="H16" s="187"/>
      <c r="I16" s="188"/>
      <c r="J16" s="188"/>
      <c r="K16" s="188"/>
      <c r="L16" s="189"/>
    </row>
    <row r="17" spans="1:12" ht="11.25" customHeight="1">
      <c r="A17" s="338"/>
      <c r="B17" s="341"/>
      <c r="C17" s="352"/>
      <c r="D17" s="348"/>
      <c r="E17" s="351"/>
      <c r="F17" s="2" t="s">
        <v>11</v>
      </c>
      <c r="G17" s="186" t="s">
        <v>12</v>
      </c>
      <c r="H17" s="187"/>
      <c r="I17" s="188"/>
      <c r="J17" s="188"/>
      <c r="K17" s="188"/>
      <c r="L17" s="189"/>
    </row>
    <row r="18" spans="1:12" ht="11.25" customHeight="1">
      <c r="A18" s="338"/>
      <c r="B18" s="341"/>
      <c r="C18" s="352"/>
      <c r="D18" s="348"/>
      <c r="E18" s="344">
        <v>2015</v>
      </c>
      <c r="F18" s="328">
        <v>0</v>
      </c>
      <c r="G18" s="186" t="s">
        <v>13</v>
      </c>
      <c r="H18" s="187"/>
      <c r="I18" s="188"/>
      <c r="J18" s="188"/>
      <c r="K18" s="188"/>
      <c r="L18" s="189"/>
    </row>
    <row r="19" spans="1:12" ht="11.25" customHeight="1">
      <c r="A19" s="338"/>
      <c r="B19" s="341"/>
      <c r="C19" s="352"/>
      <c r="D19" s="348"/>
      <c r="E19" s="345"/>
      <c r="F19" s="329"/>
      <c r="G19" s="186" t="s">
        <v>14</v>
      </c>
      <c r="H19" s="187"/>
      <c r="I19" s="188"/>
      <c r="J19" s="188"/>
      <c r="K19" s="188"/>
      <c r="L19" s="189"/>
    </row>
    <row r="20" spans="1:12" ht="12.75">
      <c r="A20" s="338"/>
      <c r="B20" s="341"/>
      <c r="C20" s="352"/>
      <c r="D20" s="348"/>
      <c r="E20" s="345"/>
      <c r="F20" s="2" t="s">
        <v>15</v>
      </c>
      <c r="G20" s="186" t="s">
        <v>16</v>
      </c>
      <c r="H20" s="194">
        <f aca="true" t="shared" si="1" ref="H20:K21">H14+H16+H18</f>
        <v>160884</v>
      </c>
      <c r="I20" s="195">
        <f t="shared" si="1"/>
        <v>134316</v>
      </c>
      <c r="J20" s="195">
        <f t="shared" si="1"/>
        <v>134316</v>
      </c>
      <c r="K20" s="195">
        <f t="shared" si="1"/>
        <v>295200</v>
      </c>
      <c r="L20" s="196">
        <f>K20/F21</f>
        <v>1</v>
      </c>
    </row>
    <row r="21" spans="1:12" ht="13.5" thickBot="1">
      <c r="A21" s="339"/>
      <c r="B21" s="341"/>
      <c r="C21" s="353"/>
      <c r="D21" s="348"/>
      <c r="E21" s="346"/>
      <c r="F21" s="3">
        <v>295200</v>
      </c>
      <c r="G21" s="203" t="s">
        <v>17</v>
      </c>
      <c r="H21" s="199">
        <f t="shared" si="1"/>
        <v>0</v>
      </c>
      <c r="I21" s="201">
        <f t="shared" si="1"/>
        <v>0</v>
      </c>
      <c r="J21" s="201">
        <f t="shared" si="1"/>
        <v>0</v>
      </c>
      <c r="K21" s="201">
        <f t="shared" si="1"/>
        <v>0</v>
      </c>
      <c r="L21" s="196">
        <f>K21/F21</f>
        <v>0</v>
      </c>
    </row>
    <row r="22" spans="1:12" ht="12" customHeight="1">
      <c r="A22" s="337">
        <v>3</v>
      </c>
      <c r="B22" s="340" t="s">
        <v>177</v>
      </c>
      <c r="C22" s="354">
        <v>63003</v>
      </c>
      <c r="D22" s="347" t="s">
        <v>175</v>
      </c>
      <c r="E22" s="350">
        <v>2014</v>
      </c>
      <c r="F22" s="1" t="s">
        <v>7</v>
      </c>
      <c r="G22" s="182" t="s">
        <v>8</v>
      </c>
      <c r="H22" s="202">
        <v>118695</v>
      </c>
      <c r="I22" s="184">
        <v>103935</v>
      </c>
      <c r="J22" s="184">
        <v>103935</v>
      </c>
      <c r="K22" s="184">
        <f>SUM(J22,H22)</f>
        <v>222630</v>
      </c>
      <c r="L22" s="185">
        <f>K22/F23</f>
        <v>1</v>
      </c>
    </row>
    <row r="23" spans="1:12" ht="12.75">
      <c r="A23" s="338"/>
      <c r="B23" s="341"/>
      <c r="C23" s="352"/>
      <c r="D23" s="348"/>
      <c r="E23" s="345"/>
      <c r="F23" s="328">
        <v>222630</v>
      </c>
      <c r="G23" s="186" t="s">
        <v>9</v>
      </c>
      <c r="H23" s="187"/>
      <c r="I23" s="188"/>
      <c r="J23" s="188"/>
      <c r="K23" s="188"/>
      <c r="L23" s="189"/>
    </row>
    <row r="24" spans="1:12" ht="11.25" customHeight="1">
      <c r="A24" s="338"/>
      <c r="B24" s="341"/>
      <c r="C24" s="352"/>
      <c r="D24" s="348"/>
      <c r="E24" s="345"/>
      <c r="F24" s="329"/>
      <c r="G24" s="186" t="s">
        <v>46</v>
      </c>
      <c r="H24" s="187"/>
      <c r="I24" s="188"/>
      <c r="J24" s="188"/>
      <c r="K24" s="188"/>
      <c r="L24" s="189"/>
    </row>
    <row r="25" spans="1:12" ht="11.25" customHeight="1">
      <c r="A25" s="338"/>
      <c r="B25" s="341"/>
      <c r="C25" s="352"/>
      <c r="D25" s="348"/>
      <c r="E25" s="351"/>
      <c r="F25" s="2" t="s">
        <v>11</v>
      </c>
      <c r="G25" s="186" t="s">
        <v>12</v>
      </c>
      <c r="H25" s="187"/>
      <c r="I25" s="188"/>
      <c r="J25" s="188"/>
      <c r="K25" s="188"/>
      <c r="L25" s="189"/>
    </row>
    <row r="26" spans="1:12" ht="11.25" customHeight="1">
      <c r="A26" s="338"/>
      <c r="B26" s="341"/>
      <c r="C26" s="352"/>
      <c r="D26" s="348"/>
      <c r="E26" s="344">
        <v>2015</v>
      </c>
      <c r="F26" s="328">
        <v>0</v>
      </c>
      <c r="G26" s="186" t="s">
        <v>13</v>
      </c>
      <c r="H26" s="187"/>
      <c r="I26" s="188"/>
      <c r="J26" s="188"/>
      <c r="K26" s="188"/>
      <c r="L26" s="189"/>
    </row>
    <row r="27" spans="1:12" ht="11.25" customHeight="1">
      <c r="A27" s="338"/>
      <c r="B27" s="341"/>
      <c r="C27" s="352"/>
      <c r="D27" s="348"/>
      <c r="E27" s="345"/>
      <c r="F27" s="329"/>
      <c r="G27" s="186" t="s">
        <v>14</v>
      </c>
      <c r="H27" s="187"/>
      <c r="I27" s="188"/>
      <c r="J27" s="188"/>
      <c r="K27" s="188"/>
      <c r="L27" s="189"/>
    </row>
    <row r="28" spans="1:12" ht="12.75">
      <c r="A28" s="338"/>
      <c r="B28" s="341"/>
      <c r="C28" s="352"/>
      <c r="D28" s="348"/>
      <c r="E28" s="345"/>
      <c r="F28" s="2" t="s">
        <v>15</v>
      </c>
      <c r="G28" s="186" t="s">
        <v>16</v>
      </c>
      <c r="H28" s="194">
        <f aca="true" t="shared" si="2" ref="H28:K29">H22+H24+H26</f>
        <v>118695</v>
      </c>
      <c r="I28" s="195">
        <f t="shared" si="2"/>
        <v>103935</v>
      </c>
      <c r="J28" s="195">
        <f t="shared" si="2"/>
        <v>103935</v>
      </c>
      <c r="K28" s="195">
        <f t="shared" si="2"/>
        <v>222630</v>
      </c>
      <c r="L28" s="196">
        <f>K28/F29</f>
        <v>1</v>
      </c>
    </row>
    <row r="29" spans="1:12" ht="13.5" thickBot="1">
      <c r="A29" s="339"/>
      <c r="B29" s="341"/>
      <c r="C29" s="353"/>
      <c r="D29" s="348"/>
      <c r="E29" s="346"/>
      <c r="F29" s="3">
        <v>222630</v>
      </c>
      <c r="G29" s="203" t="s">
        <v>17</v>
      </c>
      <c r="H29" s="199">
        <f t="shared" si="2"/>
        <v>0</v>
      </c>
      <c r="I29" s="201">
        <f t="shared" si="2"/>
        <v>0</v>
      </c>
      <c r="J29" s="201">
        <f t="shared" si="2"/>
        <v>0</v>
      </c>
      <c r="K29" s="201">
        <f t="shared" si="2"/>
        <v>0</v>
      </c>
      <c r="L29" s="204">
        <f>K29/F29</f>
        <v>0</v>
      </c>
    </row>
    <row r="30" spans="1:12" ht="12" customHeight="1">
      <c r="A30" s="337">
        <v>4</v>
      </c>
      <c r="B30" s="355" t="s">
        <v>45</v>
      </c>
      <c r="C30" s="354">
        <v>71012</v>
      </c>
      <c r="D30" s="347" t="s">
        <v>175</v>
      </c>
      <c r="E30" s="350">
        <v>2012</v>
      </c>
      <c r="F30" s="1" t="s">
        <v>7</v>
      </c>
      <c r="G30" s="182" t="s">
        <v>8</v>
      </c>
      <c r="H30" s="202">
        <f>189420+108240</f>
        <v>297660</v>
      </c>
      <c r="I30" s="184">
        <v>27060</v>
      </c>
      <c r="J30" s="184">
        <v>13530</v>
      </c>
      <c r="K30" s="184">
        <f>SUM(J30,H30)</f>
        <v>311190</v>
      </c>
      <c r="L30" s="185">
        <f>K30/F31</f>
        <v>0.9583333333333334</v>
      </c>
    </row>
    <row r="31" spans="1:12" ht="12.75">
      <c r="A31" s="338"/>
      <c r="B31" s="356"/>
      <c r="C31" s="352"/>
      <c r="D31" s="348"/>
      <c r="E31" s="345"/>
      <c r="F31" s="328">
        <v>324720</v>
      </c>
      <c r="G31" s="186" t="s">
        <v>9</v>
      </c>
      <c r="H31" s="187"/>
      <c r="I31" s="188"/>
      <c r="J31" s="188"/>
      <c r="K31" s="188"/>
      <c r="L31" s="189"/>
    </row>
    <row r="32" spans="1:12" ht="11.25" customHeight="1">
      <c r="A32" s="338"/>
      <c r="B32" s="356"/>
      <c r="C32" s="352"/>
      <c r="D32" s="348"/>
      <c r="E32" s="345"/>
      <c r="F32" s="329"/>
      <c r="G32" s="186" t="s">
        <v>46</v>
      </c>
      <c r="H32" s="187"/>
      <c r="I32" s="188"/>
      <c r="J32" s="188"/>
      <c r="K32" s="188"/>
      <c r="L32" s="189"/>
    </row>
    <row r="33" spans="1:12" ht="11.25" customHeight="1">
      <c r="A33" s="338"/>
      <c r="B33" s="356"/>
      <c r="C33" s="352"/>
      <c r="D33" s="348"/>
      <c r="E33" s="351"/>
      <c r="F33" s="2" t="s">
        <v>11</v>
      </c>
      <c r="G33" s="186" t="s">
        <v>12</v>
      </c>
      <c r="H33" s="187"/>
      <c r="I33" s="188"/>
      <c r="J33" s="188"/>
      <c r="K33" s="188"/>
      <c r="L33" s="189"/>
    </row>
    <row r="34" spans="1:12" ht="11.25" customHeight="1">
      <c r="A34" s="338"/>
      <c r="B34" s="356"/>
      <c r="C34" s="352"/>
      <c r="D34" s="348"/>
      <c r="E34" s="344">
        <v>2015</v>
      </c>
      <c r="F34" s="328">
        <v>0</v>
      </c>
      <c r="G34" s="186" t="s">
        <v>13</v>
      </c>
      <c r="H34" s="187"/>
      <c r="I34" s="188"/>
      <c r="J34" s="188"/>
      <c r="K34" s="188"/>
      <c r="L34" s="189"/>
    </row>
    <row r="35" spans="1:12" ht="11.25" customHeight="1">
      <c r="A35" s="338"/>
      <c r="B35" s="356"/>
      <c r="C35" s="352"/>
      <c r="D35" s="348"/>
      <c r="E35" s="345"/>
      <c r="F35" s="329"/>
      <c r="G35" s="186" t="s">
        <v>14</v>
      </c>
      <c r="H35" s="187"/>
      <c r="I35" s="188"/>
      <c r="J35" s="188"/>
      <c r="K35" s="188"/>
      <c r="L35" s="189"/>
    </row>
    <row r="36" spans="1:12" ht="12.75">
      <c r="A36" s="338"/>
      <c r="B36" s="356"/>
      <c r="C36" s="352"/>
      <c r="D36" s="348"/>
      <c r="E36" s="345"/>
      <c r="F36" s="2" t="s">
        <v>15</v>
      </c>
      <c r="G36" s="186" t="s">
        <v>16</v>
      </c>
      <c r="H36" s="194">
        <f aca="true" t="shared" si="3" ref="H36:K37">H30+H32+H34</f>
        <v>297660</v>
      </c>
      <c r="I36" s="195">
        <f t="shared" si="3"/>
        <v>27060</v>
      </c>
      <c r="J36" s="195">
        <f t="shared" si="3"/>
        <v>13530</v>
      </c>
      <c r="K36" s="195">
        <f t="shared" si="3"/>
        <v>311190</v>
      </c>
      <c r="L36" s="196">
        <f>K36/F37</f>
        <v>0.9583333333333334</v>
      </c>
    </row>
    <row r="37" spans="1:12" ht="13.5" thickBot="1">
      <c r="A37" s="339"/>
      <c r="B37" s="357"/>
      <c r="C37" s="353"/>
      <c r="D37" s="348"/>
      <c r="E37" s="346"/>
      <c r="F37" s="3">
        <v>324720</v>
      </c>
      <c r="G37" s="203" t="s">
        <v>17</v>
      </c>
      <c r="H37" s="199">
        <f t="shared" si="3"/>
        <v>0</v>
      </c>
      <c r="I37" s="201">
        <f t="shared" si="3"/>
        <v>0</v>
      </c>
      <c r="J37" s="201">
        <f t="shared" si="3"/>
        <v>0</v>
      </c>
      <c r="K37" s="201">
        <f t="shared" si="3"/>
        <v>0</v>
      </c>
      <c r="L37" s="196">
        <f>K37/F37</f>
        <v>0</v>
      </c>
    </row>
    <row r="38" spans="1:12" ht="12.75" customHeight="1">
      <c r="A38" s="337">
        <v>5</v>
      </c>
      <c r="B38" s="370" t="s">
        <v>47</v>
      </c>
      <c r="C38" s="354">
        <v>71012</v>
      </c>
      <c r="D38" s="347" t="s">
        <v>175</v>
      </c>
      <c r="E38" s="350">
        <v>2012</v>
      </c>
      <c r="F38" s="1" t="s">
        <v>7</v>
      </c>
      <c r="G38" s="182" t="s">
        <v>8</v>
      </c>
      <c r="H38" s="202">
        <v>246000</v>
      </c>
      <c r="I38" s="184">
        <v>243540</v>
      </c>
      <c r="J38" s="184">
        <v>243540</v>
      </c>
      <c r="K38" s="184">
        <f>SUM(J38,H38)</f>
        <v>489540</v>
      </c>
      <c r="L38" s="185">
        <f>K38/F39</f>
        <v>1</v>
      </c>
    </row>
    <row r="39" spans="1:12" ht="12.75">
      <c r="A39" s="338"/>
      <c r="B39" s="371"/>
      <c r="C39" s="352"/>
      <c r="D39" s="348"/>
      <c r="E39" s="345"/>
      <c r="F39" s="328">
        <v>489540</v>
      </c>
      <c r="G39" s="186" t="s">
        <v>9</v>
      </c>
      <c r="H39" s="187"/>
      <c r="I39" s="188"/>
      <c r="J39" s="188"/>
      <c r="K39" s="188"/>
      <c r="L39" s="189"/>
    </row>
    <row r="40" spans="1:12" ht="11.25" customHeight="1">
      <c r="A40" s="338"/>
      <c r="B40" s="371"/>
      <c r="C40" s="352"/>
      <c r="D40" s="348"/>
      <c r="E40" s="345"/>
      <c r="F40" s="329"/>
      <c r="G40" s="186" t="s">
        <v>46</v>
      </c>
      <c r="H40" s="187"/>
      <c r="I40" s="188"/>
      <c r="J40" s="188"/>
      <c r="K40" s="188"/>
      <c r="L40" s="189"/>
    </row>
    <row r="41" spans="1:12" ht="10.5" customHeight="1">
      <c r="A41" s="338"/>
      <c r="B41" s="371"/>
      <c r="C41" s="352"/>
      <c r="D41" s="348"/>
      <c r="E41" s="351"/>
      <c r="F41" s="2" t="s">
        <v>11</v>
      </c>
      <c r="G41" s="186" t="s">
        <v>12</v>
      </c>
      <c r="H41" s="187"/>
      <c r="I41" s="188"/>
      <c r="J41" s="188"/>
      <c r="K41" s="188"/>
      <c r="L41" s="189"/>
    </row>
    <row r="42" spans="1:12" ht="12.75">
      <c r="A42" s="338"/>
      <c r="B42" s="371"/>
      <c r="C42" s="352"/>
      <c r="D42" s="348"/>
      <c r="E42" s="344">
        <v>2015</v>
      </c>
      <c r="F42" s="328">
        <v>0</v>
      </c>
      <c r="G42" s="186" t="s">
        <v>13</v>
      </c>
      <c r="H42" s="187"/>
      <c r="I42" s="188"/>
      <c r="J42" s="188"/>
      <c r="K42" s="188"/>
      <c r="L42" s="189"/>
    </row>
    <row r="43" spans="1:12" ht="12.75">
      <c r="A43" s="338"/>
      <c r="B43" s="371"/>
      <c r="C43" s="352"/>
      <c r="D43" s="348"/>
      <c r="E43" s="345"/>
      <c r="F43" s="329"/>
      <c r="G43" s="186" t="s">
        <v>14</v>
      </c>
      <c r="H43" s="187"/>
      <c r="I43" s="188"/>
      <c r="J43" s="188"/>
      <c r="K43" s="188"/>
      <c r="L43" s="189"/>
    </row>
    <row r="44" spans="1:12" ht="12.75">
      <c r="A44" s="338"/>
      <c r="B44" s="371"/>
      <c r="C44" s="352"/>
      <c r="D44" s="348"/>
      <c r="E44" s="345"/>
      <c r="F44" s="2" t="s">
        <v>15</v>
      </c>
      <c r="G44" s="186" t="s">
        <v>16</v>
      </c>
      <c r="H44" s="194">
        <f aca="true" t="shared" si="4" ref="H44:K45">H38+H40+H42</f>
        <v>246000</v>
      </c>
      <c r="I44" s="195">
        <f t="shared" si="4"/>
        <v>243540</v>
      </c>
      <c r="J44" s="195">
        <f t="shared" si="4"/>
        <v>243540</v>
      </c>
      <c r="K44" s="195">
        <f t="shared" si="4"/>
        <v>489540</v>
      </c>
      <c r="L44" s="196">
        <f>K44/F45</f>
        <v>1</v>
      </c>
    </row>
    <row r="45" spans="1:12" ht="13.5" thickBot="1">
      <c r="A45" s="339"/>
      <c r="B45" s="372"/>
      <c r="C45" s="353"/>
      <c r="D45" s="349"/>
      <c r="E45" s="346"/>
      <c r="F45" s="3">
        <v>489540</v>
      </c>
      <c r="G45" s="203" t="s">
        <v>17</v>
      </c>
      <c r="H45" s="199">
        <f t="shared" si="4"/>
        <v>0</v>
      </c>
      <c r="I45" s="201">
        <f t="shared" si="4"/>
        <v>0</v>
      </c>
      <c r="J45" s="201">
        <f t="shared" si="4"/>
        <v>0</v>
      </c>
      <c r="K45" s="201">
        <f t="shared" si="4"/>
        <v>0</v>
      </c>
      <c r="L45" s="204">
        <f>K45/F45</f>
        <v>0</v>
      </c>
    </row>
    <row r="46" spans="1:12" ht="12.75">
      <c r="A46" s="338">
        <v>6</v>
      </c>
      <c r="B46" s="371" t="s">
        <v>48</v>
      </c>
      <c r="C46" s="352">
        <v>71012</v>
      </c>
      <c r="D46" s="348" t="s">
        <v>175</v>
      </c>
      <c r="E46" s="345">
        <v>2013</v>
      </c>
      <c r="F46" s="73" t="s">
        <v>7</v>
      </c>
      <c r="G46" s="207" t="s">
        <v>8</v>
      </c>
      <c r="H46" s="208">
        <f>31734+11316</f>
        <v>43050</v>
      </c>
      <c r="I46" s="209">
        <v>2829</v>
      </c>
      <c r="J46" s="209">
        <v>2829</v>
      </c>
      <c r="K46" s="209">
        <f>SUM(J46,H46)</f>
        <v>45879</v>
      </c>
      <c r="L46" s="226">
        <f>K46/F47</f>
        <v>1</v>
      </c>
    </row>
    <row r="47" spans="1:12" ht="12.75">
      <c r="A47" s="338"/>
      <c r="B47" s="371"/>
      <c r="C47" s="352"/>
      <c r="D47" s="348"/>
      <c r="E47" s="345"/>
      <c r="F47" s="328">
        <v>45879</v>
      </c>
      <c r="G47" s="186" t="s">
        <v>9</v>
      </c>
      <c r="H47" s="187"/>
      <c r="I47" s="188"/>
      <c r="J47" s="188"/>
      <c r="K47" s="188"/>
      <c r="L47" s="189"/>
    </row>
    <row r="48" spans="1:12" ht="12.75">
      <c r="A48" s="338"/>
      <c r="B48" s="371"/>
      <c r="C48" s="352"/>
      <c r="D48" s="348"/>
      <c r="E48" s="345"/>
      <c r="F48" s="329"/>
      <c r="G48" s="186" t="s">
        <v>46</v>
      </c>
      <c r="H48" s="187"/>
      <c r="I48" s="188"/>
      <c r="J48" s="188"/>
      <c r="K48" s="188"/>
      <c r="L48" s="189"/>
    </row>
    <row r="49" spans="1:12" ht="12.75">
      <c r="A49" s="338"/>
      <c r="B49" s="371"/>
      <c r="C49" s="352"/>
      <c r="D49" s="348"/>
      <c r="E49" s="351"/>
      <c r="F49" s="2" t="s">
        <v>11</v>
      </c>
      <c r="G49" s="186" t="s">
        <v>12</v>
      </c>
      <c r="H49" s="187"/>
      <c r="I49" s="188"/>
      <c r="J49" s="188"/>
      <c r="K49" s="188"/>
      <c r="L49" s="189"/>
    </row>
    <row r="50" spans="1:12" ht="12.75">
      <c r="A50" s="338"/>
      <c r="B50" s="371"/>
      <c r="C50" s="352"/>
      <c r="D50" s="348"/>
      <c r="E50" s="344">
        <v>2015</v>
      </c>
      <c r="F50" s="328">
        <v>0</v>
      </c>
      <c r="G50" s="186" t="s">
        <v>13</v>
      </c>
      <c r="H50" s="187"/>
      <c r="I50" s="188"/>
      <c r="J50" s="188"/>
      <c r="K50" s="188"/>
      <c r="L50" s="189"/>
    </row>
    <row r="51" spans="1:12" ht="12.75">
      <c r="A51" s="338"/>
      <c r="B51" s="371"/>
      <c r="C51" s="352"/>
      <c r="D51" s="348"/>
      <c r="E51" s="345"/>
      <c r="F51" s="329"/>
      <c r="G51" s="186" t="s">
        <v>14</v>
      </c>
      <c r="H51" s="187"/>
      <c r="I51" s="188"/>
      <c r="J51" s="188"/>
      <c r="K51" s="188"/>
      <c r="L51" s="189"/>
    </row>
    <row r="52" spans="1:12" ht="12.75">
      <c r="A52" s="338"/>
      <c r="B52" s="371"/>
      <c r="C52" s="352"/>
      <c r="D52" s="348"/>
      <c r="E52" s="345"/>
      <c r="F52" s="2" t="s">
        <v>15</v>
      </c>
      <c r="G52" s="186" t="s">
        <v>16</v>
      </c>
      <c r="H52" s="194">
        <f aca="true" t="shared" si="5" ref="H52:K53">H46+H48+H50</f>
        <v>43050</v>
      </c>
      <c r="I52" s="195">
        <f t="shared" si="5"/>
        <v>2829</v>
      </c>
      <c r="J52" s="195">
        <f t="shared" si="5"/>
        <v>2829</v>
      </c>
      <c r="K52" s="195">
        <f t="shared" si="5"/>
        <v>45879</v>
      </c>
      <c r="L52" s="196">
        <f>K52/F53</f>
        <v>1</v>
      </c>
    </row>
    <row r="53" spans="1:12" ht="13.5" thickBot="1">
      <c r="A53" s="339"/>
      <c r="B53" s="373"/>
      <c r="C53" s="353"/>
      <c r="D53" s="348"/>
      <c r="E53" s="346"/>
      <c r="F53" s="3">
        <v>45879</v>
      </c>
      <c r="G53" s="203" t="s">
        <v>17</v>
      </c>
      <c r="H53" s="199">
        <f t="shared" si="5"/>
        <v>0</v>
      </c>
      <c r="I53" s="201">
        <f t="shared" si="5"/>
        <v>0</v>
      </c>
      <c r="J53" s="201">
        <f t="shared" si="5"/>
        <v>0</v>
      </c>
      <c r="K53" s="201">
        <f t="shared" si="5"/>
        <v>0</v>
      </c>
      <c r="L53" s="196">
        <f>K53/F53</f>
        <v>0</v>
      </c>
    </row>
    <row r="54" spans="1:12" ht="15" customHeight="1">
      <c r="A54" s="337">
        <v>7</v>
      </c>
      <c r="B54" s="382" t="s">
        <v>178</v>
      </c>
      <c r="C54" s="354">
        <v>71012</v>
      </c>
      <c r="D54" s="347" t="s">
        <v>175</v>
      </c>
      <c r="E54" s="350">
        <v>2014</v>
      </c>
      <c r="F54" s="1" t="s">
        <v>7</v>
      </c>
      <c r="G54" s="182" t="s">
        <v>8</v>
      </c>
      <c r="H54" s="202">
        <v>227500</v>
      </c>
      <c r="I54" s="184">
        <v>22500</v>
      </c>
      <c r="J54" s="184">
        <v>22500</v>
      </c>
      <c r="K54" s="184">
        <f>SUM(J54,H54)</f>
        <v>250000</v>
      </c>
      <c r="L54" s="185">
        <f>K54/F55</f>
        <v>1</v>
      </c>
    </row>
    <row r="55" spans="1:12" ht="15" customHeight="1">
      <c r="A55" s="338"/>
      <c r="B55" s="371"/>
      <c r="C55" s="352"/>
      <c r="D55" s="348"/>
      <c r="E55" s="345"/>
      <c r="F55" s="328">
        <v>250000</v>
      </c>
      <c r="G55" s="186" t="s">
        <v>9</v>
      </c>
      <c r="H55" s="187"/>
      <c r="I55" s="188"/>
      <c r="J55" s="188"/>
      <c r="K55" s="188"/>
      <c r="L55" s="189"/>
    </row>
    <row r="56" spans="1:12" ht="15" customHeight="1">
      <c r="A56" s="338"/>
      <c r="B56" s="371"/>
      <c r="C56" s="352"/>
      <c r="D56" s="348"/>
      <c r="E56" s="345"/>
      <c r="F56" s="329"/>
      <c r="G56" s="186" t="s">
        <v>46</v>
      </c>
      <c r="H56" s="187"/>
      <c r="I56" s="188"/>
      <c r="J56" s="188"/>
      <c r="K56" s="188"/>
      <c r="L56" s="189"/>
    </row>
    <row r="57" spans="1:12" ht="15" customHeight="1">
      <c r="A57" s="338"/>
      <c r="B57" s="371"/>
      <c r="C57" s="352"/>
      <c r="D57" s="348"/>
      <c r="E57" s="351"/>
      <c r="F57" s="2" t="s">
        <v>11</v>
      </c>
      <c r="G57" s="186" t="s">
        <v>12</v>
      </c>
      <c r="H57" s="187"/>
      <c r="I57" s="188"/>
      <c r="J57" s="188"/>
      <c r="K57" s="188"/>
      <c r="L57" s="189"/>
    </row>
    <row r="58" spans="1:12" ht="15" customHeight="1">
      <c r="A58" s="338"/>
      <c r="B58" s="371"/>
      <c r="C58" s="352"/>
      <c r="D58" s="348"/>
      <c r="E58" s="344">
        <v>2015</v>
      </c>
      <c r="F58" s="328">
        <v>0</v>
      </c>
      <c r="G58" s="186" t="s">
        <v>13</v>
      </c>
      <c r="H58" s="187"/>
      <c r="I58" s="188"/>
      <c r="J58" s="188"/>
      <c r="K58" s="188"/>
      <c r="L58" s="189"/>
    </row>
    <row r="59" spans="1:12" ht="15" customHeight="1">
      <c r="A59" s="338"/>
      <c r="B59" s="371"/>
      <c r="C59" s="352"/>
      <c r="D59" s="348"/>
      <c r="E59" s="345"/>
      <c r="F59" s="329"/>
      <c r="G59" s="186" t="s">
        <v>14</v>
      </c>
      <c r="H59" s="187"/>
      <c r="I59" s="188"/>
      <c r="J59" s="188"/>
      <c r="K59" s="188"/>
      <c r="L59" s="189"/>
    </row>
    <row r="60" spans="1:12" ht="15" customHeight="1">
      <c r="A60" s="338"/>
      <c r="B60" s="371"/>
      <c r="C60" s="352"/>
      <c r="D60" s="348"/>
      <c r="E60" s="345"/>
      <c r="F60" s="2" t="s">
        <v>15</v>
      </c>
      <c r="G60" s="186" t="s">
        <v>16</v>
      </c>
      <c r="H60" s="194">
        <f aca="true" t="shared" si="6" ref="H60:K61">H54+H56+H58</f>
        <v>227500</v>
      </c>
      <c r="I60" s="195">
        <f t="shared" si="6"/>
        <v>22500</v>
      </c>
      <c r="J60" s="195">
        <f t="shared" si="6"/>
        <v>22500</v>
      </c>
      <c r="K60" s="195">
        <f t="shared" si="6"/>
        <v>250000</v>
      </c>
      <c r="L60" s="196">
        <f>K60/F61</f>
        <v>1</v>
      </c>
    </row>
    <row r="61" spans="1:12" ht="15" customHeight="1" thickBot="1">
      <c r="A61" s="339"/>
      <c r="B61" s="373"/>
      <c r="C61" s="353"/>
      <c r="D61" s="348"/>
      <c r="E61" s="346"/>
      <c r="F61" s="3">
        <v>250000</v>
      </c>
      <c r="G61" s="203" t="s">
        <v>17</v>
      </c>
      <c r="H61" s="199">
        <f t="shared" si="6"/>
        <v>0</v>
      </c>
      <c r="I61" s="201">
        <f t="shared" si="6"/>
        <v>0</v>
      </c>
      <c r="J61" s="201">
        <f t="shared" si="6"/>
        <v>0</v>
      </c>
      <c r="K61" s="201">
        <f t="shared" si="6"/>
        <v>0</v>
      </c>
      <c r="L61" s="196">
        <f>K61/F61</f>
        <v>0</v>
      </c>
    </row>
    <row r="62" spans="1:12" ht="12.75" customHeight="1">
      <c r="A62" s="337">
        <v>8</v>
      </c>
      <c r="B62" s="355" t="s">
        <v>49</v>
      </c>
      <c r="C62" s="354">
        <v>71095</v>
      </c>
      <c r="D62" s="347" t="s">
        <v>175</v>
      </c>
      <c r="E62" s="350">
        <v>2014</v>
      </c>
      <c r="F62" s="1" t="s">
        <v>7</v>
      </c>
      <c r="G62" s="182" t="s">
        <v>8</v>
      </c>
      <c r="H62" s="202">
        <f>100000</f>
        <v>100000</v>
      </c>
      <c r="I62" s="184">
        <v>100000</v>
      </c>
      <c r="J62" s="184">
        <v>100000</v>
      </c>
      <c r="K62" s="184">
        <f>SUM(J62,H62)</f>
        <v>200000</v>
      </c>
      <c r="L62" s="185">
        <f>K62/F63</f>
        <v>0.6666666666666666</v>
      </c>
    </row>
    <row r="63" spans="1:12" ht="11.25" customHeight="1">
      <c r="A63" s="338"/>
      <c r="B63" s="356"/>
      <c r="C63" s="352"/>
      <c r="D63" s="348"/>
      <c r="E63" s="345"/>
      <c r="F63" s="328">
        <v>300000</v>
      </c>
      <c r="G63" s="186" t="s">
        <v>9</v>
      </c>
      <c r="H63" s="187"/>
      <c r="I63" s="188"/>
      <c r="J63" s="188"/>
      <c r="K63" s="188"/>
      <c r="L63" s="189"/>
    </row>
    <row r="64" spans="1:12" ht="12" customHeight="1">
      <c r="A64" s="338"/>
      <c r="B64" s="356"/>
      <c r="C64" s="352"/>
      <c r="D64" s="348"/>
      <c r="E64" s="345"/>
      <c r="F64" s="329"/>
      <c r="G64" s="186" t="s">
        <v>46</v>
      </c>
      <c r="H64" s="187"/>
      <c r="I64" s="188"/>
      <c r="J64" s="188"/>
      <c r="K64" s="188"/>
      <c r="L64" s="189"/>
    </row>
    <row r="65" spans="1:12" ht="10.5" customHeight="1">
      <c r="A65" s="338"/>
      <c r="B65" s="356"/>
      <c r="C65" s="352"/>
      <c r="D65" s="348"/>
      <c r="E65" s="351"/>
      <c r="F65" s="2" t="s">
        <v>11</v>
      </c>
      <c r="G65" s="186" t="s">
        <v>12</v>
      </c>
      <c r="H65" s="187"/>
      <c r="I65" s="188"/>
      <c r="J65" s="188"/>
      <c r="K65" s="188"/>
      <c r="L65" s="189"/>
    </row>
    <row r="66" spans="1:12" ht="12.75">
      <c r="A66" s="338"/>
      <c r="B66" s="356"/>
      <c r="C66" s="352"/>
      <c r="D66" s="348"/>
      <c r="E66" s="344">
        <v>2016</v>
      </c>
      <c r="F66" s="328">
        <v>0</v>
      </c>
      <c r="G66" s="186" t="s">
        <v>13</v>
      </c>
      <c r="H66" s="187"/>
      <c r="I66" s="188"/>
      <c r="J66" s="188"/>
      <c r="K66" s="188"/>
      <c r="L66" s="189"/>
    </row>
    <row r="67" spans="1:12" ht="12.75">
      <c r="A67" s="338"/>
      <c r="B67" s="356"/>
      <c r="C67" s="352"/>
      <c r="D67" s="348"/>
      <c r="E67" s="345"/>
      <c r="F67" s="329"/>
      <c r="G67" s="186" t="s">
        <v>14</v>
      </c>
      <c r="H67" s="187"/>
      <c r="I67" s="188"/>
      <c r="J67" s="188"/>
      <c r="K67" s="188"/>
      <c r="L67" s="189"/>
    </row>
    <row r="68" spans="1:12" ht="12.75">
      <c r="A68" s="338"/>
      <c r="B68" s="356"/>
      <c r="C68" s="352"/>
      <c r="D68" s="348"/>
      <c r="E68" s="345"/>
      <c r="F68" s="2" t="s">
        <v>15</v>
      </c>
      <c r="G68" s="186" t="s">
        <v>16</v>
      </c>
      <c r="H68" s="194">
        <f aca="true" t="shared" si="7" ref="H68:K69">H62+H64+H66</f>
        <v>100000</v>
      </c>
      <c r="I68" s="195">
        <f t="shared" si="7"/>
        <v>100000</v>
      </c>
      <c r="J68" s="195">
        <f t="shared" si="7"/>
        <v>100000</v>
      </c>
      <c r="K68" s="195">
        <f t="shared" si="7"/>
        <v>200000</v>
      </c>
      <c r="L68" s="196">
        <f>K68/F69</f>
        <v>0.6666666666666666</v>
      </c>
    </row>
    <row r="69" spans="1:12" ht="13.5" thickBot="1">
      <c r="A69" s="339"/>
      <c r="B69" s="357"/>
      <c r="C69" s="353"/>
      <c r="D69" s="348"/>
      <c r="E69" s="346"/>
      <c r="F69" s="3">
        <v>300000</v>
      </c>
      <c r="G69" s="203" t="s">
        <v>17</v>
      </c>
      <c r="H69" s="199">
        <f t="shared" si="7"/>
        <v>0</v>
      </c>
      <c r="I69" s="201">
        <f t="shared" si="7"/>
        <v>0</v>
      </c>
      <c r="J69" s="201">
        <f t="shared" si="7"/>
        <v>0</v>
      </c>
      <c r="K69" s="201">
        <f t="shared" si="7"/>
        <v>0</v>
      </c>
      <c r="L69" s="196">
        <f>K69/F69</f>
        <v>0</v>
      </c>
    </row>
    <row r="70" spans="1:12" ht="12.75" customHeight="1">
      <c r="A70" s="337">
        <v>9</v>
      </c>
      <c r="B70" s="340" t="s">
        <v>50</v>
      </c>
      <c r="C70" s="354">
        <v>71095</v>
      </c>
      <c r="D70" s="347" t="s">
        <v>179</v>
      </c>
      <c r="E70" s="350">
        <v>2014</v>
      </c>
      <c r="F70" s="1" t="s">
        <v>7</v>
      </c>
      <c r="G70" s="182" t="s">
        <v>8</v>
      </c>
      <c r="H70" s="202">
        <v>236000</v>
      </c>
      <c r="I70" s="184">
        <v>188000</v>
      </c>
      <c r="J70" s="184">
        <v>188000</v>
      </c>
      <c r="K70" s="184">
        <f>SUM(J70,H70)</f>
        <v>424000</v>
      </c>
      <c r="L70" s="185">
        <f>K70/F71</f>
        <v>0.6928104575163399</v>
      </c>
    </row>
    <row r="71" spans="1:12" ht="11.25" customHeight="1">
      <c r="A71" s="338"/>
      <c r="B71" s="341"/>
      <c r="C71" s="352"/>
      <c r="D71" s="348"/>
      <c r="E71" s="345"/>
      <c r="F71" s="328">
        <v>612000</v>
      </c>
      <c r="G71" s="186" t="s">
        <v>9</v>
      </c>
      <c r="H71" s="187"/>
      <c r="I71" s="188"/>
      <c r="J71" s="188"/>
      <c r="K71" s="188"/>
      <c r="L71" s="189"/>
    </row>
    <row r="72" spans="1:12" ht="9.75" customHeight="1">
      <c r="A72" s="338"/>
      <c r="B72" s="341"/>
      <c r="C72" s="352"/>
      <c r="D72" s="348"/>
      <c r="E72" s="345"/>
      <c r="F72" s="329"/>
      <c r="G72" s="186" t="s">
        <v>10</v>
      </c>
      <c r="H72" s="187"/>
      <c r="I72" s="188"/>
      <c r="J72" s="188"/>
      <c r="K72" s="188"/>
      <c r="L72" s="189"/>
    </row>
    <row r="73" spans="1:12" ht="10.5" customHeight="1">
      <c r="A73" s="338"/>
      <c r="B73" s="341"/>
      <c r="C73" s="352"/>
      <c r="D73" s="348"/>
      <c r="E73" s="351"/>
      <c r="F73" s="2" t="s">
        <v>11</v>
      </c>
      <c r="G73" s="186" t="s">
        <v>12</v>
      </c>
      <c r="H73" s="187"/>
      <c r="I73" s="188"/>
      <c r="J73" s="188"/>
      <c r="K73" s="188"/>
      <c r="L73" s="189"/>
    </row>
    <row r="74" spans="1:12" ht="11.25" customHeight="1">
      <c r="A74" s="338"/>
      <c r="B74" s="341"/>
      <c r="C74" s="352"/>
      <c r="D74" s="348"/>
      <c r="E74" s="344">
        <v>2016</v>
      </c>
      <c r="F74" s="328">
        <v>0</v>
      </c>
      <c r="G74" s="186" t="s">
        <v>13</v>
      </c>
      <c r="H74" s="187"/>
      <c r="I74" s="188"/>
      <c r="J74" s="188"/>
      <c r="K74" s="188"/>
      <c r="L74" s="189"/>
    </row>
    <row r="75" spans="1:12" ht="12" customHeight="1">
      <c r="A75" s="338"/>
      <c r="B75" s="341"/>
      <c r="C75" s="352"/>
      <c r="D75" s="348"/>
      <c r="E75" s="345"/>
      <c r="F75" s="329"/>
      <c r="G75" s="186" t="s">
        <v>14</v>
      </c>
      <c r="H75" s="187"/>
      <c r="I75" s="188"/>
      <c r="J75" s="188"/>
      <c r="K75" s="188"/>
      <c r="L75" s="189"/>
    </row>
    <row r="76" spans="1:12" ht="12.75">
      <c r="A76" s="338"/>
      <c r="B76" s="341"/>
      <c r="C76" s="352"/>
      <c r="D76" s="348"/>
      <c r="E76" s="345"/>
      <c r="F76" s="2" t="s">
        <v>15</v>
      </c>
      <c r="G76" s="186" t="s">
        <v>16</v>
      </c>
      <c r="H76" s="194">
        <f aca="true" t="shared" si="8" ref="H76:K77">H70+H72+H74</f>
        <v>236000</v>
      </c>
      <c r="I76" s="195">
        <f t="shared" si="8"/>
        <v>188000</v>
      </c>
      <c r="J76" s="195">
        <f t="shared" si="8"/>
        <v>188000</v>
      </c>
      <c r="K76" s="195">
        <f t="shared" si="8"/>
        <v>424000</v>
      </c>
      <c r="L76" s="196">
        <f>K76/F77</f>
        <v>0.6928104575163399</v>
      </c>
    </row>
    <row r="77" spans="1:12" ht="13.5" thickBot="1">
      <c r="A77" s="339"/>
      <c r="B77" s="342"/>
      <c r="C77" s="353"/>
      <c r="D77" s="349"/>
      <c r="E77" s="346"/>
      <c r="F77" s="3">
        <v>612000</v>
      </c>
      <c r="G77" s="203" t="s">
        <v>17</v>
      </c>
      <c r="H77" s="199">
        <f t="shared" si="8"/>
        <v>0</v>
      </c>
      <c r="I77" s="201">
        <f t="shared" si="8"/>
        <v>0</v>
      </c>
      <c r="J77" s="201">
        <f t="shared" si="8"/>
        <v>0</v>
      </c>
      <c r="K77" s="201">
        <f t="shared" si="8"/>
        <v>0</v>
      </c>
      <c r="L77" s="196">
        <f>K77/F77</f>
        <v>0</v>
      </c>
    </row>
    <row r="78" spans="1:12" ht="12.75" customHeight="1">
      <c r="A78" s="337">
        <v>10</v>
      </c>
      <c r="B78" s="355" t="s">
        <v>180</v>
      </c>
      <c r="C78" s="347">
        <v>71095</v>
      </c>
      <c r="D78" s="347" t="s">
        <v>181</v>
      </c>
      <c r="E78" s="350">
        <v>2014</v>
      </c>
      <c r="F78" s="1" t="s">
        <v>7</v>
      </c>
      <c r="G78" s="182" t="s">
        <v>8</v>
      </c>
      <c r="H78" s="202">
        <v>24839</v>
      </c>
      <c r="I78" s="205">
        <v>71534</v>
      </c>
      <c r="J78" s="184">
        <v>70135</v>
      </c>
      <c r="K78" s="184">
        <f>SUM(J78,H78)</f>
        <v>94974</v>
      </c>
      <c r="L78" s="185"/>
    </row>
    <row r="79" spans="1:12" ht="12.75">
      <c r="A79" s="338"/>
      <c r="B79" s="356"/>
      <c r="C79" s="348"/>
      <c r="D79" s="348"/>
      <c r="E79" s="345"/>
      <c r="F79" s="328">
        <v>275168</v>
      </c>
      <c r="G79" s="186" t="s">
        <v>9</v>
      </c>
      <c r="H79" s="187"/>
      <c r="I79" s="206"/>
      <c r="J79" s="188"/>
      <c r="K79" s="188"/>
      <c r="L79" s="189"/>
    </row>
    <row r="80" spans="1:12" ht="12.75">
      <c r="A80" s="338"/>
      <c r="B80" s="356"/>
      <c r="C80" s="348"/>
      <c r="D80" s="348"/>
      <c r="E80" s="345"/>
      <c r="F80" s="329"/>
      <c r="G80" s="186" t="s">
        <v>10</v>
      </c>
      <c r="H80" s="187"/>
      <c r="I80" s="206"/>
      <c r="J80" s="188"/>
      <c r="K80" s="188"/>
      <c r="L80" s="189"/>
    </row>
    <row r="81" spans="1:12" ht="12.75">
      <c r="A81" s="338"/>
      <c r="B81" s="356"/>
      <c r="C81" s="348"/>
      <c r="D81" s="348"/>
      <c r="E81" s="351"/>
      <c r="F81" s="2" t="s">
        <v>11</v>
      </c>
      <c r="G81" s="186" t="s">
        <v>12</v>
      </c>
      <c r="H81" s="187"/>
      <c r="I81" s="206"/>
      <c r="J81" s="188"/>
      <c r="K81" s="188"/>
      <c r="L81" s="189"/>
    </row>
    <row r="82" spans="1:12" ht="12.75">
      <c r="A82" s="338"/>
      <c r="B82" s="356"/>
      <c r="C82" s="348"/>
      <c r="D82" s="348"/>
      <c r="E82" s="344">
        <v>2016</v>
      </c>
      <c r="F82" s="328">
        <v>0</v>
      </c>
      <c r="G82" s="186" t="s">
        <v>13</v>
      </c>
      <c r="H82" s="187">
        <v>7500</v>
      </c>
      <c r="I82" s="206">
        <v>36660</v>
      </c>
      <c r="J82" s="188">
        <v>36660</v>
      </c>
      <c r="K82" s="188">
        <f>SUM(H82,J82)</f>
        <v>44160</v>
      </c>
      <c r="L82" s="189"/>
    </row>
    <row r="83" spans="1:12" ht="12.75">
      <c r="A83" s="338"/>
      <c r="B83" s="356"/>
      <c r="C83" s="348"/>
      <c r="D83" s="348"/>
      <c r="E83" s="345"/>
      <c r="F83" s="329"/>
      <c r="G83" s="186" t="s">
        <v>14</v>
      </c>
      <c r="H83" s="187"/>
      <c r="I83" s="188"/>
      <c r="J83" s="188"/>
      <c r="K83" s="188"/>
      <c r="L83" s="189"/>
    </row>
    <row r="84" spans="1:12" ht="12.75">
      <c r="A84" s="338"/>
      <c r="B84" s="356"/>
      <c r="C84" s="348"/>
      <c r="D84" s="348"/>
      <c r="E84" s="345"/>
      <c r="F84" s="2" t="s">
        <v>15</v>
      </c>
      <c r="G84" s="186" t="s">
        <v>16</v>
      </c>
      <c r="H84" s="194">
        <f aca="true" t="shared" si="9" ref="H84:K85">H78+H80+H82</f>
        <v>32339</v>
      </c>
      <c r="I84" s="195">
        <f t="shared" si="9"/>
        <v>108194</v>
      </c>
      <c r="J84" s="195">
        <f t="shared" si="9"/>
        <v>106795</v>
      </c>
      <c r="K84" s="195">
        <f t="shared" si="9"/>
        <v>139134</v>
      </c>
      <c r="L84" s="196">
        <f>K84/F85</f>
        <v>0.5056329224328411</v>
      </c>
    </row>
    <row r="85" spans="1:12" ht="13.5" thickBot="1">
      <c r="A85" s="339"/>
      <c r="B85" s="357"/>
      <c r="C85" s="349"/>
      <c r="D85" s="349"/>
      <c r="E85" s="346"/>
      <c r="F85" s="3">
        <v>275168</v>
      </c>
      <c r="G85" s="203" t="s">
        <v>17</v>
      </c>
      <c r="H85" s="199">
        <f t="shared" si="9"/>
        <v>0</v>
      </c>
      <c r="I85" s="201">
        <f t="shared" si="9"/>
        <v>0</v>
      </c>
      <c r="J85" s="201">
        <f t="shared" si="9"/>
        <v>0</v>
      </c>
      <c r="K85" s="201">
        <f t="shared" si="9"/>
        <v>0</v>
      </c>
      <c r="L85" s="204">
        <f>K85/F85</f>
        <v>0</v>
      </c>
    </row>
    <row r="86" spans="1:12" ht="14.25" customHeight="1">
      <c r="A86" s="337">
        <v>11</v>
      </c>
      <c r="B86" s="355" t="s">
        <v>182</v>
      </c>
      <c r="C86" s="347">
        <v>71095</v>
      </c>
      <c r="D86" s="347" t="s">
        <v>181</v>
      </c>
      <c r="E86" s="350">
        <v>2015</v>
      </c>
      <c r="F86" s="1" t="s">
        <v>7</v>
      </c>
      <c r="G86" s="182" t="s">
        <v>8</v>
      </c>
      <c r="H86" s="202"/>
      <c r="I86" s="205">
        <v>6500</v>
      </c>
      <c r="J86" s="184">
        <v>6495</v>
      </c>
      <c r="K86" s="184">
        <f>SUM(J86,H86)</f>
        <v>6495</v>
      </c>
      <c r="L86" s="185"/>
    </row>
    <row r="87" spans="1:12" ht="14.25" customHeight="1">
      <c r="A87" s="338"/>
      <c r="B87" s="356"/>
      <c r="C87" s="348"/>
      <c r="D87" s="348"/>
      <c r="E87" s="345"/>
      <c r="F87" s="328">
        <v>135000</v>
      </c>
      <c r="G87" s="186" t="s">
        <v>9</v>
      </c>
      <c r="H87" s="187"/>
      <c r="I87" s="206"/>
      <c r="J87" s="188"/>
      <c r="K87" s="188"/>
      <c r="L87" s="189"/>
    </row>
    <row r="88" spans="1:12" ht="14.25" customHeight="1">
      <c r="A88" s="338"/>
      <c r="B88" s="356"/>
      <c r="C88" s="348"/>
      <c r="D88" s="348"/>
      <c r="E88" s="345"/>
      <c r="F88" s="329"/>
      <c r="G88" s="186" t="s">
        <v>10</v>
      </c>
      <c r="H88" s="187"/>
      <c r="I88" s="206"/>
      <c r="J88" s="188"/>
      <c r="K88" s="188"/>
      <c r="L88" s="189"/>
    </row>
    <row r="89" spans="1:12" ht="14.25" customHeight="1">
      <c r="A89" s="338"/>
      <c r="B89" s="356"/>
      <c r="C89" s="348"/>
      <c r="D89" s="348"/>
      <c r="E89" s="351"/>
      <c r="F89" s="2" t="s">
        <v>11</v>
      </c>
      <c r="G89" s="186" t="s">
        <v>12</v>
      </c>
      <c r="H89" s="187"/>
      <c r="I89" s="206"/>
      <c r="J89" s="188"/>
      <c r="K89" s="188"/>
      <c r="L89" s="189"/>
    </row>
    <row r="90" spans="1:12" ht="14.25" customHeight="1">
      <c r="A90" s="338"/>
      <c r="B90" s="356"/>
      <c r="C90" s="348"/>
      <c r="D90" s="348"/>
      <c r="E90" s="344">
        <v>2017</v>
      </c>
      <c r="F90" s="328">
        <v>0</v>
      </c>
      <c r="G90" s="186" t="s">
        <v>13</v>
      </c>
      <c r="H90" s="187"/>
      <c r="I90" s="206">
        <v>21500</v>
      </c>
      <c r="J90" s="188">
        <v>21500</v>
      </c>
      <c r="K90" s="188">
        <f>SUM(H90,J90)</f>
        <v>21500</v>
      </c>
      <c r="L90" s="189"/>
    </row>
    <row r="91" spans="1:12" ht="14.25" customHeight="1">
      <c r="A91" s="338"/>
      <c r="B91" s="356"/>
      <c r="C91" s="348"/>
      <c r="D91" s="348"/>
      <c r="E91" s="345"/>
      <c r="F91" s="329"/>
      <c r="G91" s="186" t="s">
        <v>14</v>
      </c>
      <c r="H91" s="187"/>
      <c r="I91" s="188"/>
      <c r="J91" s="188"/>
      <c r="K91" s="188"/>
      <c r="L91" s="189"/>
    </row>
    <row r="92" spans="1:12" ht="14.25" customHeight="1">
      <c r="A92" s="338"/>
      <c r="B92" s="356"/>
      <c r="C92" s="348"/>
      <c r="D92" s="348"/>
      <c r="E92" s="345"/>
      <c r="F92" s="2" t="s">
        <v>15</v>
      </c>
      <c r="G92" s="186" t="s">
        <v>16</v>
      </c>
      <c r="H92" s="194">
        <f aca="true" t="shared" si="10" ref="H92:K93">H86+H88+H90</f>
        <v>0</v>
      </c>
      <c r="I92" s="195">
        <f t="shared" si="10"/>
        <v>28000</v>
      </c>
      <c r="J92" s="195">
        <f t="shared" si="10"/>
        <v>27995</v>
      </c>
      <c r="K92" s="195">
        <f t="shared" si="10"/>
        <v>27995</v>
      </c>
      <c r="L92" s="196">
        <f>K92/F93</f>
        <v>0.20737037037037037</v>
      </c>
    </row>
    <row r="93" spans="1:12" ht="14.25" customHeight="1" thickBot="1">
      <c r="A93" s="339"/>
      <c r="B93" s="357"/>
      <c r="C93" s="349"/>
      <c r="D93" s="349"/>
      <c r="E93" s="346"/>
      <c r="F93" s="3">
        <v>135000</v>
      </c>
      <c r="G93" s="203" t="s">
        <v>17</v>
      </c>
      <c r="H93" s="199">
        <f t="shared" si="10"/>
        <v>0</v>
      </c>
      <c r="I93" s="201">
        <f t="shared" si="10"/>
        <v>0</v>
      </c>
      <c r="J93" s="201">
        <f t="shared" si="10"/>
        <v>0</v>
      </c>
      <c r="K93" s="201">
        <f t="shared" si="10"/>
        <v>0</v>
      </c>
      <c r="L93" s="196">
        <f>K93/F93</f>
        <v>0</v>
      </c>
    </row>
    <row r="94" spans="1:12" ht="12.75" customHeight="1">
      <c r="A94" s="337">
        <v>12</v>
      </c>
      <c r="B94" s="355" t="s">
        <v>183</v>
      </c>
      <c r="C94" s="347">
        <v>71095</v>
      </c>
      <c r="D94" s="347" t="s">
        <v>179</v>
      </c>
      <c r="E94" s="350">
        <v>2014</v>
      </c>
      <c r="F94" s="1" t="s">
        <v>7</v>
      </c>
      <c r="G94" s="182" t="s">
        <v>8</v>
      </c>
      <c r="H94" s="202">
        <v>100000</v>
      </c>
      <c r="I94" s="184">
        <v>75000</v>
      </c>
      <c r="J94" s="184">
        <v>75000</v>
      </c>
      <c r="K94" s="184">
        <f>SUM(J94,H94)</f>
        <v>175000</v>
      </c>
      <c r="L94" s="185">
        <f>K94/F95</f>
        <v>0.7</v>
      </c>
    </row>
    <row r="95" spans="1:12" ht="12.75">
      <c r="A95" s="338"/>
      <c r="B95" s="356"/>
      <c r="C95" s="348"/>
      <c r="D95" s="348"/>
      <c r="E95" s="345"/>
      <c r="F95" s="328">
        <v>250000</v>
      </c>
      <c r="G95" s="186" t="s">
        <v>9</v>
      </c>
      <c r="H95" s="187"/>
      <c r="I95" s="188"/>
      <c r="J95" s="188"/>
      <c r="K95" s="188"/>
      <c r="L95" s="189"/>
    </row>
    <row r="96" spans="1:12" ht="12.75">
      <c r="A96" s="338"/>
      <c r="B96" s="356"/>
      <c r="C96" s="348"/>
      <c r="D96" s="348"/>
      <c r="E96" s="345"/>
      <c r="F96" s="329"/>
      <c r="G96" s="186" t="s">
        <v>10</v>
      </c>
      <c r="H96" s="187"/>
      <c r="I96" s="188"/>
      <c r="J96" s="188"/>
      <c r="K96" s="188"/>
      <c r="L96" s="189"/>
    </row>
    <row r="97" spans="1:12" ht="12.75">
      <c r="A97" s="338"/>
      <c r="B97" s="356"/>
      <c r="C97" s="348"/>
      <c r="D97" s="348"/>
      <c r="E97" s="351"/>
      <c r="F97" s="2" t="s">
        <v>11</v>
      </c>
      <c r="G97" s="186" t="s">
        <v>12</v>
      </c>
      <c r="H97" s="187"/>
      <c r="I97" s="188"/>
      <c r="J97" s="188"/>
      <c r="K97" s="188"/>
      <c r="L97" s="189"/>
    </row>
    <row r="98" spans="1:12" ht="12.75">
      <c r="A98" s="338"/>
      <c r="B98" s="356"/>
      <c r="C98" s="348"/>
      <c r="D98" s="348"/>
      <c r="E98" s="344">
        <v>2016</v>
      </c>
      <c r="F98" s="328">
        <v>0</v>
      </c>
      <c r="G98" s="186" t="s">
        <v>13</v>
      </c>
      <c r="H98" s="187"/>
      <c r="I98" s="188"/>
      <c r="J98" s="188"/>
      <c r="K98" s="188"/>
      <c r="L98" s="189"/>
    </row>
    <row r="99" spans="1:12" ht="12.75">
      <c r="A99" s="338"/>
      <c r="B99" s="356"/>
      <c r="C99" s="348"/>
      <c r="D99" s="348"/>
      <c r="E99" s="345"/>
      <c r="F99" s="329"/>
      <c r="G99" s="186" t="s">
        <v>14</v>
      </c>
      <c r="H99" s="187"/>
      <c r="I99" s="188"/>
      <c r="J99" s="188"/>
      <c r="K99" s="188"/>
      <c r="L99" s="189"/>
    </row>
    <row r="100" spans="1:12" ht="12.75">
      <c r="A100" s="338"/>
      <c r="B100" s="356"/>
      <c r="C100" s="348"/>
      <c r="D100" s="348"/>
      <c r="E100" s="345"/>
      <c r="F100" s="2" t="s">
        <v>15</v>
      </c>
      <c r="G100" s="186" t="s">
        <v>16</v>
      </c>
      <c r="H100" s="194">
        <f aca="true" t="shared" si="11" ref="H100:K101">H94+H96+H98</f>
        <v>100000</v>
      </c>
      <c r="I100" s="195">
        <f t="shared" si="11"/>
        <v>75000</v>
      </c>
      <c r="J100" s="195">
        <f t="shared" si="11"/>
        <v>75000</v>
      </c>
      <c r="K100" s="195">
        <f t="shared" si="11"/>
        <v>175000</v>
      </c>
      <c r="L100" s="196">
        <f>K100/F101</f>
        <v>0.7</v>
      </c>
    </row>
    <row r="101" spans="1:12" ht="13.5" thickBot="1">
      <c r="A101" s="339"/>
      <c r="B101" s="357"/>
      <c r="C101" s="349"/>
      <c r="D101" s="349"/>
      <c r="E101" s="346"/>
      <c r="F101" s="3">
        <v>250000</v>
      </c>
      <c r="G101" s="203" t="s">
        <v>17</v>
      </c>
      <c r="H101" s="199">
        <f t="shared" si="11"/>
        <v>0</v>
      </c>
      <c r="I101" s="201">
        <f t="shared" si="11"/>
        <v>0</v>
      </c>
      <c r="J101" s="201">
        <f t="shared" si="11"/>
        <v>0</v>
      </c>
      <c r="K101" s="201">
        <f t="shared" si="11"/>
        <v>0</v>
      </c>
      <c r="L101" s="196">
        <f>K101/F101</f>
        <v>0</v>
      </c>
    </row>
    <row r="102" spans="1:12" ht="12.75">
      <c r="A102" s="337">
        <v>13</v>
      </c>
      <c r="B102" s="355" t="s">
        <v>184</v>
      </c>
      <c r="C102" s="347">
        <v>71095</v>
      </c>
      <c r="D102" s="347" t="s">
        <v>179</v>
      </c>
      <c r="E102" s="350">
        <v>2015</v>
      </c>
      <c r="F102" s="1" t="s">
        <v>7</v>
      </c>
      <c r="G102" s="182" t="s">
        <v>8</v>
      </c>
      <c r="H102" s="202"/>
      <c r="I102" s="184">
        <v>100000</v>
      </c>
      <c r="J102" s="184">
        <v>100000</v>
      </c>
      <c r="K102" s="184">
        <f>SUM(J102,H102)</f>
        <v>100000</v>
      </c>
      <c r="L102" s="185">
        <f>K102/F103</f>
        <v>0.25</v>
      </c>
    </row>
    <row r="103" spans="1:12" ht="12.75">
      <c r="A103" s="338"/>
      <c r="B103" s="356"/>
      <c r="C103" s="348"/>
      <c r="D103" s="348"/>
      <c r="E103" s="345"/>
      <c r="F103" s="328">
        <v>400000</v>
      </c>
      <c r="G103" s="186" t="s">
        <v>9</v>
      </c>
      <c r="H103" s="187"/>
      <c r="I103" s="188"/>
      <c r="J103" s="188"/>
      <c r="K103" s="188"/>
      <c r="L103" s="189"/>
    </row>
    <row r="104" spans="1:12" ht="12.75">
      <c r="A104" s="338"/>
      <c r="B104" s="356"/>
      <c r="C104" s="348"/>
      <c r="D104" s="348"/>
      <c r="E104" s="345"/>
      <c r="F104" s="329"/>
      <c r="G104" s="186" t="s">
        <v>10</v>
      </c>
      <c r="H104" s="187"/>
      <c r="I104" s="188"/>
      <c r="J104" s="188"/>
      <c r="K104" s="188"/>
      <c r="L104" s="189"/>
    </row>
    <row r="105" spans="1:12" ht="12.75">
      <c r="A105" s="338"/>
      <c r="B105" s="356"/>
      <c r="C105" s="348"/>
      <c r="D105" s="348"/>
      <c r="E105" s="351"/>
      <c r="F105" s="2" t="s">
        <v>11</v>
      </c>
      <c r="G105" s="186" t="s">
        <v>12</v>
      </c>
      <c r="H105" s="187"/>
      <c r="I105" s="188"/>
      <c r="J105" s="188"/>
      <c r="K105" s="188"/>
      <c r="L105" s="189"/>
    </row>
    <row r="106" spans="1:12" ht="12.75">
      <c r="A106" s="338"/>
      <c r="B106" s="356"/>
      <c r="C106" s="348"/>
      <c r="D106" s="348"/>
      <c r="E106" s="344">
        <v>2017</v>
      </c>
      <c r="F106" s="328">
        <v>0</v>
      </c>
      <c r="G106" s="186" t="s">
        <v>13</v>
      </c>
      <c r="H106" s="187"/>
      <c r="I106" s="188"/>
      <c r="J106" s="188"/>
      <c r="K106" s="188"/>
      <c r="L106" s="189"/>
    </row>
    <row r="107" spans="1:12" ht="12.75">
      <c r="A107" s="338"/>
      <c r="B107" s="356"/>
      <c r="C107" s="348"/>
      <c r="D107" s="348"/>
      <c r="E107" s="345"/>
      <c r="F107" s="329"/>
      <c r="G107" s="186" t="s">
        <v>14</v>
      </c>
      <c r="H107" s="187"/>
      <c r="I107" s="188"/>
      <c r="J107" s="188"/>
      <c r="K107" s="188"/>
      <c r="L107" s="189"/>
    </row>
    <row r="108" spans="1:12" ht="12.75">
      <c r="A108" s="338"/>
      <c r="B108" s="356"/>
      <c r="C108" s="348"/>
      <c r="D108" s="348"/>
      <c r="E108" s="345"/>
      <c r="F108" s="2" t="s">
        <v>15</v>
      </c>
      <c r="G108" s="186" t="s">
        <v>16</v>
      </c>
      <c r="H108" s="194">
        <f aca="true" t="shared" si="12" ref="H108:K109">H102+H104+H106</f>
        <v>0</v>
      </c>
      <c r="I108" s="195">
        <f t="shared" si="12"/>
        <v>100000</v>
      </c>
      <c r="J108" s="195">
        <f t="shared" si="12"/>
        <v>100000</v>
      </c>
      <c r="K108" s="195">
        <f t="shared" si="12"/>
        <v>100000</v>
      </c>
      <c r="L108" s="196">
        <f>K108/F109</f>
        <v>0.25</v>
      </c>
    </row>
    <row r="109" spans="1:12" ht="13.5" thickBot="1">
      <c r="A109" s="339"/>
      <c r="B109" s="357"/>
      <c r="C109" s="349"/>
      <c r="D109" s="349"/>
      <c r="E109" s="346"/>
      <c r="F109" s="3">
        <v>400000</v>
      </c>
      <c r="G109" s="203" t="s">
        <v>17</v>
      </c>
      <c r="H109" s="199">
        <f t="shared" si="12"/>
        <v>0</v>
      </c>
      <c r="I109" s="201">
        <f t="shared" si="12"/>
        <v>0</v>
      </c>
      <c r="J109" s="201">
        <f t="shared" si="12"/>
        <v>0</v>
      </c>
      <c r="K109" s="201">
        <f t="shared" si="12"/>
        <v>0</v>
      </c>
      <c r="L109" s="196">
        <f>K109/F109</f>
        <v>0</v>
      </c>
    </row>
    <row r="110" spans="1:12" ht="12.75" customHeight="1">
      <c r="A110" s="337">
        <v>14</v>
      </c>
      <c r="B110" s="340" t="s">
        <v>185</v>
      </c>
      <c r="C110" s="347">
        <v>75075</v>
      </c>
      <c r="D110" s="347" t="s">
        <v>179</v>
      </c>
      <c r="E110" s="350">
        <v>2013</v>
      </c>
      <c r="F110" s="1" t="s">
        <v>7</v>
      </c>
      <c r="G110" s="182" t="s">
        <v>8</v>
      </c>
      <c r="H110" s="202">
        <v>128763</v>
      </c>
      <c r="I110" s="184">
        <v>85842</v>
      </c>
      <c r="J110" s="184">
        <v>85842</v>
      </c>
      <c r="K110" s="184">
        <f>SUM(J110,H110)</f>
        <v>214605</v>
      </c>
      <c r="L110" s="185">
        <f>K110/F111</f>
        <v>0.825083333012945</v>
      </c>
    </row>
    <row r="111" spans="1:12" ht="13.5" customHeight="1">
      <c r="A111" s="338"/>
      <c r="B111" s="341"/>
      <c r="C111" s="348"/>
      <c r="D111" s="348"/>
      <c r="E111" s="345"/>
      <c r="F111" s="328">
        <v>260101</v>
      </c>
      <c r="G111" s="186" t="s">
        <v>9</v>
      </c>
      <c r="H111" s="187"/>
      <c r="I111" s="188"/>
      <c r="J111" s="188"/>
      <c r="K111" s="188"/>
      <c r="L111" s="189"/>
    </row>
    <row r="112" spans="1:12" ht="13.5" customHeight="1">
      <c r="A112" s="338"/>
      <c r="B112" s="341"/>
      <c r="C112" s="348"/>
      <c r="D112" s="348"/>
      <c r="E112" s="345"/>
      <c r="F112" s="329"/>
      <c r="G112" s="186" t="s">
        <v>10</v>
      </c>
      <c r="H112" s="187"/>
      <c r="I112" s="188"/>
      <c r="J112" s="188"/>
      <c r="K112" s="188"/>
      <c r="L112" s="189"/>
    </row>
    <row r="113" spans="1:12" ht="13.5" customHeight="1">
      <c r="A113" s="338"/>
      <c r="B113" s="341"/>
      <c r="C113" s="348"/>
      <c r="D113" s="348"/>
      <c r="E113" s="351"/>
      <c r="F113" s="2" t="s">
        <v>11</v>
      </c>
      <c r="G113" s="186" t="s">
        <v>12</v>
      </c>
      <c r="H113" s="187"/>
      <c r="I113" s="188"/>
      <c r="J113" s="188"/>
      <c r="K113" s="188"/>
      <c r="L113" s="189"/>
    </row>
    <row r="114" spans="1:12" ht="13.5" customHeight="1">
      <c r="A114" s="338"/>
      <c r="B114" s="341"/>
      <c r="C114" s="348"/>
      <c r="D114" s="348"/>
      <c r="E114" s="344">
        <v>2016</v>
      </c>
      <c r="F114" s="328">
        <v>0</v>
      </c>
      <c r="G114" s="186" t="s">
        <v>13</v>
      </c>
      <c r="H114" s="187"/>
      <c r="I114" s="188"/>
      <c r="J114" s="188"/>
      <c r="K114" s="188"/>
      <c r="L114" s="189"/>
    </row>
    <row r="115" spans="1:12" ht="13.5" customHeight="1">
      <c r="A115" s="338"/>
      <c r="B115" s="341"/>
      <c r="C115" s="348"/>
      <c r="D115" s="348"/>
      <c r="E115" s="345"/>
      <c r="F115" s="329"/>
      <c r="G115" s="186" t="s">
        <v>14</v>
      </c>
      <c r="H115" s="187"/>
      <c r="I115" s="188"/>
      <c r="J115" s="188"/>
      <c r="K115" s="188"/>
      <c r="L115" s="189"/>
    </row>
    <row r="116" spans="1:12" ht="12.75">
      <c r="A116" s="338"/>
      <c r="B116" s="341"/>
      <c r="C116" s="348"/>
      <c r="D116" s="348"/>
      <c r="E116" s="345"/>
      <c r="F116" s="2" t="s">
        <v>15</v>
      </c>
      <c r="G116" s="186" t="s">
        <v>16</v>
      </c>
      <c r="H116" s="194">
        <f aca="true" t="shared" si="13" ref="H116:K117">H110+H112+H114</f>
        <v>128763</v>
      </c>
      <c r="I116" s="195">
        <f t="shared" si="13"/>
        <v>85842</v>
      </c>
      <c r="J116" s="195">
        <f t="shared" si="13"/>
        <v>85842</v>
      </c>
      <c r="K116" s="195">
        <f t="shared" si="13"/>
        <v>214605</v>
      </c>
      <c r="L116" s="196">
        <f>K116/F117</f>
        <v>0.825083333012945</v>
      </c>
    </row>
    <row r="117" spans="1:12" ht="13.5" thickBot="1">
      <c r="A117" s="339"/>
      <c r="B117" s="341"/>
      <c r="C117" s="349"/>
      <c r="D117" s="349"/>
      <c r="E117" s="346"/>
      <c r="F117" s="3">
        <v>260101</v>
      </c>
      <c r="G117" s="203" t="s">
        <v>17</v>
      </c>
      <c r="H117" s="199">
        <f t="shared" si="13"/>
        <v>0</v>
      </c>
      <c r="I117" s="201">
        <f t="shared" si="13"/>
        <v>0</v>
      </c>
      <c r="J117" s="201">
        <f t="shared" si="13"/>
        <v>0</v>
      </c>
      <c r="K117" s="201">
        <f t="shared" si="13"/>
        <v>0</v>
      </c>
      <c r="L117" s="196">
        <f>K117/F117</f>
        <v>0</v>
      </c>
    </row>
    <row r="118" spans="1:12" ht="12.75" customHeight="1">
      <c r="A118" s="337">
        <v>15</v>
      </c>
      <c r="B118" s="340" t="s">
        <v>186</v>
      </c>
      <c r="C118" s="347">
        <v>75075</v>
      </c>
      <c r="D118" s="347" t="s">
        <v>179</v>
      </c>
      <c r="E118" s="350">
        <v>2013</v>
      </c>
      <c r="F118" s="1" t="s">
        <v>7</v>
      </c>
      <c r="G118" s="182" t="s">
        <v>8</v>
      </c>
      <c r="H118" s="202">
        <v>6150</v>
      </c>
      <c r="I118" s="184">
        <v>12300</v>
      </c>
      <c r="J118" s="184">
        <v>0</v>
      </c>
      <c r="K118" s="184">
        <f>SUM(J118,H118)</f>
        <v>6150</v>
      </c>
      <c r="L118" s="185">
        <f>K118/F119</f>
        <v>0.25</v>
      </c>
    </row>
    <row r="119" spans="1:12" ht="10.5" customHeight="1">
      <c r="A119" s="338"/>
      <c r="B119" s="341"/>
      <c r="C119" s="348"/>
      <c r="D119" s="348"/>
      <c r="E119" s="345"/>
      <c r="F119" s="328">
        <v>24600</v>
      </c>
      <c r="G119" s="186" t="s">
        <v>9</v>
      </c>
      <c r="H119" s="187"/>
      <c r="I119" s="188"/>
      <c r="J119" s="188"/>
      <c r="K119" s="188"/>
      <c r="L119" s="189"/>
    </row>
    <row r="120" spans="1:12" ht="10.5" customHeight="1">
      <c r="A120" s="338"/>
      <c r="B120" s="341"/>
      <c r="C120" s="348"/>
      <c r="D120" s="348"/>
      <c r="E120" s="345"/>
      <c r="F120" s="329"/>
      <c r="G120" s="186" t="s">
        <v>10</v>
      </c>
      <c r="H120" s="187"/>
      <c r="I120" s="188"/>
      <c r="J120" s="188"/>
      <c r="K120" s="188"/>
      <c r="L120" s="189"/>
    </row>
    <row r="121" spans="1:12" ht="11.25" customHeight="1">
      <c r="A121" s="338"/>
      <c r="B121" s="341"/>
      <c r="C121" s="348"/>
      <c r="D121" s="348"/>
      <c r="E121" s="351"/>
      <c r="F121" s="2" t="s">
        <v>11</v>
      </c>
      <c r="G121" s="186" t="s">
        <v>12</v>
      </c>
      <c r="H121" s="187"/>
      <c r="I121" s="188"/>
      <c r="J121" s="188"/>
      <c r="K121" s="188"/>
      <c r="L121" s="189"/>
    </row>
    <row r="122" spans="1:12" ht="12.75">
      <c r="A122" s="338"/>
      <c r="B122" s="341"/>
      <c r="C122" s="348"/>
      <c r="D122" s="348"/>
      <c r="E122" s="344">
        <v>2016</v>
      </c>
      <c r="F122" s="328">
        <v>0</v>
      </c>
      <c r="G122" s="186" t="s">
        <v>13</v>
      </c>
      <c r="H122" s="187"/>
      <c r="I122" s="188"/>
      <c r="J122" s="188"/>
      <c r="K122" s="188"/>
      <c r="L122" s="189"/>
    </row>
    <row r="123" spans="1:12" ht="12.75">
      <c r="A123" s="338"/>
      <c r="B123" s="341"/>
      <c r="C123" s="348"/>
      <c r="D123" s="348"/>
      <c r="E123" s="345"/>
      <c r="F123" s="329"/>
      <c r="G123" s="186" t="s">
        <v>14</v>
      </c>
      <c r="H123" s="187"/>
      <c r="I123" s="188"/>
      <c r="J123" s="188"/>
      <c r="K123" s="188"/>
      <c r="L123" s="189"/>
    </row>
    <row r="124" spans="1:12" ht="12.75">
      <c r="A124" s="338"/>
      <c r="B124" s="341"/>
      <c r="C124" s="348"/>
      <c r="D124" s="348"/>
      <c r="E124" s="345"/>
      <c r="F124" s="2" t="s">
        <v>15</v>
      </c>
      <c r="G124" s="186" t="s">
        <v>16</v>
      </c>
      <c r="H124" s="194">
        <f aca="true" t="shared" si="14" ref="H124:K125">H118+H120+H122</f>
        <v>6150</v>
      </c>
      <c r="I124" s="195">
        <f t="shared" si="14"/>
        <v>12300</v>
      </c>
      <c r="J124" s="195">
        <f t="shared" si="14"/>
        <v>0</v>
      </c>
      <c r="K124" s="195">
        <f t="shared" si="14"/>
        <v>6150</v>
      </c>
      <c r="L124" s="196">
        <f>K124/F125</f>
        <v>0.25</v>
      </c>
    </row>
    <row r="125" spans="1:12" ht="13.5" thickBot="1">
      <c r="A125" s="339"/>
      <c r="B125" s="342"/>
      <c r="C125" s="349"/>
      <c r="D125" s="349"/>
      <c r="E125" s="346"/>
      <c r="F125" s="3">
        <v>24600</v>
      </c>
      <c r="G125" s="203" t="s">
        <v>17</v>
      </c>
      <c r="H125" s="199">
        <f t="shared" si="14"/>
        <v>0</v>
      </c>
      <c r="I125" s="201">
        <f t="shared" si="14"/>
        <v>0</v>
      </c>
      <c r="J125" s="201">
        <f t="shared" si="14"/>
        <v>0</v>
      </c>
      <c r="K125" s="201">
        <f t="shared" si="14"/>
        <v>0</v>
      </c>
      <c r="L125" s="204">
        <f>K125/F125</f>
        <v>0</v>
      </c>
    </row>
    <row r="126" spans="1:12" ht="12.75" customHeight="1">
      <c r="A126" s="337">
        <v>16</v>
      </c>
      <c r="B126" s="340" t="s">
        <v>187</v>
      </c>
      <c r="C126" s="347">
        <v>75075</v>
      </c>
      <c r="D126" s="347" t="s">
        <v>179</v>
      </c>
      <c r="E126" s="350">
        <v>2014</v>
      </c>
      <c r="F126" s="1" t="s">
        <v>7</v>
      </c>
      <c r="G126" s="182" t="s">
        <v>8</v>
      </c>
      <c r="H126" s="202">
        <v>1791</v>
      </c>
      <c r="I126" s="184">
        <v>1791</v>
      </c>
      <c r="J126" s="184">
        <v>1791</v>
      </c>
      <c r="K126" s="184">
        <f>SUM(J126,H126)</f>
        <v>3582</v>
      </c>
      <c r="L126" s="185">
        <f>K126/F127</f>
        <v>1</v>
      </c>
    </row>
    <row r="127" spans="1:12" ht="10.5" customHeight="1">
      <c r="A127" s="338"/>
      <c r="B127" s="341"/>
      <c r="C127" s="348"/>
      <c r="D127" s="348"/>
      <c r="E127" s="345"/>
      <c r="F127" s="328">
        <v>3582</v>
      </c>
      <c r="G127" s="186" t="s">
        <v>9</v>
      </c>
      <c r="H127" s="187"/>
      <c r="I127" s="188"/>
      <c r="J127" s="188"/>
      <c r="K127" s="188"/>
      <c r="L127" s="189"/>
    </row>
    <row r="128" spans="1:12" ht="10.5" customHeight="1">
      <c r="A128" s="338"/>
      <c r="B128" s="341"/>
      <c r="C128" s="348"/>
      <c r="D128" s="348"/>
      <c r="E128" s="345"/>
      <c r="F128" s="329"/>
      <c r="G128" s="186" t="s">
        <v>10</v>
      </c>
      <c r="H128" s="187"/>
      <c r="I128" s="188"/>
      <c r="J128" s="188"/>
      <c r="K128" s="188"/>
      <c r="L128" s="189"/>
    </row>
    <row r="129" spans="1:12" ht="11.25" customHeight="1">
      <c r="A129" s="338"/>
      <c r="B129" s="341"/>
      <c r="C129" s="348"/>
      <c r="D129" s="348"/>
      <c r="E129" s="351"/>
      <c r="F129" s="2" t="s">
        <v>11</v>
      </c>
      <c r="G129" s="186" t="s">
        <v>12</v>
      </c>
      <c r="H129" s="187"/>
      <c r="I129" s="188"/>
      <c r="J129" s="188"/>
      <c r="K129" s="188"/>
      <c r="L129" s="189"/>
    </row>
    <row r="130" spans="1:12" ht="12.75">
      <c r="A130" s="338"/>
      <c r="B130" s="341"/>
      <c r="C130" s="348"/>
      <c r="D130" s="348"/>
      <c r="E130" s="344">
        <v>2015</v>
      </c>
      <c r="F130" s="328">
        <v>0</v>
      </c>
      <c r="G130" s="186" t="s">
        <v>13</v>
      </c>
      <c r="H130" s="187"/>
      <c r="I130" s="188"/>
      <c r="J130" s="188"/>
      <c r="K130" s="188"/>
      <c r="L130" s="189"/>
    </row>
    <row r="131" spans="1:12" ht="12.75">
      <c r="A131" s="338"/>
      <c r="B131" s="341"/>
      <c r="C131" s="348"/>
      <c r="D131" s="348"/>
      <c r="E131" s="345"/>
      <c r="F131" s="329"/>
      <c r="G131" s="186" t="s">
        <v>14</v>
      </c>
      <c r="H131" s="187"/>
      <c r="I131" s="188"/>
      <c r="J131" s="188"/>
      <c r="K131" s="188"/>
      <c r="L131" s="189"/>
    </row>
    <row r="132" spans="1:12" ht="12.75">
      <c r="A132" s="338"/>
      <c r="B132" s="341"/>
      <c r="C132" s="348"/>
      <c r="D132" s="348"/>
      <c r="E132" s="345"/>
      <c r="F132" s="2" t="s">
        <v>15</v>
      </c>
      <c r="G132" s="186" t="s">
        <v>16</v>
      </c>
      <c r="H132" s="194">
        <f aca="true" t="shared" si="15" ref="H132:K133">H126+H128+H130</f>
        <v>1791</v>
      </c>
      <c r="I132" s="195">
        <f t="shared" si="15"/>
        <v>1791</v>
      </c>
      <c r="J132" s="195">
        <f t="shared" si="15"/>
        <v>1791</v>
      </c>
      <c r="K132" s="195">
        <f t="shared" si="15"/>
        <v>3582</v>
      </c>
      <c r="L132" s="196">
        <f>K132/F133</f>
        <v>1</v>
      </c>
    </row>
    <row r="133" spans="1:12" ht="13.5" thickBot="1">
      <c r="A133" s="339"/>
      <c r="B133" s="342"/>
      <c r="C133" s="349"/>
      <c r="D133" s="349"/>
      <c r="E133" s="346"/>
      <c r="F133" s="3">
        <v>3582</v>
      </c>
      <c r="G133" s="203" t="s">
        <v>17</v>
      </c>
      <c r="H133" s="199">
        <f t="shared" si="15"/>
        <v>0</v>
      </c>
      <c r="I133" s="201">
        <f t="shared" si="15"/>
        <v>0</v>
      </c>
      <c r="J133" s="201">
        <f t="shared" si="15"/>
        <v>0</v>
      </c>
      <c r="K133" s="201">
        <f t="shared" si="15"/>
        <v>0</v>
      </c>
      <c r="L133" s="196">
        <f>K133/F133</f>
        <v>0</v>
      </c>
    </row>
    <row r="134" spans="1:12" ht="12.75" customHeight="1">
      <c r="A134" s="337">
        <v>17</v>
      </c>
      <c r="B134" s="340" t="s">
        <v>188</v>
      </c>
      <c r="C134" s="347">
        <v>75075</v>
      </c>
      <c r="D134" s="347" t="s">
        <v>179</v>
      </c>
      <c r="E134" s="350">
        <v>2014</v>
      </c>
      <c r="F134" s="1" t="s">
        <v>7</v>
      </c>
      <c r="G134" s="182" t="s">
        <v>8</v>
      </c>
      <c r="H134" s="202">
        <v>2952</v>
      </c>
      <c r="I134" s="184">
        <v>1476</v>
      </c>
      <c r="J134" s="184">
        <v>1476</v>
      </c>
      <c r="K134" s="184">
        <f>SUM(J134,H134)</f>
        <v>4428</v>
      </c>
      <c r="L134" s="185">
        <f>K134/F135</f>
        <v>1</v>
      </c>
    </row>
    <row r="135" spans="1:12" ht="12.75">
      <c r="A135" s="338"/>
      <c r="B135" s="341"/>
      <c r="C135" s="348"/>
      <c r="D135" s="348"/>
      <c r="E135" s="345"/>
      <c r="F135" s="328">
        <v>4428</v>
      </c>
      <c r="G135" s="186" t="s">
        <v>9</v>
      </c>
      <c r="H135" s="187"/>
      <c r="I135" s="188"/>
      <c r="J135" s="188"/>
      <c r="K135" s="188"/>
      <c r="L135" s="189"/>
    </row>
    <row r="136" spans="1:12" ht="12.75">
      <c r="A136" s="338"/>
      <c r="B136" s="341"/>
      <c r="C136" s="348"/>
      <c r="D136" s="348"/>
      <c r="E136" s="345"/>
      <c r="F136" s="329"/>
      <c r="G136" s="186" t="s">
        <v>10</v>
      </c>
      <c r="H136" s="187"/>
      <c r="I136" s="188"/>
      <c r="J136" s="188"/>
      <c r="K136" s="188"/>
      <c r="L136" s="189"/>
    </row>
    <row r="137" spans="1:12" ht="12.75">
      <c r="A137" s="338"/>
      <c r="B137" s="341"/>
      <c r="C137" s="348"/>
      <c r="D137" s="348"/>
      <c r="E137" s="351"/>
      <c r="F137" s="2" t="s">
        <v>11</v>
      </c>
      <c r="G137" s="186" t="s">
        <v>12</v>
      </c>
      <c r="H137" s="187"/>
      <c r="I137" s="188"/>
      <c r="J137" s="188"/>
      <c r="K137" s="188"/>
      <c r="L137" s="189"/>
    </row>
    <row r="138" spans="1:12" ht="12.75">
      <c r="A138" s="338"/>
      <c r="B138" s="341"/>
      <c r="C138" s="348"/>
      <c r="D138" s="348"/>
      <c r="E138" s="344">
        <v>2015</v>
      </c>
      <c r="F138" s="328">
        <v>0</v>
      </c>
      <c r="G138" s="186" t="s">
        <v>13</v>
      </c>
      <c r="H138" s="187"/>
      <c r="I138" s="188"/>
      <c r="J138" s="188"/>
      <c r="K138" s="188"/>
      <c r="L138" s="189"/>
    </row>
    <row r="139" spans="1:12" ht="12.75">
      <c r="A139" s="338"/>
      <c r="B139" s="341"/>
      <c r="C139" s="348"/>
      <c r="D139" s="348"/>
      <c r="E139" s="345"/>
      <c r="F139" s="329"/>
      <c r="G139" s="186" t="s">
        <v>14</v>
      </c>
      <c r="H139" s="187"/>
      <c r="I139" s="188"/>
      <c r="J139" s="188"/>
      <c r="K139" s="188"/>
      <c r="L139" s="189"/>
    </row>
    <row r="140" spans="1:12" ht="12.75">
      <c r="A140" s="338"/>
      <c r="B140" s="341"/>
      <c r="C140" s="348"/>
      <c r="D140" s="348"/>
      <c r="E140" s="345"/>
      <c r="F140" s="2" t="s">
        <v>15</v>
      </c>
      <c r="G140" s="186" t="s">
        <v>16</v>
      </c>
      <c r="H140" s="194">
        <f aca="true" t="shared" si="16" ref="H140:K141">H134+H136+H138</f>
        <v>2952</v>
      </c>
      <c r="I140" s="195">
        <f t="shared" si="16"/>
        <v>1476</v>
      </c>
      <c r="J140" s="195">
        <f t="shared" si="16"/>
        <v>1476</v>
      </c>
      <c r="K140" s="195">
        <f t="shared" si="16"/>
        <v>4428</v>
      </c>
      <c r="L140" s="196">
        <f>K140/F141</f>
        <v>1</v>
      </c>
    </row>
    <row r="141" spans="1:12" ht="13.5" thickBot="1">
      <c r="A141" s="339"/>
      <c r="B141" s="342"/>
      <c r="C141" s="349"/>
      <c r="D141" s="349"/>
      <c r="E141" s="346"/>
      <c r="F141" s="3">
        <v>4428</v>
      </c>
      <c r="G141" s="203" t="s">
        <v>17</v>
      </c>
      <c r="H141" s="199">
        <f t="shared" si="16"/>
        <v>0</v>
      </c>
      <c r="I141" s="201">
        <f t="shared" si="16"/>
        <v>0</v>
      </c>
      <c r="J141" s="201">
        <f t="shared" si="16"/>
        <v>0</v>
      </c>
      <c r="K141" s="201">
        <f t="shared" si="16"/>
        <v>0</v>
      </c>
      <c r="L141" s="196">
        <f>K141/F141</f>
        <v>0</v>
      </c>
    </row>
    <row r="142" spans="1:12" ht="12.75">
      <c r="A142" s="337">
        <v>18</v>
      </c>
      <c r="B142" s="340" t="s">
        <v>189</v>
      </c>
      <c r="C142" s="347">
        <v>75075</v>
      </c>
      <c r="D142" s="347" t="s">
        <v>179</v>
      </c>
      <c r="E142" s="350">
        <v>2015</v>
      </c>
      <c r="F142" s="1" t="s">
        <v>7</v>
      </c>
      <c r="G142" s="182" t="s">
        <v>8</v>
      </c>
      <c r="H142" s="202"/>
      <c r="I142" s="184">
        <v>4213</v>
      </c>
      <c r="J142" s="184">
        <v>4182</v>
      </c>
      <c r="K142" s="184">
        <f>SUM(J142,H142)</f>
        <v>4182</v>
      </c>
      <c r="L142" s="185">
        <f>K142/F143</f>
        <v>0.9065683936700628</v>
      </c>
    </row>
    <row r="143" spans="1:12" ht="12.75">
      <c r="A143" s="338"/>
      <c r="B143" s="341"/>
      <c r="C143" s="348"/>
      <c r="D143" s="348"/>
      <c r="E143" s="345"/>
      <c r="F143" s="328">
        <v>4613</v>
      </c>
      <c r="G143" s="186" t="s">
        <v>9</v>
      </c>
      <c r="H143" s="187"/>
      <c r="I143" s="188"/>
      <c r="J143" s="188"/>
      <c r="K143" s="188"/>
      <c r="L143" s="189"/>
    </row>
    <row r="144" spans="1:12" ht="12.75">
      <c r="A144" s="338"/>
      <c r="B144" s="341"/>
      <c r="C144" s="348"/>
      <c r="D144" s="348"/>
      <c r="E144" s="345"/>
      <c r="F144" s="329"/>
      <c r="G144" s="186" t="s">
        <v>10</v>
      </c>
      <c r="H144" s="187"/>
      <c r="I144" s="188"/>
      <c r="J144" s="188"/>
      <c r="K144" s="188"/>
      <c r="L144" s="189"/>
    </row>
    <row r="145" spans="1:12" ht="12.75">
      <c r="A145" s="338"/>
      <c r="B145" s="341"/>
      <c r="C145" s="348"/>
      <c r="D145" s="348"/>
      <c r="E145" s="351"/>
      <c r="F145" s="2" t="s">
        <v>11</v>
      </c>
      <c r="G145" s="186" t="s">
        <v>12</v>
      </c>
      <c r="H145" s="187"/>
      <c r="I145" s="188"/>
      <c r="J145" s="188"/>
      <c r="K145" s="188"/>
      <c r="L145" s="189"/>
    </row>
    <row r="146" spans="1:12" ht="12.75">
      <c r="A146" s="338"/>
      <c r="B146" s="341"/>
      <c r="C146" s="348"/>
      <c r="D146" s="348"/>
      <c r="E146" s="344">
        <v>2016</v>
      </c>
      <c r="F146" s="328">
        <v>0</v>
      </c>
      <c r="G146" s="186" t="s">
        <v>13</v>
      </c>
      <c r="H146" s="187"/>
      <c r="I146" s="188"/>
      <c r="J146" s="188"/>
      <c r="K146" s="188"/>
      <c r="L146" s="189"/>
    </row>
    <row r="147" spans="1:12" ht="12.75">
      <c r="A147" s="338"/>
      <c r="B147" s="341"/>
      <c r="C147" s="348"/>
      <c r="D147" s="348"/>
      <c r="E147" s="345"/>
      <c r="F147" s="329"/>
      <c r="G147" s="186" t="s">
        <v>14</v>
      </c>
      <c r="H147" s="187"/>
      <c r="I147" s="188"/>
      <c r="J147" s="188"/>
      <c r="K147" s="188"/>
      <c r="L147" s="189"/>
    </row>
    <row r="148" spans="1:12" ht="12.75">
      <c r="A148" s="338"/>
      <c r="B148" s="341"/>
      <c r="C148" s="348"/>
      <c r="D148" s="348"/>
      <c r="E148" s="345"/>
      <c r="F148" s="2" t="s">
        <v>15</v>
      </c>
      <c r="G148" s="186" t="s">
        <v>16</v>
      </c>
      <c r="H148" s="194">
        <f aca="true" t="shared" si="17" ref="H148:K149">H142+H144+H146</f>
        <v>0</v>
      </c>
      <c r="I148" s="195">
        <f t="shared" si="17"/>
        <v>4213</v>
      </c>
      <c r="J148" s="195">
        <f t="shared" si="17"/>
        <v>4182</v>
      </c>
      <c r="K148" s="195">
        <f t="shared" si="17"/>
        <v>4182</v>
      </c>
      <c r="L148" s="196">
        <f>K148/F149</f>
        <v>0.9065683936700628</v>
      </c>
    </row>
    <row r="149" spans="1:12" ht="13.5" thickBot="1">
      <c r="A149" s="339"/>
      <c r="B149" s="342"/>
      <c r="C149" s="349"/>
      <c r="D149" s="349"/>
      <c r="E149" s="346"/>
      <c r="F149" s="3">
        <v>4613</v>
      </c>
      <c r="G149" s="203" t="s">
        <v>17</v>
      </c>
      <c r="H149" s="199">
        <f t="shared" si="17"/>
        <v>0</v>
      </c>
      <c r="I149" s="201">
        <f t="shared" si="17"/>
        <v>0</v>
      </c>
      <c r="J149" s="201">
        <f t="shared" si="17"/>
        <v>0</v>
      </c>
      <c r="K149" s="201">
        <f t="shared" si="17"/>
        <v>0</v>
      </c>
      <c r="L149" s="196">
        <f>K149/F149</f>
        <v>0</v>
      </c>
    </row>
    <row r="150" spans="1:12" ht="14.25" customHeight="1">
      <c r="A150" s="337">
        <v>19</v>
      </c>
      <c r="B150" s="355" t="s">
        <v>51</v>
      </c>
      <c r="C150" s="347" t="s">
        <v>52</v>
      </c>
      <c r="D150" s="347" t="s">
        <v>181</v>
      </c>
      <c r="E150" s="350">
        <v>2014</v>
      </c>
      <c r="F150" s="1" t="s">
        <v>7</v>
      </c>
      <c r="G150" s="182" t="s">
        <v>8</v>
      </c>
      <c r="H150" s="202">
        <f>210000</f>
        <v>210000</v>
      </c>
      <c r="I150" s="184">
        <v>420000</v>
      </c>
      <c r="J150" s="184">
        <v>420000</v>
      </c>
      <c r="K150" s="184">
        <f>SUM(J150,H150)</f>
        <v>630000</v>
      </c>
      <c r="L150" s="185">
        <f>K150/F151</f>
        <v>1</v>
      </c>
    </row>
    <row r="151" spans="1:12" ht="14.25" customHeight="1">
      <c r="A151" s="338"/>
      <c r="B151" s="356"/>
      <c r="C151" s="348"/>
      <c r="D151" s="348"/>
      <c r="E151" s="345"/>
      <c r="F151" s="328">
        <v>630000</v>
      </c>
      <c r="G151" s="186" t="s">
        <v>9</v>
      </c>
      <c r="H151" s="187"/>
      <c r="I151" s="188"/>
      <c r="J151" s="188"/>
      <c r="K151" s="188"/>
      <c r="L151" s="189"/>
    </row>
    <row r="152" spans="1:12" ht="14.25" customHeight="1">
      <c r="A152" s="338"/>
      <c r="B152" s="356"/>
      <c r="C152" s="348"/>
      <c r="D152" s="348"/>
      <c r="E152" s="345"/>
      <c r="F152" s="329"/>
      <c r="G152" s="186" t="s">
        <v>10</v>
      </c>
      <c r="H152" s="187"/>
      <c r="I152" s="188"/>
      <c r="J152" s="188"/>
      <c r="K152" s="188"/>
      <c r="L152" s="189"/>
    </row>
    <row r="153" spans="1:12" ht="14.25" customHeight="1">
      <c r="A153" s="338"/>
      <c r="B153" s="356"/>
      <c r="C153" s="348"/>
      <c r="D153" s="348"/>
      <c r="E153" s="351"/>
      <c r="F153" s="2" t="s">
        <v>11</v>
      </c>
      <c r="G153" s="186" t="s">
        <v>12</v>
      </c>
      <c r="H153" s="187"/>
      <c r="I153" s="188"/>
      <c r="J153" s="188"/>
      <c r="K153" s="188"/>
      <c r="L153" s="189"/>
    </row>
    <row r="154" spans="1:12" ht="14.25" customHeight="1">
      <c r="A154" s="338"/>
      <c r="B154" s="356"/>
      <c r="C154" s="348"/>
      <c r="D154" s="348"/>
      <c r="E154" s="344">
        <v>2015</v>
      </c>
      <c r="F154" s="328">
        <v>0</v>
      </c>
      <c r="G154" s="186" t="s">
        <v>13</v>
      </c>
      <c r="H154" s="187"/>
      <c r="I154" s="188"/>
      <c r="J154" s="188"/>
      <c r="K154" s="188"/>
      <c r="L154" s="189"/>
    </row>
    <row r="155" spans="1:12" ht="14.25" customHeight="1">
      <c r="A155" s="338"/>
      <c r="B155" s="356"/>
      <c r="C155" s="348"/>
      <c r="D155" s="348"/>
      <c r="E155" s="345"/>
      <c r="F155" s="329"/>
      <c r="G155" s="186" t="s">
        <v>14</v>
      </c>
      <c r="H155" s="187"/>
      <c r="I155" s="188"/>
      <c r="J155" s="188"/>
      <c r="K155" s="188"/>
      <c r="L155" s="189"/>
    </row>
    <row r="156" spans="1:12" ht="14.25" customHeight="1">
      <c r="A156" s="338"/>
      <c r="B156" s="356"/>
      <c r="C156" s="348"/>
      <c r="D156" s="348"/>
      <c r="E156" s="345"/>
      <c r="F156" s="2" t="s">
        <v>15</v>
      </c>
      <c r="G156" s="186" t="s">
        <v>16</v>
      </c>
      <c r="H156" s="194">
        <f aca="true" t="shared" si="18" ref="H156:K157">H150+H152+H154</f>
        <v>210000</v>
      </c>
      <c r="I156" s="195">
        <f t="shared" si="18"/>
        <v>420000</v>
      </c>
      <c r="J156" s="195">
        <f t="shared" si="18"/>
        <v>420000</v>
      </c>
      <c r="K156" s="195">
        <f t="shared" si="18"/>
        <v>630000</v>
      </c>
      <c r="L156" s="196">
        <f>K156/F157</f>
        <v>1</v>
      </c>
    </row>
    <row r="157" spans="1:12" ht="14.25" customHeight="1" thickBot="1">
      <c r="A157" s="339"/>
      <c r="B157" s="357"/>
      <c r="C157" s="349"/>
      <c r="D157" s="349"/>
      <c r="E157" s="346"/>
      <c r="F157" s="3">
        <v>630000</v>
      </c>
      <c r="G157" s="203" t="s">
        <v>17</v>
      </c>
      <c r="H157" s="199">
        <f t="shared" si="18"/>
        <v>0</v>
      </c>
      <c r="I157" s="201">
        <f t="shared" si="18"/>
        <v>0</v>
      </c>
      <c r="J157" s="201">
        <f t="shared" si="18"/>
        <v>0</v>
      </c>
      <c r="K157" s="201">
        <f t="shared" si="18"/>
        <v>0</v>
      </c>
      <c r="L157" s="196">
        <f>K157/F157</f>
        <v>0</v>
      </c>
    </row>
    <row r="158" spans="1:12" ht="12.75" customHeight="1">
      <c r="A158" s="337">
        <v>20</v>
      </c>
      <c r="B158" s="355" t="s">
        <v>190</v>
      </c>
      <c r="C158" s="354">
        <v>80195</v>
      </c>
      <c r="D158" s="347" t="s">
        <v>179</v>
      </c>
      <c r="E158" s="350">
        <v>2012</v>
      </c>
      <c r="F158" s="1" t="s">
        <v>7</v>
      </c>
      <c r="G158" s="182" t="s">
        <v>8</v>
      </c>
      <c r="H158" s="202">
        <v>348045</v>
      </c>
      <c r="I158" s="202">
        <v>74999</v>
      </c>
      <c r="J158" s="202">
        <v>71803</v>
      </c>
      <c r="K158" s="202">
        <f>SUM(J158,H158)</f>
        <v>419848</v>
      </c>
      <c r="L158" s="227">
        <f>K158/F159</f>
        <v>0.9330079956621644</v>
      </c>
    </row>
    <row r="159" spans="1:12" ht="12.75">
      <c r="A159" s="338"/>
      <c r="B159" s="356"/>
      <c r="C159" s="352"/>
      <c r="D159" s="348"/>
      <c r="E159" s="345"/>
      <c r="F159" s="328">
        <v>449994</v>
      </c>
      <c r="G159" s="186" t="s">
        <v>9</v>
      </c>
      <c r="H159" s="187"/>
      <c r="I159" s="187"/>
      <c r="J159" s="187"/>
      <c r="K159" s="187"/>
      <c r="L159" s="187"/>
    </row>
    <row r="160" spans="1:12" ht="12.75">
      <c r="A160" s="338"/>
      <c r="B160" s="356"/>
      <c r="C160" s="352"/>
      <c r="D160" s="348"/>
      <c r="E160" s="345"/>
      <c r="F160" s="329"/>
      <c r="G160" s="186" t="s">
        <v>10</v>
      </c>
      <c r="H160" s="187"/>
      <c r="I160" s="187"/>
      <c r="J160" s="187"/>
      <c r="K160" s="187"/>
      <c r="L160" s="187"/>
    </row>
    <row r="161" spans="1:12" ht="12.75">
      <c r="A161" s="338"/>
      <c r="B161" s="356"/>
      <c r="C161" s="352"/>
      <c r="D161" s="348"/>
      <c r="E161" s="351"/>
      <c r="F161" s="2" t="s">
        <v>11</v>
      </c>
      <c r="G161" s="186" t="s">
        <v>12</v>
      </c>
      <c r="H161" s="187"/>
      <c r="I161" s="187"/>
      <c r="J161" s="187"/>
      <c r="K161" s="187"/>
      <c r="L161" s="187"/>
    </row>
    <row r="162" spans="1:12" ht="12.75">
      <c r="A162" s="338"/>
      <c r="B162" s="356"/>
      <c r="C162" s="352"/>
      <c r="D162" s="348"/>
      <c r="E162" s="344">
        <v>2015</v>
      </c>
      <c r="F162" s="328">
        <v>0</v>
      </c>
      <c r="G162" s="186" t="s">
        <v>13</v>
      </c>
      <c r="H162" s="187"/>
      <c r="I162" s="187"/>
      <c r="J162" s="187"/>
      <c r="K162" s="187"/>
      <c r="L162" s="187"/>
    </row>
    <row r="163" spans="1:12" ht="12.75">
      <c r="A163" s="338"/>
      <c r="B163" s="356"/>
      <c r="C163" s="352"/>
      <c r="D163" s="348"/>
      <c r="E163" s="345"/>
      <c r="F163" s="329"/>
      <c r="G163" s="186" t="s">
        <v>14</v>
      </c>
      <c r="H163" s="187"/>
      <c r="I163" s="187"/>
      <c r="J163" s="187"/>
      <c r="K163" s="187"/>
      <c r="L163" s="187"/>
    </row>
    <row r="164" spans="1:12" ht="12.75">
      <c r="A164" s="338"/>
      <c r="B164" s="356"/>
      <c r="C164" s="352"/>
      <c r="D164" s="348"/>
      <c r="E164" s="345"/>
      <c r="F164" s="2" t="s">
        <v>15</v>
      </c>
      <c r="G164" s="186" t="s">
        <v>16</v>
      </c>
      <c r="H164" s="194">
        <f aca="true" t="shared" si="19" ref="H164:K165">H158+H160+H162</f>
        <v>348045</v>
      </c>
      <c r="I164" s="194">
        <f t="shared" si="19"/>
        <v>74999</v>
      </c>
      <c r="J164" s="194">
        <f t="shared" si="19"/>
        <v>71803</v>
      </c>
      <c r="K164" s="194">
        <f t="shared" si="19"/>
        <v>419848</v>
      </c>
      <c r="L164" s="228">
        <f>K164/F165</f>
        <v>0.9330079956621644</v>
      </c>
    </row>
    <row r="165" spans="1:12" ht="13.5" thickBot="1">
      <c r="A165" s="339"/>
      <c r="B165" s="357"/>
      <c r="C165" s="353"/>
      <c r="D165" s="349"/>
      <c r="E165" s="346"/>
      <c r="F165" s="3">
        <v>449994</v>
      </c>
      <c r="G165" s="203" t="s">
        <v>17</v>
      </c>
      <c r="H165" s="199">
        <f t="shared" si="19"/>
        <v>0</v>
      </c>
      <c r="I165" s="199">
        <f t="shared" si="19"/>
        <v>0</v>
      </c>
      <c r="J165" s="199">
        <f t="shared" si="19"/>
        <v>0</v>
      </c>
      <c r="K165" s="199">
        <f t="shared" si="19"/>
        <v>0</v>
      </c>
      <c r="L165" s="229">
        <f>K165/F165</f>
        <v>0</v>
      </c>
    </row>
    <row r="166" spans="1:12" ht="12.75" customHeight="1">
      <c r="A166" s="338">
        <v>21</v>
      </c>
      <c r="B166" s="356" t="s">
        <v>191</v>
      </c>
      <c r="C166" s="352">
        <v>80195</v>
      </c>
      <c r="D166" s="348" t="s">
        <v>179</v>
      </c>
      <c r="E166" s="345">
        <v>2015</v>
      </c>
      <c r="F166" s="73" t="s">
        <v>7</v>
      </c>
      <c r="G166" s="207" t="s">
        <v>8</v>
      </c>
      <c r="H166" s="208"/>
      <c r="I166" s="209">
        <v>75000</v>
      </c>
      <c r="J166" s="209">
        <v>75000</v>
      </c>
      <c r="K166" s="209">
        <f>SUM(J166,H166)</f>
        <v>75000</v>
      </c>
      <c r="L166" s="226">
        <f>K166/F167</f>
        <v>0.16666666666666666</v>
      </c>
    </row>
    <row r="167" spans="1:12" ht="12.75">
      <c r="A167" s="338"/>
      <c r="B167" s="356"/>
      <c r="C167" s="352"/>
      <c r="D167" s="348"/>
      <c r="E167" s="345"/>
      <c r="F167" s="328">
        <v>450000</v>
      </c>
      <c r="G167" s="186" t="s">
        <v>9</v>
      </c>
      <c r="H167" s="187"/>
      <c r="I167" s="188"/>
      <c r="J167" s="188"/>
      <c r="K167" s="188"/>
      <c r="L167" s="189"/>
    </row>
    <row r="168" spans="1:12" ht="12.75">
      <c r="A168" s="338"/>
      <c r="B168" s="356"/>
      <c r="C168" s="352"/>
      <c r="D168" s="348"/>
      <c r="E168" s="345"/>
      <c r="F168" s="329"/>
      <c r="G168" s="186" t="s">
        <v>10</v>
      </c>
      <c r="H168" s="187"/>
      <c r="I168" s="188"/>
      <c r="J168" s="188"/>
      <c r="K168" s="188"/>
      <c r="L168" s="189"/>
    </row>
    <row r="169" spans="1:12" ht="12.75">
      <c r="A169" s="338"/>
      <c r="B169" s="356"/>
      <c r="C169" s="352"/>
      <c r="D169" s="348"/>
      <c r="E169" s="351"/>
      <c r="F169" s="2" t="s">
        <v>11</v>
      </c>
      <c r="G169" s="186" t="s">
        <v>12</v>
      </c>
      <c r="H169" s="187"/>
      <c r="I169" s="188"/>
      <c r="J169" s="188"/>
      <c r="K169" s="188"/>
      <c r="L169" s="189"/>
    </row>
    <row r="170" spans="1:12" ht="12.75">
      <c r="A170" s="338"/>
      <c r="B170" s="356"/>
      <c r="C170" s="352"/>
      <c r="D170" s="348"/>
      <c r="E170" s="344">
        <v>2018</v>
      </c>
      <c r="F170" s="328">
        <v>0</v>
      </c>
      <c r="G170" s="186" t="s">
        <v>13</v>
      </c>
      <c r="H170" s="187"/>
      <c r="I170" s="188"/>
      <c r="J170" s="188"/>
      <c r="K170" s="188"/>
      <c r="L170" s="189"/>
    </row>
    <row r="171" spans="1:12" ht="12.75">
      <c r="A171" s="338"/>
      <c r="B171" s="356"/>
      <c r="C171" s="352"/>
      <c r="D171" s="348"/>
      <c r="E171" s="345"/>
      <c r="F171" s="329"/>
      <c r="G171" s="186" t="s">
        <v>14</v>
      </c>
      <c r="H171" s="187"/>
      <c r="I171" s="188"/>
      <c r="J171" s="188"/>
      <c r="K171" s="188"/>
      <c r="L171" s="189"/>
    </row>
    <row r="172" spans="1:12" ht="12.75">
      <c r="A172" s="338"/>
      <c r="B172" s="356"/>
      <c r="C172" s="352"/>
      <c r="D172" s="348"/>
      <c r="E172" s="345"/>
      <c r="F172" s="2" t="s">
        <v>15</v>
      </c>
      <c r="G172" s="186" t="s">
        <v>16</v>
      </c>
      <c r="H172" s="194">
        <f aca="true" t="shared" si="20" ref="H172:K173">H166+H168+H170</f>
        <v>0</v>
      </c>
      <c r="I172" s="195">
        <f t="shared" si="20"/>
        <v>75000</v>
      </c>
      <c r="J172" s="195">
        <f t="shared" si="20"/>
        <v>75000</v>
      </c>
      <c r="K172" s="195">
        <f t="shared" si="20"/>
        <v>75000</v>
      </c>
      <c r="L172" s="196">
        <f>K172/F173</f>
        <v>0.16666666666666666</v>
      </c>
    </row>
    <row r="173" spans="1:12" ht="13.5" thickBot="1">
      <c r="A173" s="339"/>
      <c r="B173" s="357"/>
      <c r="C173" s="353"/>
      <c r="D173" s="349"/>
      <c r="E173" s="346"/>
      <c r="F173" s="3">
        <v>450000</v>
      </c>
      <c r="G173" s="203" t="s">
        <v>17</v>
      </c>
      <c r="H173" s="199">
        <f t="shared" si="20"/>
        <v>0</v>
      </c>
      <c r="I173" s="201">
        <f t="shared" si="20"/>
        <v>0</v>
      </c>
      <c r="J173" s="201">
        <f t="shared" si="20"/>
        <v>0</v>
      </c>
      <c r="K173" s="201">
        <f t="shared" si="20"/>
        <v>0</v>
      </c>
      <c r="L173" s="196">
        <f>K173/F173</f>
        <v>0</v>
      </c>
    </row>
    <row r="174" spans="1:12" ht="12.75" customHeight="1">
      <c r="A174" s="337">
        <v>22</v>
      </c>
      <c r="B174" s="355" t="s">
        <v>192</v>
      </c>
      <c r="C174" s="354">
        <v>80195</v>
      </c>
      <c r="D174" s="347" t="s">
        <v>175</v>
      </c>
      <c r="E174" s="350">
        <v>2014</v>
      </c>
      <c r="F174" s="1" t="s">
        <v>7</v>
      </c>
      <c r="G174" s="182" t="s">
        <v>8</v>
      </c>
      <c r="H174" s="202">
        <v>7200</v>
      </c>
      <c r="I174" s="184">
        <v>14400</v>
      </c>
      <c r="J174" s="184">
        <v>14400</v>
      </c>
      <c r="K174" s="184">
        <f>SUM(J174,H174)</f>
        <v>21600</v>
      </c>
      <c r="L174" s="185">
        <f>K174/F175</f>
        <v>0.75</v>
      </c>
    </row>
    <row r="175" spans="1:12" ht="11.25" customHeight="1">
      <c r="A175" s="338"/>
      <c r="B175" s="356"/>
      <c r="C175" s="352"/>
      <c r="D175" s="348"/>
      <c r="E175" s="345"/>
      <c r="F175" s="328">
        <v>28800</v>
      </c>
      <c r="G175" s="186" t="s">
        <v>9</v>
      </c>
      <c r="H175" s="187"/>
      <c r="I175" s="188"/>
      <c r="J175" s="188"/>
      <c r="K175" s="188"/>
      <c r="L175" s="189"/>
    </row>
    <row r="176" spans="1:12" ht="12.75">
      <c r="A176" s="338"/>
      <c r="B176" s="356"/>
      <c r="C176" s="352"/>
      <c r="D176" s="348"/>
      <c r="E176" s="345"/>
      <c r="F176" s="329"/>
      <c r="G176" s="186" t="s">
        <v>10</v>
      </c>
      <c r="H176" s="187"/>
      <c r="I176" s="188"/>
      <c r="J176" s="188"/>
      <c r="K176" s="188"/>
      <c r="L176" s="189"/>
    </row>
    <row r="177" spans="1:12" ht="12.75">
      <c r="A177" s="338"/>
      <c r="B177" s="356"/>
      <c r="C177" s="352"/>
      <c r="D177" s="348"/>
      <c r="E177" s="351"/>
      <c r="F177" s="2" t="s">
        <v>11</v>
      </c>
      <c r="G177" s="186" t="s">
        <v>12</v>
      </c>
      <c r="H177" s="187"/>
      <c r="I177" s="188"/>
      <c r="J177" s="188"/>
      <c r="K177" s="188"/>
      <c r="L177" s="189"/>
    </row>
    <row r="178" spans="1:12" ht="12.75">
      <c r="A178" s="338"/>
      <c r="B178" s="356"/>
      <c r="C178" s="352"/>
      <c r="D178" s="348"/>
      <c r="E178" s="344">
        <v>2016</v>
      </c>
      <c r="F178" s="328">
        <v>0</v>
      </c>
      <c r="G178" s="186" t="s">
        <v>13</v>
      </c>
      <c r="H178" s="187"/>
      <c r="I178" s="188"/>
      <c r="J178" s="188"/>
      <c r="K178" s="188"/>
      <c r="L178" s="189"/>
    </row>
    <row r="179" spans="1:12" ht="12.75">
      <c r="A179" s="338"/>
      <c r="B179" s="356"/>
      <c r="C179" s="352"/>
      <c r="D179" s="348"/>
      <c r="E179" s="345"/>
      <c r="F179" s="329"/>
      <c r="G179" s="186" t="s">
        <v>14</v>
      </c>
      <c r="H179" s="187"/>
      <c r="I179" s="188"/>
      <c r="J179" s="188"/>
      <c r="K179" s="188"/>
      <c r="L179" s="189"/>
    </row>
    <row r="180" spans="1:12" ht="12.75">
      <c r="A180" s="338"/>
      <c r="B180" s="356"/>
      <c r="C180" s="352"/>
      <c r="D180" s="348"/>
      <c r="E180" s="345"/>
      <c r="F180" s="2" t="s">
        <v>15</v>
      </c>
      <c r="G180" s="186" t="s">
        <v>16</v>
      </c>
      <c r="H180" s="194">
        <f aca="true" t="shared" si="21" ref="H180:K181">H174+H176+H178</f>
        <v>7200</v>
      </c>
      <c r="I180" s="195">
        <f t="shared" si="21"/>
        <v>14400</v>
      </c>
      <c r="J180" s="195">
        <f t="shared" si="21"/>
        <v>14400</v>
      </c>
      <c r="K180" s="195">
        <f t="shared" si="21"/>
        <v>21600</v>
      </c>
      <c r="L180" s="196">
        <f>K180/F181</f>
        <v>0.75</v>
      </c>
    </row>
    <row r="181" spans="1:12" ht="13.5" thickBot="1">
      <c r="A181" s="339"/>
      <c r="B181" s="357"/>
      <c r="C181" s="353"/>
      <c r="D181" s="349"/>
      <c r="E181" s="346"/>
      <c r="F181" s="3">
        <v>28800</v>
      </c>
      <c r="G181" s="203" t="s">
        <v>17</v>
      </c>
      <c r="H181" s="199">
        <f t="shared" si="21"/>
        <v>0</v>
      </c>
      <c r="I181" s="201">
        <f t="shared" si="21"/>
        <v>0</v>
      </c>
      <c r="J181" s="201">
        <f t="shared" si="21"/>
        <v>0</v>
      </c>
      <c r="K181" s="201">
        <f t="shared" si="21"/>
        <v>0</v>
      </c>
      <c r="L181" s="196">
        <f>K181/F181</f>
        <v>0</v>
      </c>
    </row>
    <row r="182" spans="1:12" ht="12.75" customHeight="1">
      <c r="A182" s="337">
        <v>23</v>
      </c>
      <c r="B182" s="355" t="s">
        <v>53</v>
      </c>
      <c r="C182" s="347">
        <v>80195</v>
      </c>
      <c r="D182" s="347" t="s">
        <v>175</v>
      </c>
      <c r="E182" s="350">
        <v>2013</v>
      </c>
      <c r="F182" s="1" t="s">
        <v>7</v>
      </c>
      <c r="G182" s="182" t="s">
        <v>8</v>
      </c>
      <c r="H182" s="202">
        <f>30000+90000</f>
        <v>120000</v>
      </c>
      <c r="I182" s="184">
        <v>80000</v>
      </c>
      <c r="J182" s="184">
        <v>80000</v>
      </c>
      <c r="K182" s="184">
        <f>SUM(J182,H182)</f>
        <v>200000</v>
      </c>
      <c r="L182" s="185">
        <f>K182/F183</f>
        <v>1</v>
      </c>
    </row>
    <row r="183" spans="1:12" ht="12.75">
      <c r="A183" s="338"/>
      <c r="B183" s="356"/>
      <c r="C183" s="348"/>
      <c r="D183" s="348"/>
      <c r="E183" s="345"/>
      <c r="F183" s="328">
        <v>200000</v>
      </c>
      <c r="G183" s="186" t="s">
        <v>9</v>
      </c>
      <c r="H183" s="187"/>
      <c r="I183" s="188"/>
      <c r="J183" s="188"/>
      <c r="K183" s="188"/>
      <c r="L183" s="189"/>
    </row>
    <row r="184" spans="1:12" ht="12.75">
      <c r="A184" s="338"/>
      <c r="B184" s="356"/>
      <c r="C184" s="348"/>
      <c r="D184" s="348"/>
      <c r="E184" s="345"/>
      <c r="F184" s="329"/>
      <c r="G184" s="186" t="s">
        <v>10</v>
      </c>
      <c r="H184" s="187"/>
      <c r="I184" s="188"/>
      <c r="J184" s="188"/>
      <c r="K184" s="188"/>
      <c r="L184" s="189"/>
    </row>
    <row r="185" spans="1:12" ht="12.75">
      <c r="A185" s="338"/>
      <c r="B185" s="356"/>
      <c r="C185" s="348"/>
      <c r="D185" s="348"/>
      <c r="E185" s="351"/>
      <c r="F185" s="2" t="s">
        <v>11</v>
      </c>
      <c r="G185" s="186" t="s">
        <v>12</v>
      </c>
      <c r="H185" s="187"/>
      <c r="I185" s="188"/>
      <c r="J185" s="188"/>
      <c r="K185" s="188"/>
      <c r="L185" s="189"/>
    </row>
    <row r="186" spans="1:12" ht="12.75">
      <c r="A186" s="338"/>
      <c r="B186" s="356"/>
      <c r="C186" s="348"/>
      <c r="D186" s="348"/>
      <c r="E186" s="344">
        <v>2015</v>
      </c>
      <c r="F186" s="328">
        <v>0</v>
      </c>
      <c r="G186" s="186" t="s">
        <v>13</v>
      </c>
      <c r="H186" s="187"/>
      <c r="I186" s="188"/>
      <c r="J186" s="188"/>
      <c r="K186" s="188"/>
      <c r="L186" s="189"/>
    </row>
    <row r="187" spans="1:12" ht="12.75">
      <c r="A187" s="338"/>
      <c r="B187" s="356"/>
      <c r="C187" s="348"/>
      <c r="D187" s="348"/>
      <c r="E187" s="345"/>
      <c r="F187" s="329"/>
      <c r="G187" s="186" t="s">
        <v>14</v>
      </c>
      <c r="H187" s="187"/>
      <c r="I187" s="188"/>
      <c r="J187" s="188"/>
      <c r="K187" s="188"/>
      <c r="L187" s="189"/>
    </row>
    <row r="188" spans="1:12" ht="12.75">
      <c r="A188" s="338"/>
      <c r="B188" s="356"/>
      <c r="C188" s="348"/>
      <c r="D188" s="348"/>
      <c r="E188" s="345"/>
      <c r="F188" s="2" t="s">
        <v>15</v>
      </c>
      <c r="G188" s="186" t="s">
        <v>16</v>
      </c>
      <c r="H188" s="194">
        <f aca="true" t="shared" si="22" ref="H188:K189">H182+H184+H186</f>
        <v>120000</v>
      </c>
      <c r="I188" s="195">
        <f t="shared" si="22"/>
        <v>80000</v>
      </c>
      <c r="J188" s="195">
        <f t="shared" si="22"/>
        <v>80000</v>
      </c>
      <c r="K188" s="195">
        <f t="shared" si="22"/>
        <v>200000</v>
      </c>
      <c r="L188" s="196">
        <f>K188/F189</f>
        <v>1</v>
      </c>
    </row>
    <row r="189" spans="1:12" ht="13.5" thickBot="1">
      <c r="A189" s="339"/>
      <c r="B189" s="357"/>
      <c r="C189" s="349"/>
      <c r="D189" s="348"/>
      <c r="E189" s="346"/>
      <c r="F189" s="3">
        <v>200000</v>
      </c>
      <c r="G189" s="203" t="s">
        <v>17</v>
      </c>
      <c r="H189" s="199">
        <f t="shared" si="22"/>
        <v>0</v>
      </c>
      <c r="I189" s="201">
        <f t="shared" si="22"/>
        <v>0</v>
      </c>
      <c r="J189" s="201">
        <f t="shared" si="22"/>
        <v>0</v>
      </c>
      <c r="K189" s="201">
        <f t="shared" si="22"/>
        <v>0</v>
      </c>
      <c r="L189" s="196">
        <f>K189/F189</f>
        <v>0</v>
      </c>
    </row>
    <row r="190" spans="1:12" ht="12.75" customHeight="1">
      <c r="A190" s="337">
        <v>24</v>
      </c>
      <c r="B190" s="355" t="s">
        <v>193</v>
      </c>
      <c r="C190" s="347">
        <v>80195</v>
      </c>
      <c r="D190" s="347" t="s">
        <v>175</v>
      </c>
      <c r="E190" s="350">
        <v>2015</v>
      </c>
      <c r="F190" s="1" t="s">
        <v>7</v>
      </c>
      <c r="G190" s="182" t="s">
        <v>8</v>
      </c>
      <c r="H190" s="202"/>
      <c r="I190" s="184">
        <v>45228</v>
      </c>
      <c r="J190" s="184">
        <v>45228</v>
      </c>
      <c r="K190" s="184">
        <f>SUM(J190,H190)</f>
        <v>45228</v>
      </c>
      <c r="L190" s="185">
        <f>K190/F191</f>
        <v>0.37229594020611767</v>
      </c>
    </row>
    <row r="191" spans="1:12" ht="12.75">
      <c r="A191" s="338"/>
      <c r="B191" s="356"/>
      <c r="C191" s="348"/>
      <c r="D191" s="348"/>
      <c r="E191" s="345"/>
      <c r="F191" s="328">
        <v>121484</v>
      </c>
      <c r="G191" s="186" t="s">
        <v>9</v>
      </c>
      <c r="H191" s="187"/>
      <c r="I191" s="188"/>
      <c r="J191" s="188"/>
      <c r="K191" s="188"/>
      <c r="L191" s="189"/>
    </row>
    <row r="192" spans="1:12" ht="12.75">
      <c r="A192" s="338"/>
      <c r="B192" s="356"/>
      <c r="C192" s="348"/>
      <c r="D192" s="348"/>
      <c r="E192" s="345"/>
      <c r="F192" s="329"/>
      <c r="G192" s="186" t="s">
        <v>10</v>
      </c>
      <c r="H192" s="187"/>
      <c r="I192" s="188"/>
      <c r="J192" s="188"/>
      <c r="K192" s="188"/>
      <c r="L192" s="189"/>
    </row>
    <row r="193" spans="1:12" ht="12.75">
      <c r="A193" s="338"/>
      <c r="B193" s="356"/>
      <c r="C193" s="348"/>
      <c r="D193" s="348"/>
      <c r="E193" s="351"/>
      <c r="F193" s="2" t="s">
        <v>11</v>
      </c>
      <c r="G193" s="186" t="s">
        <v>12</v>
      </c>
      <c r="H193" s="187"/>
      <c r="I193" s="188"/>
      <c r="J193" s="188"/>
      <c r="K193" s="188"/>
      <c r="L193" s="189"/>
    </row>
    <row r="194" spans="1:12" ht="12.75">
      <c r="A194" s="338"/>
      <c r="B194" s="356"/>
      <c r="C194" s="348"/>
      <c r="D194" s="348"/>
      <c r="E194" s="344">
        <v>2016</v>
      </c>
      <c r="F194" s="328">
        <v>0</v>
      </c>
      <c r="G194" s="186" t="s">
        <v>13</v>
      </c>
      <c r="H194" s="187"/>
      <c r="I194" s="188"/>
      <c r="J194" s="188"/>
      <c r="K194" s="188"/>
      <c r="L194" s="189"/>
    </row>
    <row r="195" spans="1:12" ht="12.75">
      <c r="A195" s="338"/>
      <c r="B195" s="356"/>
      <c r="C195" s="348"/>
      <c r="D195" s="348"/>
      <c r="E195" s="345"/>
      <c r="F195" s="329"/>
      <c r="G195" s="186" t="s">
        <v>14</v>
      </c>
      <c r="H195" s="187"/>
      <c r="I195" s="188"/>
      <c r="J195" s="188"/>
      <c r="K195" s="188"/>
      <c r="L195" s="189"/>
    </row>
    <row r="196" spans="1:12" ht="12.75">
      <c r="A196" s="338"/>
      <c r="B196" s="356"/>
      <c r="C196" s="348"/>
      <c r="D196" s="348"/>
      <c r="E196" s="345"/>
      <c r="F196" s="2" t="s">
        <v>15</v>
      </c>
      <c r="G196" s="186" t="s">
        <v>16</v>
      </c>
      <c r="H196" s="194">
        <f aca="true" t="shared" si="23" ref="H196:K197">H190+H192+H194</f>
        <v>0</v>
      </c>
      <c r="I196" s="195">
        <f t="shared" si="23"/>
        <v>45228</v>
      </c>
      <c r="J196" s="195">
        <f t="shared" si="23"/>
        <v>45228</v>
      </c>
      <c r="K196" s="195">
        <f t="shared" si="23"/>
        <v>45228</v>
      </c>
      <c r="L196" s="196">
        <f>K196/F197</f>
        <v>0.37229594020611767</v>
      </c>
    </row>
    <row r="197" spans="1:12" ht="13.5" thickBot="1">
      <c r="A197" s="339"/>
      <c r="B197" s="357"/>
      <c r="C197" s="349"/>
      <c r="D197" s="348"/>
      <c r="E197" s="346"/>
      <c r="F197" s="3">
        <v>121484</v>
      </c>
      <c r="G197" s="203" t="s">
        <v>17</v>
      </c>
      <c r="H197" s="199">
        <f t="shared" si="23"/>
        <v>0</v>
      </c>
      <c r="I197" s="201">
        <f t="shared" si="23"/>
        <v>0</v>
      </c>
      <c r="J197" s="201">
        <f t="shared" si="23"/>
        <v>0</v>
      </c>
      <c r="K197" s="201">
        <f t="shared" si="23"/>
        <v>0</v>
      </c>
      <c r="L197" s="196">
        <f>K197/F197</f>
        <v>0</v>
      </c>
    </row>
    <row r="198" spans="1:12" ht="14.25" customHeight="1">
      <c r="A198" s="337">
        <v>25</v>
      </c>
      <c r="B198" s="355" t="s">
        <v>54</v>
      </c>
      <c r="C198" s="347">
        <v>80195</v>
      </c>
      <c r="D198" s="347" t="s">
        <v>175</v>
      </c>
      <c r="E198" s="350">
        <v>2014</v>
      </c>
      <c r="F198" s="1" t="s">
        <v>7</v>
      </c>
      <c r="G198" s="182" t="s">
        <v>8</v>
      </c>
      <c r="H198" s="202">
        <f>250000</f>
        <v>250000</v>
      </c>
      <c r="I198" s="184">
        <v>260000</v>
      </c>
      <c r="J198" s="184">
        <v>260000</v>
      </c>
      <c r="K198" s="184">
        <f>SUM(J198,H198)</f>
        <v>510000</v>
      </c>
      <c r="L198" s="185">
        <f>K198/F199</f>
        <v>0.6538461538461539</v>
      </c>
    </row>
    <row r="199" spans="1:12" ht="14.25" customHeight="1">
      <c r="A199" s="338"/>
      <c r="B199" s="356"/>
      <c r="C199" s="348"/>
      <c r="D199" s="348"/>
      <c r="E199" s="345"/>
      <c r="F199" s="328">
        <v>780000</v>
      </c>
      <c r="G199" s="186" t="s">
        <v>9</v>
      </c>
      <c r="H199" s="187"/>
      <c r="I199" s="188"/>
      <c r="J199" s="188"/>
      <c r="K199" s="188"/>
      <c r="L199" s="189"/>
    </row>
    <row r="200" spans="1:12" ht="14.25" customHeight="1">
      <c r="A200" s="338"/>
      <c r="B200" s="356"/>
      <c r="C200" s="348"/>
      <c r="D200" s="348"/>
      <c r="E200" s="345"/>
      <c r="F200" s="329"/>
      <c r="G200" s="186" t="s">
        <v>10</v>
      </c>
      <c r="H200" s="187"/>
      <c r="I200" s="188"/>
      <c r="J200" s="188"/>
      <c r="K200" s="188"/>
      <c r="L200" s="189"/>
    </row>
    <row r="201" spans="1:12" ht="14.25" customHeight="1">
      <c r="A201" s="338"/>
      <c r="B201" s="356"/>
      <c r="C201" s="348"/>
      <c r="D201" s="348"/>
      <c r="E201" s="351"/>
      <c r="F201" s="2" t="s">
        <v>11</v>
      </c>
      <c r="G201" s="186" t="s">
        <v>12</v>
      </c>
      <c r="H201" s="187"/>
      <c r="I201" s="188"/>
      <c r="J201" s="188"/>
      <c r="K201" s="188"/>
      <c r="L201" s="189"/>
    </row>
    <row r="202" spans="1:12" ht="14.25" customHeight="1">
      <c r="A202" s="338"/>
      <c r="B202" s="356"/>
      <c r="C202" s="348"/>
      <c r="D202" s="348"/>
      <c r="E202" s="344">
        <v>2016</v>
      </c>
      <c r="F202" s="328">
        <v>0</v>
      </c>
      <c r="G202" s="186" t="s">
        <v>13</v>
      </c>
      <c r="H202" s="187"/>
      <c r="I202" s="188"/>
      <c r="J202" s="188"/>
      <c r="K202" s="188"/>
      <c r="L202" s="189"/>
    </row>
    <row r="203" spans="1:12" ht="14.25" customHeight="1">
      <c r="A203" s="338"/>
      <c r="B203" s="356"/>
      <c r="C203" s="348"/>
      <c r="D203" s="348"/>
      <c r="E203" s="345"/>
      <c r="F203" s="329"/>
      <c r="G203" s="186" t="s">
        <v>14</v>
      </c>
      <c r="H203" s="187"/>
      <c r="I203" s="188"/>
      <c r="J203" s="188"/>
      <c r="K203" s="188"/>
      <c r="L203" s="189"/>
    </row>
    <row r="204" spans="1:12" ht="14.25" customHeight="1">
      <c r="A204" s="338"/>
      <c r="B204" s="356"/>
      <c r="C204" s="348"/>
      <c r="D204" s="348"/>
      <c r="E204" s="345"/>
      <c r="F204" s="2" t="s">
        <v>15</v>
      </c>
      <c r="G204" s="186" t="s">
        <v>16</v>
      </c>
      <c r="H204" s="194">
        <f aca="true" t="shared" si="24" ref="H204:K205">H198+H200+H202</f>
        <v>250000</v>
      </c>
      <c r="I204" s="195">
        <f t="shared" si="24"/>
        <v>260000</v>
      </c>
      <c r="J204" s="195">
        <f t="shared" si="24"/>
        <v>260000</v>
      </c>
      <c r="K204" s="195">
        <f t="shared" si="24"/>
        <v>510000</v>
      </c>
      <c r="L204" s="196">
        <f>K204/F205</f>
        <v>0.6538461538461539</v>
      </c>
    </row>
    <row r="205" spans="1:12" ht="14.25" customHeight="1" thickBot="1">
      <c r="A205" s="339"/>
      <c r="B205" s="357"/>
      <c r="C205" s="349"/>
      <c r="D205" s="349"/>
      <c r="E205" s="346"/>
      <c r="F205" s="3">
        <v>780000</v>
      </c>
      <c r="G205" s="203" t="s">
        <v>17</v>
      </c>
      <c r="H205" s="199">
        <f t="shared" si="24"/>
        <v>0</v>
      </c>
      <c r="I205" s="201">
        <f t="shared" si="24"/>
        <v>0</v>
      </c>
      <c r="J205" s="201">
        <f t="shared" si="24"/>
        <v>0</v>
      </c>
      <c r="K205" s="201">
        <f t="shared" si="24"/>
        <v>0</v>
      </c>
      <c r="L205" s="204">
        <f>K205/F205</f>
        <v>0</v>
      </c>
    </row>
    <row r="206" spans="1:12" ht="12.75" customHeight="1">
      <c r="A206" s="337">
        <v>26</v>
      </c>
      <c r="B206" s="340" t="s">
        <v>55</v>
      </c>
      <c r="C206" s="354">
        <v>85154</v>
      </c>
      <c r="D206" s="347" t="s">
        <v>179</v>
      </c>
      <c r="E206" s="350">
        <v>2012</v>
      </c>
      <c r="F206" s="1" t="s">
        <v>7</v>
      </c>
      <c r="G206" s="207" t="s">
        <v>8</v>
      </c>
      <c r="H206" s="208">
        <v>113000</v>
      </c>
      <c r="I206" s="209">
        <v>23000</v>
      </c>
      <c r="J206" s="209">
        <v>23000</v>
      </c>
      <c r="K206" s="184">
        <f>SUM(J206,H206)</f>
        <v>136000</v>
      </c>
      <c r="L206" s="185">
        <f>K206/F207</f>
        <v>1</v>
      </c>
    </row>
    <row r="207" spans="1:12" ht="12.75">
      <c r="A207" s="338"/>
      <c r="B207" s="341"/>
      <c r="C207" s="352"/>
      <c r="D207" s="348"/>
      <c r="E207" s="345"/>
      <c r="F207" s="328">
        <v>136000</v>
      </c>
      <c r="G207" s="186" t="s">
        <v>9</v>
      </c>
      <c r="H207" s="187"/>
      <c r="I207" s="188"/>
      <c r="J207" s="188"/>
      <c r="K207" s="188"/>
      <c r="L207" s="189"/>
    </row>
    <row r="208" spans="1:12" ht="12.75">
      <c r="A208" s="338"/>
      <c r="B208" s="341"/>
      <c r="C208" s="352"/>
      <c r="D208" s="348"/>
      <c r="E208" s="345"/>
      <c r="F208" s="329"/>
      <c r="G208" s="186" t="s">
        <v>10</v>
      </c>
      <c r="H208" s="187"/>
      <c r="I208" s="188"/>
      <c r="J208" s="188"/>
      <c r="K208" s="188"/>
      <c r="L208" s="189"/>
    </row>
    <row r="209" spans="1:12" ht="12.75">
      <c r="A209" s="338"/>
      <c r="B209" s="341"/>
      <c r="C209" s="352"/>
      <c r="D209" s="348"/>
      <c r="E209" s="351"/>
      <c r="F209" s="2" t="s">
        <v>11</v>
      </c>
      <c r="G209" s="186" t="s">
        <v>12</v>
      </c>
      <c r="H209" s="187"/>
      <c r="I209" s="188"/>
      <c r="J209" s="188"/>
      <c r="K209" s="188"/>
      <c r="L209" s="189"/>
    </row>
    <row r="210" spans="1:12" ht="12.75">
      <c r="A210" s="338"/>
      <c r="B210" s="341"/>
      <c r="C210" s="352"/>
      <c r="D210" s="348"/>
      <c r="E210" s="344">
        <v>2015</v>
      </c>
      <c r="F210" s="328">
        <v>0</v>
      </c>
      <c r="G210" s="186" t="s">
        <v>13</v>
      </c>
      <c r="H210" s="187"/>
      <c r="I210" s="188"/>
      <c r="J210" s="188"/>
      <c r="K210" s="188"/>
      <c r="L210" s="189"/>
    </row>
    <row r="211" spans="1:12" ht="12.75">
      <c r="A211" s="338"/>
      <c r="B211" s="341"/>
      <c r="C211" s="352"/>
      <c r="D211" s="348"/>
      <c r="E211" s="345"/>
      <c r="F211" s="329"/>
      <c r="G211" s="186" t="s">
        <v>14</v>
      </c>
      <c r="H211" s="187"/>
      <c r="I211" s="188"/>
      <c r="J211" s="188"/>
      <c r="K211" s="188"/>
      <c r="L211" s="189"/>
    </row>
    <row r="212" spans="1:12" ht="12.75">
      <c r="A212" s="338"/>
      <c r="B212" s="341"/>
      <c r="C212" s="352"/>
      <c r="D212" s="348"/>
      <c r="E212" s="345"/>
      <c r="F212" s="2" t="s">
        <v>15</v>
      </c>
      <c r="G212" s="186" t="s">
        <v>16</v>
      </c>
      <c r="H212" s="194">
        <f aca="true" t="shared" si="25" ref="H212:K213">H206+H208+H210</f>
        <v>113000</v>
      </c>
      <c r="I212" s="195">
        <f t="shared" si="25"/>
        <v>23000</v>
      </c>
      <c r="J212" s="195">
        <f t="shared" si="25"/>
        <v>23000</v>
      </c>
      <c r="K212" s="195">
        <f t="shared" si="25"/>
        <v>136000</v>
      </c>
      <c r="L212" s="196">
        <f>K212/F213</f>
        <v>1</v>
      </c>
    </row>
    <row r="213" spans="1:12" ht="13.5" thickBot="1">
      <c r="A213" s="339"/>
      <c r="B213" s="341"/>
      <c r="C213" s="353"/>
      <c r="D213" s="349"/>
      <c r="E213" s="346"/>
      <c r="F213" s="3">
        <v>136000</v>
      </c>
      <c r="G213" s="203" t="s">
        <v>17</v>
      </c>
      <c r="H213" s="199">
        <f t="shared" si="25"/>
        <v>0</v>
      </c>
      <c r="I213" s="201">
        <f t="shared" si="25"/>
        <v>0</v>
      </c>
      <c r="J213" s="201">
        <f t="shared" si="25"/>
        <v>0</v>
      </c>
      <c r="K213" s="201">
        <f t="shared" si="25"/>
        <v>0</v>
      </c>
      <c r="L213" s="204">
        <f>K213/F213</f>
        <v>0</v>
      </c>
    </row>
    <row r="214" spans="1:12" ht="12.75">
      <c r="A214" s="337">
        <v>27</v>
      </c>
      <c r="B214" s="340" t="s">
        <v>56</v>
      </c>
      <c r="C214" s="354">
        <v>85154</v>
      </c>
      <c r="D214" s="347" t="s">
        <v>179</v>
      </c>
      <c r="E214" s="350">
        <v>2012</v>
      </c>
      <c r="F214" s="1" t="s">
        <v>7</v>
      </c>
      <c r="G214" s="207" t="s">
        <v>8</v>
      </c>
      <c r="H214" s="208">
        <v>3664710</v>
      </c>
      <c r="I214" s="209">
        <v>1060400</v>
      </c>
      <c r="J214" s="209">
        <v>1055041</v>
      </c>
      <c r="K214" s="209">
        <f>SUM(H214,J214)</f>
        <v>4719751</v>
      </c>
      <c r="L214" s="185">
        <f>K214/F215</f>
        <v>0.9988658465093935</v>
      </c>
    </row>
    <row r="215" spans="1:12" ht="12.75">
      <c r="A215" s="338"/>
      <c r="B215" s="341"/>
      <c r="C215" s="352"/>
      <c r="D215" s="348"/>
      <c r="E215" s="345"/>
      <c r="F215" s="328">
        <v>4725110</v>
      </c>
      <c r="G215" s="186" t="s">
        <v>9</v>
      </c>
      <c r="H215" s="187"/>
      <c r="I215" s="188"/>
      <c r="J215" s="188"/>
      <c r="K215" s="188"/>
      <c r="L215" s="189"/>
    </row>
    <row r="216" spans="1:12" ht="12.75">
      <c r="A216" s="338"/>
      <c r="B216" s="341"/>
      <c r="C216" s="352"/>
      <c r="D216" s="348"/>
      <c r="E216" s="345"/>
      <c r="F216" s="329"/>
      <c r="G216" s="186" t="s">
        <v>10</v>
      </c>
      <c r="H216" s="187"/>
      <c r="I216" s="188"/>
      <c r="J216" s="188"/>
      <c r="K216" s="188"/>
      <c r="L216" s="189"/>
    </row>
    <row r="217" spans="1:12" ht="12.75">
      <c r="A217" s="338"/>
      <c r="B217" s="341"/>
      <c r="C217" s="352"/>
      <c r="D217" s="348"/>
      <c r="E217" s="351"/>
      <c r="F217" s="2" t="s">
        <v>11</v>
      </c>
      <c r="G217" s="186" t="s">
        <v>12</v>
      </c>
      <c r="H217" s="187"/>
      <c r="I217" s="188"/>
      <c r="J217" s="188"/>
      <c r="K217" s="188"/>
      <c r="L217" s="189"/>
    </row>
    <row r="218" spans="1:12" ht="12.75">
      <c r="A218" s="338"/>
      <c r="B218" s="341"/>
      <c r="C218" s="352"/>
      <c r="D218" s="348"/>
      <c r="E218" s="344">
        <v>2015</v>
      </c>
      <c r="F218" s="328">
        <v>0</v>
      </c>
      <c r="G218" s="186" t="s">
        <v>13</v>
      </c>
      <c r="H218" s="187"/>
      <c r="I218" s="188"/>
      <c r="J218" s="188"/>
      <c r="K218" s="188"/>
      <c r="L218" s="189"/>
    </row>
    <row r="219" spans="1:12" ht="12.75">
      <c r="A219" s="338"/>
      <c r="B219" s="341"/>
      <c r="C219" s="352"/>
      <c r="D219" s="348"/>
      <c r="E219" s="345"/>
      <c r="F219" s="329"/>
      <c r="G219" s="186" t="s">
        <v>14</v>
      </c>
      <c r="H219" s="187"/>
      <c r="I219" s="188"/>
      <c r="J219" s="188"/>
      <c r="K219" s="188"/>
      <c r="L219" s="189"/>
    </row>
    <row r="220" spans="1:12" ht="12.75">
      <c r="A220" s="338"/>
      <c r="B220" s="341"/>
      <c r="C220" s="352"/>
      <c r="D220" s="348"/>
      <c r="E220" s="345"/>
      <c r="F220" s="2" t="s">
        <v>15</v>
      </c>
      <c r="G220" s="186" t="s">
        <v>16</v>
      </c>
      <c r="H220" s="194">
        <f aca="true" t="shared" si="26" ref="H220:K221">H214+H216+H218</f>
        <v>3664710</v>
      </c>
      <c r="I220" s="195">
        <f t="shared" si="26"/>
        <v>1060400</v>
      </c>
      <c r="J220" s="195">
        <f t="shared" si="26"/>
        <v>1055041</v>
      </c>
      <c r="K220" s="195">
        <f t="shared" si="26"/>
        <v>4719751</v>
      </c>
      <c r="L220" s="196">
        <f>K220/F221</f>
        <v>0.9988658465093935</v>
      </c>
    </row>
    <row r="221" spans="1:12" ht="13.5" thickBot="1">
      <c r="A221" s="339"/>
      <c r="B221" s="342"/>
      <c r="C221" s="353"/>
      <c r="D221" s="349"/>
      <c r="E221" s="346"/>
      <c r="F221" s="3">
        <v>4725110</v>
      </c>
      <c r="G221" s="203" t="s">
        <v>17</v>
      </c>
      <c r="H221" s="199">
        <f t="shared" si="26"/>
        <v>0</v>
      </c>
      <c r="I221" s="201">
        <f t="shared" si="26"/>
        <v>0</v>
      </c>
      <c r="J221" s="201">
        <f t="shared" si="26"/>
        <v>0</v>
      </c>
      <c r="K221" s="201">
        <f t="shared" si="26"/>
        <v>0</v>
      </c>
      <c r="L221" s="196">
        <f>K221/F221</f>
        <v>0</v>
      </c>
    </row>
    <row r="222" spans="1:12" ht="12.75">
      <c r="A222" s="337">
        <v>28</v>
      </c>
      <c r="B222" s="340" t="s">
        <v>194</v>
      </c>
      <c r="C222" s="354">
        <v>85154</v>
      </c>
      <c r="D222" s="347" t="s">
        <v>195</v>
      </c>
      <c r="E222" s="350">
        <v>2015</v>
      </c>
      <c r="F222" s="1" t="s">
        <v>7</v>
      </c>
      <c r="G222" s="182" t="s">
        <v>8</v>
      </c>
      <c r="H222" s="202"/>
      <c r="I222" s="184">
        <v>74452</v>
      </c>
      <c r="J222" s="184">
        <v>74440</v>
      </c>
      <c r="K222" s="184">
        <f>SUM(J222,H222)</f>
        <v>74440</v>
      </c>
      <c r="L222" s="185">
        <f>K222/F223</f>
        <v>0.7877165321001894</v>
      </c>
    </row>
    <row r="223" spans="1:12" ht="12.75">
      <c r="A223" s="338"/>
      <c r="B223" s="341"/>
      <c r="C223" s="352"/>
      <c r="D223" s="348"/>
      <c r="E223" s="345"/>
      <c r="F223" s="328">
        <v>94501</v>
      </c>
      <c r="G223" s="186" t="s">
        <v>9</v>
      </c>
      <c r="H223" s="187"/>
      <c r="I223" s="188"/>
      <c r="J223" s="188"/>
      <c r="K223" s="188"/>
      <c r="L223" s="189"/>
    </row>
    <row r="224" spans="1:12" ht="12.75">
      <c r="A224" s="338"/>
      <c r="B224" s="341"/>
      <c r="C224" s="352"/>
      <c r="D224" s="348"/>
      <c r="E224" s="345"/>
      <c r="F224" s="329"/>
      <c r="G224" s="186" t="s">
        <v>10</v>
      </c>
      <c r="H224" s="187"/>
      <c r="I224" s="188"/>
      <c r="J224" s="188"/>
      <c r="K224" s="188"/>
      <c r="L224" s="189"/>
    </row>
    <row r="225" spans="1:12" ht="12.75">
      <c r="A225" s="338"/>
      <c r="B225" s="341"/>
      <c r="C225" s="352"/>
      <c r="D225" s="348"/>
      <c r="E225" s="351"/>
      <c r="F225" s="2" t="s">
        <v>11</v>
      </c>
      <c r="G225" s="186" t="s">
        <v>12</v>
      </c>
      <c r="H225" s="187"/>
      <c r="I225" s="188"/>
      <c r="J225" s="188"/>
      <c r="K225" s="188"/>
      <c r="L225" s="189"/>
    </row>
    <row r="226" spans="1:12" ht="12.75">
      <c r="A226" s="338"/>
      <c r="B226" s="341"/>
      <c r="C226" s="352"/>
      <c r="D226" s="348"/>
      <c r="E226" s="344">
        <v>2016</v>
      </c>
      <c r="F226" s="328">
        <v>0</v>
      </c>
      <c r="G226" s="186" t="s">
        <v>13</v>
      </c>
      <c r="H226" s="187"/>
      <c r="I226" s="188"/>
      <c r="J226" s="188"/>
      <c r="K226" s="188"/>
      <c r="L226" s="189"/>
    </row>
    <row r="227" spans="1:12" ht="12.75">
      <c r="A227" s="338"/>
      <c r="B227" s="341"/>
      <c r="C227" s="352"/>
      <c r="D227" s="348"/>
      <c r="E227" s="345"/>
      <c r="F227" s="329"/>
      <c r="G227" s="186" t="s">
        <v>14</v>
      </c>
      <c r="H227" s="187"/>
      <c r="I227" s="188"/>
      <c r="J227" s="188"/>
      <c r="K227" s="188"/>
      <c r="L227" s="189"/>
    </row>
    <row r="228" spans="1:12" ht="12.75">
      <c r="A228" s="338"/>
      <c r="B228" s="341"/>
      <c r="C228" s="352"/>
      <c r="D228" s="348"/>
      <c r="E228" s="345"/>
      <c r="F228" s="2" t="s">
        <v>15</v>
      </c>
      <c r="G228" s="186" t="s">
        <v>16</v>
      </c>
      <c r="H228" s="194">
        <f aca="true" t="shared" si="27" ref="H228:K229">H222+H224+H226</f>
        <v>0</v>
      </c>
      <c r="I228" s="195">
        <f t="shared" si="27"/>
        <v>74452</v>
      </c>
      <c r="J228" s="195">
        <f t="shared" si="27"/>
        <v>74440</v>
      </c>
      <c r="K228" s="195">
        <f t="shared" si="27"/>
        <v>74440</v>
      </c>
      <c r="L228" s="196">
        <f>K228/F229</f>
        <v>0.7877165321001894</v>
      </c>
    </row>
    <row r="229" spans="1:12" ht="13.5" thickBot="1">
      <c r="A229" s="339"/>
      <c r="B229" s="342"/>
      <c r="C229" s="353"/>
      <c r="D229" s="349"/>
      <c r="E229" s="346"/>
      <c r="F229" s="3">
        <v>94501</v>
      </c>
      <c r="G229" s="203" t="s">
        <v>17</v>
      </c>
      <c r="H229" s="199">
        <f t="shared" si="27"/>
        <v>0</v>
      </c>
      <c r="I229" s="201">
        <f t="shared" si="27"/>
        <v>0</v>
      </c>
      <c r="J229" s="201">
        <f t="shared" si="27"/>
        <v>0</v>
      </c>
      <c r="K229" s="201">
        <f t="shared" si="27"/>
        <v>0</v>
      </c>
      <c r="L229" s="196">
        <f>K229/F229</f>
        <v>0</v>
      </c>
    </row>
    <row r="230" spans="1:12" ht="12.75">
      <c r="A230" s="337">
        <v>29</v>
      </c>
      <c r="B230" s="340" t="s">
        <v>196</v>
      </c>
      <c r="C230" s="354">
        <v>85154</v>
      </c>
      <c r="D230" s="347" t="s">
        <v>195</v>
      </c>
      <c r="E230" s="350">
        <v>2015</v>
      </c>
      <c r="F230" s="1" t="s">
        <v>7</v>
      </c>
      <c r="G230" s="182" t="s">
        <v>8</v>
      </c>
      <c r="H230" s="202"/>
      <c r="I230" s="184">
        <v>42500</v>
      </c>
      <c r="J230" s="184">
        <v>42483</v>
      </c>
      <c r="K230" s="184">
        <f>SUM(J230,H230)</f>
        <v>42483</v>
      </c>
      <c r="L230" s="185">
        <f>K230/F231</f>
        <v>0.4592756756756757</v>
      </c>
    </row>
    <row r="231" spans="1:12" ht="12.75">
      <c r="A231" s="338"/>
      <c r="B231" s="341"/>
      <c r="C231" s="352"/>
      <c r="D231" s="383"/>
      <c r="E231" s="345"/>
      <c r="F231" s="328">
        <v>92500</v>
      </c>
      <c r="G231" s="186" t="s">
        <v>9</v>
      </c>
      <c r="H231" s="187"/>
      <c r="I231" s="188"/>
      <c r="J231" s="188"/>
      <c r="K231" s="188"/>
      <c r="L231" s="189"/>
    </row>
    <row r="232" spans="1:12" ht="12.75">
      <c r="A232" s="338"/>
      <c r="B232" s="341"/>
      <c r="C232" s="352"/>
      <c r="D232" s="383"/>
      <c r="E232" s="345"/>
      <c r="F232" s="329"/>
      <c r="G232" s="186" t="s">
        <v>10</v>
      </c>
      <c r="H232" s="187"/>
      <c r="I232" s="188"/>
      <c r="J232" s="188"/>
      <c r="K232" s="188"/>
      <c r="L232" s="189"/>
    </row>
    <row r="233" spans="1:12" ht="12.75">
      <c r="A233" s="338"/>
      <c r="B233" s="341"/>
      <c r="C233" s="352"/>
      <c r="D233" s="383"/>
      <c r="E233" s="351"/>
      <c r="F233" s="2" t="s">
        <v>11</v>
      </c>
      <c r="G233" s="186" t="s">
        <v>12</v>
      </c>
      <c r="H233" s="187"/>
      <c r="I233" s="188"/>
      <c r="J233" s="188"/>
      <c r="K233" s="188"/>
      <c r="L233" s="189"/>
    </row>
    <row r="234" spans="1:12" ht="12.75">
      <c r="A234" s="338"/>
      <c r="B234" s="341"/>
      <c r="C234" s="352"/>
      <c r="D234" s="383"/>
      <c r="E234" s="344">
        <v>2016</v>
      </c>
      <c r="F234" s="328">
        <v>0</v>
      </c>
      <c r="G234" s="186" t="s">
        <v>13</v>
      </c>
      <c r="H234" s="187"/>
      <c r="I234" s="188"/>
      <c r="J234" s="188"/>
      <c r="K234" s="188"/>
      <c r="L234" s="189"/>
    </row>
    <row r="235" spans="1:12" ht="12.75">
      <c r="A235" s="338"/>
      <c r="B235" s="341"/>
      <c r="C235" s="352"/>
      <c r="D235" s="383"/>
      <c r="E235" s="345"/>
      <c r="F235" s="329"/>
      <c r="G235" s="186" t="s">
        <v>14</v>
      </c>
      <c r="H235" s="187"/>
      <c r="I235" s="188"/>
      <c r="J235" s="188"/>
      <c r="K235" s="188"/>
      <c r="L235" s="189"/>
    </row>
    <row r="236" spans="1:12" ht="12.75">
      <c r="A236" s="338"/>
      <c r="B236" s="341"/>
      <c r="C236" s="352"/>
      <c r="D236" s="383"/>
      <c r="E236" s="345"/>
      <c r="F236" s="2" t="s">
        <v>15</v>
      </c>
      <c r="G236" s="186" t="s">
        <v>16</v>
      </c>
      <c r="H236" s="194">
        <f aca="true" t="shared" si="28" ref="H236:K237">H230+H232+H234</f>
        <v>0</v>
      </c>
      <c r="I236" s="195">
        <f t="shared" si="28"/>
        <v>42500</v>
      </c>
      <c r="J236" s="195">
        <f t="shared" si="28"/>
        <v>42483</v>
      </c>
      <c r="K236" s="195">
        <f t="shared" si="28"/>
        <v>42483</v>
      </c>
      <c r="L236" s="196">
        <f>K236/F237</f>
        <v>0.4592756756756757</v>
      </c>
    </row>
    <row r="237" spans="1:12" ht="13.5" thickBot="1">
      <c r="A237" s="339"/>
      <c r="B237" s="342"/>
      <c r="C237" s="353"/>
      <c r="D237" s="384"/>
      <c r="E237" s="346"/>
      <c r="F237" s="3">
        <v>92500</v>
      </c>
      <c r="G237" s="203" t="s">
        <v>17</v>
      </c>
      <c r="H237" s="199">
        <f t="shared" si="28"/>
        <v>0</v>
      </c>
      <c r="I237" s="201">
        <f t="shared" si="28"/>
        <v>0</v>
      </c>
      <c r="J237" s="201">
        <f t="shared" si="28"/>
        <v>0</v>
      </c>
      <c r="K237" s="201">
        <f t="shared" si="28"/>
        <v>0</v>
      </c>
      <c r="L237" s="196">
        <f>K237/F237</f>
        <v>0</v>
      </c>
    </row>
    <row r="238" spans="1:12" ht="14.25" customHeight="1">
      <c r="A238" s="337">
        <v>30</v>
      </c>
      <c r="B238" s="355" t="s">
        <v>197</v>
      </c>
      <c r="C238" s="354">
        <v>85154</v>
      </c>
      <c r="D238" s="347" t="s">
        <v>195</v>
      </c>
      <c r="E238" s="350">
        <v>2015</v>
      </c>
      <c r="F238" s="181" t="s">
        <v>7</v>
      </c>
      <c r="G238" s="182" t="s">
        <v>8</v>
      </c>
      <c r="H238" s="202"/>
      <c r="I238" s="184">
        <v>40000</v>
      </c>
      <c r="J238" s="184">
        <v>40000</v>
      </c>
      <c r="K238" s="184">
        <f>SUM(J238,H238)</f>
        <v>40000</v>
      </c>
      <c r="L238" s="185">
        <f>K238/F239</f>
        <v>0.5</v>
      </c>
    </row>
    <row r="239" spans="1:12" ht="14.25" customHeight="1">
      <c r="A239" s="338"/>
      <c r="B239" s="356"/>
      <c r="C239" s="352"/>
      <c r="D239" s="348"/>
      <c r="E239" s="345"/>
      <c r="F239" s="358">
        <v>80000</v>
      </c>
      <c r="G239" s="186" t="s">
        <v>9</v>
      </c>
      <c r="H239" s="187"/>
      <c r="I239" s="188"/>
      <c r="J239" s="188"/>
      <c r="K239" s="210"/>
      <c r="L239" s="189"/>
    </row>
    <row r="240" spans="1:12" ht="14.25" customHeight="1">
      <c r="A240" s="338"/>
      <c r="B240" s="356"/>
      <c r="C240" s="352"/>
      <c r="D240" s="348"/>
      <c r="E240" s="345"/>
      <c r="F240" s="359"/>
      <c r="G240" s="186" t="s">
        <v>10</v>
      </c>
      <c r="H240" s="187"/>
      <c r="I240" s="188"/>
      <c r="J240" s="188"/>
      <c r="K240" s="210"/>
      <c r="L240" s="189"/>
    </row>
    <row r="241" spans="1:12" ht="14.25" customHeight="1">
      <c r="A241" s="338"/>
      <c r="B241" s="356"/>
      <c r="C241" s="352"/>
      <c r="D241" s="348"/>
      <c r="E241" s="351"/>
      <c r="F241" s="191" t="s">
        <v>11</v>
      </c>
      <c r="G241" s="186" t="s">
        <v>12</v>
      </c>
      <c r="H241" s="187"/>
      <c r="I241" s="188"/>
      <c r="J241" s="188"/>
      <c r="K241" s="210"/>
      <c r="L241" s="189"/>
    </row>
    <row r="242" spans="1:12" ht="14.25" customHeight="1">
      <c r="A242" s="338"/>
      <c r="B242" s="356"/>
      <c r="C242" s="352"/>
      <c r="D242" s="348"/>
      <c r="E242" s="344">
        <v>2016</v>
      </c>
      <c r="F242" s="358">
        <v>0</v>
      </c>
      <c r="G242" s="186" t="s">
        <v>13</v>
      </c>
      <c r="H242" s="187"/>
      <c r="I242" s="188"/>
      <c r="J242" s="188"/>
      <c r="K242" s="210"/>
      <c r="L242" s="189"/>
    </row>
    <row r="243" spans="1:12" ht="14.25" customHeight="1">
      <c r="A243" s="338"/>
      <c r="B243" s="356"/>
      <c r="C243" s="352"/>
      <c r="D243" s="348"/>
      <c r="E243" s="345"/>
      <c r="F243" s="359"/>
      <c r="G243" s="186" t="s">
        <v>14</v>
      </c>
      <c r="H243" s="187"/>
      <c r="I243" s="188"/>
      <c r="J243" s="188"/>
      <c r="K243" s="210"/>
      <c r="L243" s="189"/>
    </row>
    <row r="244" spans="1:12" ht="14.25" customHeight="1">
      <c r="A244" s="338"/>
      <c r="B244" s="356"/>
      <c r="C244" s="352"/>
      <c r="D244" s="348"/>
      <c r="E244" s="345"/>
      <c r="F244" s="191" t="s">
        <v>15</v>
      </c>
      <c r="G244" s="186" t="s">
        <v>16</v>
      </c>
      <c r="H244" s="194">
        <f aca="true" t="shared" si="29" ref="H244:K245">H238+H240+H242</f>
        <v>0</v>
      </c>
      <c r="I244" s="195">
        <f t="shared" si="29"/>
        <v>40000</v>
      </c>
      <c r="J244" s="195">
        <f t="shared" si="29"/>
        <v>40000</v>
      </c>
      <c r="K244" s="211">
        <f t="shared" si="29"/>
        <v>40000</v>
      </c>
      <c r="L244" s="196">
        <f>K244/F245</f>
        <v>0.5</v>
      </c>
    </row>
    <row r="245" spans="1:12" ht="14.25" customHeight="1" thickBot="1">
      <c r="A245" s="339"/>
      <c r="B245" s="357"/>
      <c r="C245" s="353"/>
      <c r="D245" s="349"/>
      <c r="E245" s="346"/>
      <c r="F245" s="197">
        <v>80000</v>
      </c>
      <c r="G245" s="203" t="s">
        <v>17</v>
      </c>
      <c r="H245" s="199">
        <f t="shared" si="29"/>
        <v>0</v>
      </c>
      <c r="I245" s="201">
        <f t="shared" si="29"/>
        <v>0</v>
      </c>
      <c r="J245" s="201">
        <f t="shared" si="29"/>
        <v>0</v>
      </c>
      <c r="K245" s="212">
        <f t="shared" si="29"/>
        <v>0</v>
      </c>
      <c r="L245" s="204">
        <f>K245/F245</f>
        <v>0</v>
      </c>
    </row>
    <row r="246" spans="1:12" ht="12.75" customHeight="1">
      <c r="A246" s="337">
        <v>31</v>
      </c>
      <c r="B246" s="355" t="s">
        <v>57</v>
      </c>
      <c r="C246" s="354">
        <v>85195</v>
      </c>
      <c r="D246" s="347" t="s">
        <v>175</v>
      </c>
      <c r="E246" s="350">
        <v>2014</v>
      </c>
      <c r="F246" s="1" t="s">
        <v>7</v>
      </c>
      <c r="G246" s="182" t="s">
        <v>25</v>
      </c>
      <c r="H246" s="202">
        <f>60000</f>
        <v>60000</v>
      </c>
      <c r="I246" s="209">
        <v>60000</v>
      </c>
      <c r="J246" s="209">
        <v>60000</v>
      </c>
      <c r="K246" s="209">
        <f>SUM(H246,J246)</f>
        <v>120000</v>
      </c>
      <c r="L246" s="185">
        <f>K246/F247</f>
        <v>0.6666666666666666</v>
      </c>
    </row>
    <row r="247" spans="1:12" ht="12.75" customHeight="1">
      <c r="A247" s="338"/>
      <c r="B247" s="356"/>
      <c r="C247" s="352"/>
      <c r="D247" s="348"/>
      <c r="E247" s="345"/>
      <c r="F247" s="328">
        <v>180000</v>
      </c>
      <c r="G247" s="186" t="s">
        <v>26</v>
      </c>
      <c r="H247" s="187"/>
      <c r="I247" s="188"/>
      <c r="J247" s="188"/>
      <c r="K247" s="188"/>
      <c r="L247" s="189"/>
    </row>
    <row r="248" spans="1:12" ht="12.75" customHeight="1">
      <c r="A248" s="338"/>
      <c r="B248" s="356"/>
      <c r="C248" s="352"/>
      <c r="D248" s="348"/>
      <c r="E248" s="345"/>
      <c r="F248" s="329"/>
      <c r="G248" s="186" t="s">
        <v>10</v>
      </c>
      <c r="H248" s="187"/>
      <c r="I248" s="188"/>
      <c r="J248" s="188"/>
      <c r="K248" s="188"/>
      <c r="L248" s="189"/>
    </row>
    <row r="249" spans="1:12" ht="12.75" customHeight="1">
      <c r="A249" s="338"/>
      <c r="B249" s="356"/>
      <c r="C249" s="352"/>
      <c r="D249" s="348"/>
      <c r="E249" s="351"/>
      <c r="F249" s="2" t="s">
        <v>11</v>
      </c>
      <c r="G249" s="186" t="s">
        <v>12</v>
      </c>
      <c r="H249" s="187"/>
      <c r="I249" s="188"/>
      <c r="J249" s="188"/>
      <c r="K249" s="188"/>
      <c r="L249" s="189"/>
    </row>
    <row r="250" spans="1:12" ht="12.75" customHeight="1">
      <c r="A250" s="338"/>
      <c r="B250" s="356"/>
      <c r="C250" s="352"/>
      <c r="D250" s="348"/>
      <c r="E250" s="344">
        <v>2016</v>
      </c>
      <c r="F250" s="328">
        <v>0</v>
      </c>
      <c r="G250" s="186" t="s">
        <v>13</v>
      </c>
      <c r="H250" s="187"/>
      <c r="I250" s="188"/>
      <c r="J250" s="188"/>
      <c r="K250" s="188"/>
      <c r="L250" s="189"/>
    </row>
    <row r="251" spans="1:12" ht="12.75" customHeight="1">
      <c r="A251" s="338"/>
      <c r="B251" s="356"/>
      <c r="C251" s="352"/>
      <c r="D251" s="348"/>
      <c r="E251" s="345"/>
      <c r="F251" s="329"/>
      <c r="G251" s="186" t="s">
        <v>14</v>
      </c>
      <c r="H251" s="187"/>
      <c r="I251" s="188"/>
      <c r="J251" s="188"/>
      <c r="K251" s="188"/>
      <c r="L251" s="189"/>
    </row>
    <row r="252" spans="1:12" ht="12.75" customHeight="1">
      <c r="A252" s="338"/>
      <c r="B252" s="356"/>
      <c r="C252" s="352"/>
      <c r="D252" s="348"/>
      <c r="E252" s="345"/>
      <c r="F252" s="2" t="s">
        <v>15</v>
      </c>
      <c r="G252" s="186" t="s">
        <v>16</v>
      </c>
      <c r="H252" s="194">
        <f aca="true" t="shared" si="30" ref="H252:K253">H246+H248+H250</f>
        <v>60000</v>
      </c>
      <c r="I252" s="195">
        <f t="shared" si="30"/>
        <v>60000</v>
      </c>
      <c r="J252" s="195">
        <f t="shared" si="30"/>
        <v>60000</v>
      </c>
      <c r="K252" s="195">
        <f t="shared" si="30"/>
        <v>120000</v>
      </c>
      <c r="L252" s="196">
        <f>K252/F253</f>
        <v>0.6666666666666666</v>
      </c>
    </row>
    <row r="253" spans="1:12" ht="13.5" customHeight="1" thickBot="1">
      <c r="A253" s="339"/>
      <c r="B253" s="356"/>
      <c r="C253" s="352"/>
      <c r="D253" s="348"/>
      <c r="E253" s="345"/>
      <c r="F253" s="3">
        <v>180000</v>
      </c>
      <c r="G253" s="198" t="s">
        <v>17</v>
      </c>
      <c r="H253" s="199">
        <f t="shared" si="30"/>
        <v>0</v>
      </c>
      <c r="I253" s="200">
        <f t="shared" si="30"/>
        <v>0</v>
      </c>
      <c r="J253" s="200">
        <f t="shared" si="30"/>
        <v>0</v>
      </c>
      <c r="K253" s="200">
        <f t="shared" si="30"/>
        <v>0</v>
      </c>
      <c r="L253" s="196">
        <f>K253/F253</f>
        <v>0</v>
      </c>
    </row>
    <row r="254" spans="1:12" ht="12.75" customHeight="1">
      <c r="A254" s="337">
        <v>32</v>
      </c>
      <c r="B254" s="355" t="s">
        <v>58</v>
      </c>
      <c r="C254" s="354">
        <v>85195</v>
      </c>
      <c r="D254" s="347" t="s">
        <v>175</v>
      </c>
      <c r="E254" s="350">
        <v>2014</v>
      </c>
      <c r="F254" s="1" t="s">
        <v>7</v>
      </c>
      <c r="G254" s="182" t="s">
        <v>8</v>
      </c>
      <c r="H254" s="202">
        <f>135000</f>
        <v>135000</v>
      </c>
      <c r="I254" s="184">
        <v>135000</v>
      </c>
      <c r="J254" s="184">
        <v>135000</v>
      </c>
      <c r="K254" s="184">
        <f>SUM(J254,H254)</f>
        <v>270000</v>
      </c>
      <c r="L254" s="185">
        <f>K254/F255</f>
        <v>0.6666666666666666</v>
      </c>
    </row>
    <row r="255" spans="1:12" ht="12.75" customHeight="1">
      <c r="A255" s="338"/>
      <c r="B255" s="356"/>
      <c r="C255" s="352"/>
      <c r="D255" s="348"/>
      <c r="E255" s="345"/>
      <c r="F255" s="328">
        <v>405000</v>
      </c>
      <c r="G255" s="186" t="s">
        <v>9</v>
      </c>
      <c r="H255" s="187"/>
      <c r="I255" s="188"/>
      <c r="J255" s="188"/>
      <c r="K255" s="188"/>
      <c r="L255" s="189"/>
    </row>
    <row r="256" spans="1:12" ht="12.75" customHeight="1">
      <c r="A256" s="338"/>
      <c r="B256" s="356"/>
      <c r="C256" s="352"/>
      <c r="D256" s="348"/>
      <c r="E256" s="345"/>
      <c r="F256" s="329"/>
      <c r="G256" s="186" t="s">
        <v>10</v>
      </c>
      <c r="H256" s="187"/>
      <c r="I256" s="188"/>
      <c r="J256" s="188"/>
      <c r="K256" s="188"/>
      <c r="L256" s="189"/>
    </row>
    <row r="257" spans="1:12" ht="12.75" customHeight="1">
      <c r="A257" s="338"/>
      <c r="B257" s="356"/>
      <c r="C257" s="352"/>
      <c r="D257" s="348"/>
      <c r="E257" s="351"/>
      <c r="F257" s="2" t="s">
        <v>11</v>
      </c>
      <c r="G257" s="186" t="s">
        <v>12</v>
      </c>
      <c r="H257" s="187"/>
      <c r="I257" s="188"/>
      <c r="J257" s="188"/>
      <c r="K257" s="188"/>
      <c r="L257" s="189"/>
    </row>
    <row r="258" spans="1:12" ht="12.75" customHeight="1">
      <c r="A258" s="338"/>
      <c r="B258" s="356"/>
      <c r="C258" s="352"/>
      <c r="D258" s="348"/>
      <c r="E258" s="344">
        <v>2016</v>
      </c>
      <c r="F258" s="328">
        <v>0</v>
      </c>
      <c r="G258" s="186" t="s">
        <v>13</v>
      </c>
      <c r="H258" s="187"/>
      <c r="I258" s="188"/>
      <c r="J258" s="188"/>
      <c r="K258" s="188"/>
      <c r="L258" s="189"/>
    </row>
    <row r="259" spans="1:12" ht="12.75" customHeight="1">
      <c r="A259" s="338"/>
      <c r="B259" s="356"/>
      <c r="C259" s="352"/>
      <c r="D259" s="348"/>
      <c r="E259" s="345"/>
      <c r="F259" s="329"/>
      <c r="G259" s="186" t="s">
        <v>14</v>
      </c>
      <c r="H259" s="187"/>
      <c r="I259" s="188"/>
      <c r="J259" s="188"/>
      <c r="K259" s="188"/>
      <c r="L259" s="189"/>
    </row>
    <row r="260" spans="1:12" ht="12.75" customHeight="1">
      <c r="A260" s="338"/>
      <c r="B260" s="356"/>
      <c r="C260" s="352"/>
      <c r="D260" s="348"/>
      <c r="E260" s="345"/>
      <c r="F260" s="2" t="s">
        <v>15</v>
      </c>
      <c r="G260" s="186" t="s">
        <v>16</v>
      </c>
      <c r="H260" s="194">
        <f aca="true" t="shared" si="31" ref="H260:K261">H254+H256+H258</f>
        <v>135000</v>
      </c>
      <c r="I260" s="195">
        <f t="shared" si="31"/>
        <v>135000</v>
      </c>
      <c r="J260" s="195">
        <f t="shared" si="31"/>
        <v>135000</v>
      </c>
      <c r="K260" s="195">
        <f t="shared" si="31"/>
        <v>270000</v>
      </c>
      <c r="L260" s="196">
        <f>K260/F261</f>
        <v>0.6666666666666666</v>
      </c>
    </row>
    <row r="261" spans="1:12" ht="13.5" customHeight="1" thickBot="1">
      <c r="A261" s="339"/>
      <c r="B261" s="357"/>
      <c r="C261" s="352"/>
      <c r="D261" s="348"/>
      <c r="E261" s="345"/>
      <c r="F261" s="3">
        <v>405000</v>
      </c>
      <c r="G261" s="203" t="s">
        <v>17</v>
      </c>
      <c r="H261" s="199">
        <f t="shared" si="31"/>
        <v>0</v>
      </c>
      <c r="I261" s="201">
        <f t="shared" si="31"/>
        <v>0</v>
      </c>
      <c r="J261" s="201">
        <f t="shared" si="31"/>
        <v>0</v>
      </c>
      <c r="K261" s="201">
        <f t="shared" si="31"/>
        <v>0</v>
      </c>
      <c r="L261" s="196">
        <f>K261/F261</f>
        <v>0</v>
      </c>
    </row>
    <row r="262" spans="1:12" ht="12.75" customHeight="1">
      <c r="A262" s="337">
        <v>33</v>
      </c>
      <c r="B262" s="355" t="s">
        <v>59</v>
      </c>
      <c r="C262" s="354">
        <v>85195</v>
      </c>
      <c r="D262" s="347" t="s">
        <v>175</v>
      </c>
      <c r="E262" s="350">
        <v>2014</v>
      </c>
      <c r="F262" s="1" t="s">
        <v>7</v>
      </c>
      <c r="G262" s="182" t="s">
        <v>8</v>
      </c>
      <c r="H262" s="202">
        <f>37000</f>
        <v>37000</v>
      </c>
      <c r="I262" s="184">
        <v>37000</v>
      </c>
      <c r="J262" s="184">
        <v>37000</v>
      </c>
      <c r="K262" s="209">
        <f>SUM(H262,J262)</f>
        <v>74000</v>
      </c>
      <c r="L262" s="185">
        <f>K262/F263</f>
        <v>0.6666666666666666</v>
      </c>
    </row>
    <row r="263" spans="1:12" ht="12.75" customHeight="1">
      <c r="A263" s="338"/>
      <c r="B263" s="356"/>
      <c r="C263" s="352"/>
      <c r="D263" s="348"/>
      <c r="E263" s="345"/>
      <c r="F263" s="328">
        <v>111000</v>
      </c>
      <c r="G263" s="186" t="s">
        <v>9</v>
      </c>
      <c r="H263" s="187"/>
      <c r="I263" s="188"/>
      <c r="J263" s="188"/>
      <c r="K263" s="188"/>
      <c r="L263" s="189"/>
    </row>
    <row r="264" spans="1:12" ht="12.75" customHeight="1">
      <c r="A264" s="338"/>
      <c r="B264" s="356"/>
      <c r="C264" s="352"/>
      <c r="D264" s="348"/>
      <c r="E264" s="345"/>
      <c r="F264" s="329"/>
      <c r="G264" s="186" t="s">
        <v>10</v>
      </c>
      <c r="H264" s="187"/>
      <c r="I264" s="188"/>
      <c r="J264" s="188"/>
      <c r="K264" s="188"/>
      <c r="L264" s="189"/>
    </row>
    <row r="265" spans="1:12" ht="12.75" customHeight="1">
      <c r="A265" s="338"/>
      <c r="B265" s="356"/>
      <c r="C265" s="352"/>
      <c r="D265" s="348"/>
      <c r="E265" s="351"/>
      <c r="F265" s="2" t="s">
        <v>11</v>
      </c>
      <c r="G265" s="186" t="s">
        <v>12</v>
      </c>
      <c r="H265" s="187"/>
      <c r="I265" s="188"/>
      <c r="J265" s="188"/>
      <c r="K265" s="188"/>
      <c r="L265" s="189"/>
    </row>
    <row r="266" spans="1:12" ht="12.75" customHeight="1">
      <c r="A266" s="338"/>
      <c r="B266" s="356"/>
      <c r="C266" s="352"/>
      <c r="D266" s="348"/>
      <c r="E266" s="344">
        <v>2016</v>
      </c>
      <c r="F266" s="328">
        <v>0</v>
      </c>
      <c r="G266" s="186" t="s">
        <v>13</v>
      </c>
      <c r="H266" s="187"/>
      <c r="I266" s="188"/>
      <c r="J266" s="188"/>
      <c r="K266" s="188"/>
      <c r="L266" s="189"/>
    </row>
    <row r="267" spans="1:12" ht="12.75" customHeight="1">
      <c r="A267" s="338"/>
      <c r="B267" s="356"/>
      <c r="C267" s="352"/>
      <c r="D267" s="348"/>
      <c r="E267" s="345"/>
      <c r="F267" s="329"/>
      <c r="G267" s="186" t="s">
        <v>14</v>
      </c>
      <c r="H267" s="187"/>
      <c r="I267" s="188"/>
      <c r="J267" s="188"/>
      <c r="K267" s="188"/>
      <c r="L267" s="189"/>
    </row>
    <row r="268" spans="1:12" ht="12.75" customHeight="1">
      <c r="A268" s="338"/>
      <c r="B268" s="356"/>
      <c r="C268" s="352"/>
      <c r="D268" s="348"/>
      <c r="E268" s="345"/>
      <c r="F268" s="2" t="s">
        <v>15</v>
      </c>
      <c r="G268" s="186" t="s">
        <v>16</v>
      </c>
      <c r="H268" s="194">
        <f aca="true" t="shared" si="32" ref="H268:K269">H262+H264+H266</f>
        <v>37000</v>
      </c>
      <c r="I268" s="195">
        <f t="shared" si="32"/>
        <v>37000</v>
      </c>
      <c r="J268" s="195">
        <f t="shared" si="32"/>
        <v>37000</v>
      </c>
      <c r="K268" s="195">
        <f t="shared" si="32"/>
        <v>74000</v>
      </c>
      <c r="L268" s="196">
        <f>K268/F269</f>
        <v>0.6666666666666666</v>
      </c>
    </row>
    <row r="269" spans="1:12" ht="13.5" customHeight="1" thickBot="1">
      <c r="A269" s="339"/>
      <c r="B269" s="357"/>
      <c r="C269" s="353"/>
      <c r="D269" s="349"/>
      <c r="E269" s="346"/>
      <c r="F269" s="3">
        <v>111000</v>
      </c>
      <c r="G269" s="203" t="s">
        <v>17</v>
      </c>
      <c r="H269" s="199">
        <f t="shared" si="32"/>
        <v>0</v>
      </c>
      <c r="I269" s="201">
        <f t="shared" si="32"/>
        <v>0</v>
      </c>
      <c r="J269" s="201">
        <f t="shared" si="32"/>
        <v>0</v>
      </c>
      <c r="K269" s="201">
        <f t="shared" si="32"/>
        <v>0</v>
      </c>
      <c r="L269" s="196">
        <f>K269/F269</f>
        <v>0</v>
      </c>
    </row>
    <row r="270" spans="1:12" s="213" customFormat="1" ht="12.75" customHeight="1">
      <c r="A270" s="337">
        <v>34</v>
      </c>
      <c r="B270" s="340" t="s">
        <v>60</v>
      </c>
      <c r="C270" s="334">
        <v>85201</v>
      </c>
      <c r="D270" s="332" t="s">
        <v>195</v>
      </c>
      <c r="E270" s="330">
        <v>2011</v>
      </c>
      <c r="F270" s="1" t="s">
        <v>7</v>
      </c>
      <c r="G270" s="4" t="s">
        <v>8</v>
      </c>
      <c r="H270" s="5">
        <v>2070856</v>
      </c>
      <c r="I270" s="6">
        <v>609030</v>
      </c>
      <c r="J270" s="6">
        <v>609030</v>
      </c>
      <c r="K270" s="184">
        <f>SUM(J270,H270)</f>
        <v>2679886</v>
      </c>
      <c r="L270" s="185">
        <f>K270/F271</f>
        <v>0.9333555769323197</v>
      </c>
    </row>
    <row r="271" spans="1:12" s="213" customFormat="1" ht="12" customHeight="1">
      <c r="A271" s="338"/>
      <c r="B271" s="341"/>
      <c r="C271" s="335"/>
      <c r="D271" s="333"/>
      <c r="E271" s="326"/>
      <c r="F271" s="328">
        <v>2871238</v>
      </c>
      <c r="G271" s="7" t="s">
        <v>9</v>
      </c>
      <c r="H271" s="8"/>
      <c r="I271" s="9"/>
      <c r="J271" s="9"/>
      <c r="K271" s="9"/>
      <c r="L271" s="214"/>
    </row>
    <row r="272" spans="1:12" s="213" customFormat="1" ht="12.75">
      <c r="A272" s="338"/>
      <c r="B272" s="341"/>
      <c r="C272" s="335"/>
      <c r="D272" s="333"/>
      <c r="E272" s="326"/>
      <c r="F272" s="329"/>
      <c r="G272" s="7" t="s">
        <v>10</v>
      </c>
      <c r="H272" s="8"/>
      <c r="I272" s="9"/>
      <c r="J272" s="9"/>
      <c r="K272" s="9"/>
      <c r="L272" s="214"/>
    </row>
    <row r="273" spans="1:12" s="213" customFormat="1" ht="12.75">
      <c r="A273" s="338"/>
      <c r="B273" s="341"/>
      <c r="C273" s="335"/>
      <c r="D273" s="333"/>
      <c r="E273" s="331"/>
      <c r="F273" s="2" t="s">
        <v>11</v>
      </c>
      <c r="G273" s="7" t="s">
        <v>12</v>
      </c>
      <c r="H273" s="8"/>
      <c r="I273" s="9"/>
      <c r="J273" s="9"/>
      <c r="K273" s="9"/>
      <c r="L273" s="214"/>
    </row>
    <row r="274" spans="1:12" s="213" customFormat="1" ht="11.25" customHeight="1">
      <c r="A274" s="338"/>
      <c r="B274" s="341"/>
      <c r="C274" s="335"/>
      <c r="D274" s="333"/>
      <c r="E274" s="325">
        <v>2016</v>
      </c>
      <c r="F274" s="328">
        <v>0</v>
      </c>
      <c r="G274" s="7" t="s">
        <v>13</v>
      </c>
      <c r="H274" s="8"/>
      <c r="I274" s="9"/>
      <c r="J274" s="9"/>
      <c r="K274" s="9"/>
      <c r="L274" s="214"/>
    </row>
    <row r="275" spans="1:12" s="213" customFormat="1" ht="12.75">
      <c r="A275" s="338"/>
      <c r="B275" s="341"/>
      <c r="C275" s="335"/>
      <c r="D275" s="333"/>
      <c r="E275" s="326"/>
      <c r="F275" s="329"/>
      <c r="G275" s="7" t="s">
        <v>14</v>
      </c>
      <c r="H275" s="8"/>
      <c r="I275" s="9"/>
      <c r="J275" s="9"/>
      <c r="K275" s="9"/>
      <c r="L275" s="214"/>
    </row>
    <row r="276" spans="1:12" s="213" customFormat="1" ht="12.75">
      <c r="A276" s="338"/>
      <c r="B276" s="341"/>
      <c r="C276" s="335"/>
      <c r="D276" s="333"/>
      <c r="E276" s="326"/>
      <c r="F276" s="2" t="s">
        <v>15</v>
      </c>
      <c r="G276" s="7" t="s">
        <v>16</v>
      </c>
      <c r="H276" s="10">
        <f aca="true" t="shared" si="33" ref="H276:K277">H270+H272+H274</f>
        <v>2070856</v>
      </c>
      <c r="I276" s="11">
        <f t="shared" si="33"/>
        <v>609030</v>
      </c>
      <c r="J276" s="11">
        <f t="shared" si="33"/>
        <v>609030</v>
      </c>
      <c r="K276" s="11">
        <f t="shared" si="33"/>
        <v>2679886</v>
      </c>
      <c r="L276" s="196">
        <f>K276/F277</f>
        <v>0.9333555769323197</v>
      </c>
    </row>
    <row r="277" spans="1:12" s="213" customFormat="1" ht="13.5" thickBot="1">
      <c r="A277" s="339"/>
      <c r="B277" s="342"/>
      <c r="C277" s="336"/>
      <c r="D277" s="343"/>
      <c r="E277" s="327"/>
      <c r="F277" s="3">
        <v>2871238</v>
      </c>
      <c r="G277" s="12" t="s">
        <v>17</v>
      </c>
      <c r="H277" s="13">
        <f t="shared" si="33"/>
        <v>0</v>
      </c>
      <c r="I277" s="14">
        <f t="shared" si="33"/>
        <v>0</v>
      </c>
      <c r="J277" s="14">
        <f t="shared" si="33"/>
        <v>0</v>
      </c>
      <c r="K277" s="14">
        <f t="shared" si="33"/>
        <v>0</v>
      </c>
      <c r="L277" s="196">
        <f>K277/F277</f>
        <v>0</v>
      </c>
    </row>
    <row r="278" spans="1:12" s="213" customFormat="1" ht="14.25" customHeight="1">
      <c r="A278" s="337">
        <v>35</v>
      </c>
      <c r="B278" s="340" t="s">
        <v>61</v>
      </c>
      <c r="C278" s="334">
        <v>85201</v>
      </c>
      <c r="D278" s="332" t="s">
        <v>195</v>
      </c>
      <c r="E278" s="330">
        <v>2014</v>
      </c>
      <c r="F278" s="1" t="s">
        <v>7</v>
      </c>
      <c r="G278" s="4" t="s">
        <v>8</v>
      </c>
      <c r="H278" s="5">
        <v>571544</v>
      </c>
      <c r="I278" s="6">
        <v>611700</v>
      </c>
      <c r="J278" s="6">
        <v>611700</v>
      </c>
      <c r="K278" s="184">
        <f>SUM(J278,H278)</f>
        <v>1183244</v>
      </c>
      <c r="L278" s="185">
        <f>K278/F279</f>
        <v>0.6230078915610633</v>
      </c>
    </row>
    <row r="279" spans="1:12" s="213" customFormat="1" ht="14.25" customHeight="1">
      <c r="A279" s="338"/>
      <c r="B279" s="341"/>
      <c r="C279" s="335"/>
      <c r="D279" s="333"/>
      <c r="E279" s="326"/>
      <c r="F279" s="328">
        <v>1899244</v>
      </c>
      <c r="G279" s="7" t="s">
        <v>9</v>
      </c>
      <c r="H279" s="8"/>
      <c r="I279" s="9"/>
      <c r="J279" s="9"/>
      <c r="K279" s="9"/>
      <c r="L279" s="214"/>
    </row>
    <row r="280" spans="1:12" s="213" customFormat="1" ht="14.25" customHeight="1">
      <c r="A280" s="338"/>
      <c r="B280" s="341"/>
      <c r="C280" s="335"/>
      <c r="D280" s="333"/>
      <c r="E280" s="326"/>
      <c r="F280" s="329"/>
      <c r="G280" s="7" t="s">
        <v>10</v>
      </c>
      <c r="H280" s="8"/>
      <c r="I280" s="9"/>
      <c r="J280" s="9"/>
      <c r="K280" s="9"/>
      <c r="L280" s="214"/>
    </row>
    <row r="281" spans="1:12" s="213" customFormat="1" ht="14.25" customHeight="1">
      <c r="A281" s="338"/>
      <c r="B281" s="341"/>
      <c r="C281" s="335"/>
      <c r="D281" s="333"/>
      <c r="E281" s="331"/>
      <c r="F281" s="2" t="s">
        <v>11</v>
      </c>
      <c r="G281" s="7" t="s">
        <v>12</v>
      </c>
      <c r="H281" s="8"/>
      <c r="I281" s="9"/>
      <c r="J281" s="9"/>
      <c r="K281" s="9"/>
      <c r="L281" s="214"/>
    </row>
    <row r="282" spans="1:12" s="213" customFormat="1" ht="14.25" customHeight="1">
      <c r="A282" s="338"/>
      <c r="B282" s="341"/>
      <c r="C282" s="335"/>
      <c r="D282" s="333"/>
      <c r="E282" s="325">
        <v>2017</v>
      </c>
      <c r="F282" s="328">
        <v>0</v>
      </c>
      <c r="G282" s="7" t="s">
        <v>13</v>
      </c>
      <c r="H282" s="8"/>
      <c r="I282" s="9"/>
      <c r="J282" s="9"/>
      <c r="K282" s="9"/>
      <c r="L282" s="214"/>
    </row>
    <row r="283" spans="1:12" s="213" customFormat="1" ht="14.25" customHeight="1">
      <c r="A283" s="338"/>
      <c r="B283" s="341"/>
      <c r="C283" s="335"/>
      <c r="D283" s="333"/>
      <c r="E283" s="326"/>
      <c r="F283" s="329"/>
      <c r="G283" s="7" t="s">
        <v>14</v>
      </c>
      <c r="H283" s="8"/>
      <c r="I283" s="9"/>
      <c r="J283" s="9"/>
      <c r="K283" s="9"/>
      <c r="L283" s="214"/>
    </row>
    <row r="284" spans="1:12" s="213" customFormat="1" ht="14.25" customHeight="1">
      <c r="A284" s="338"/>
      <c r="B284" s="341"/>
      <c r="C284" s="335"/>
      <c r="D284" s="333"/>
      <c r="E284" s="326"/>
      <c r="F284" s="2" t="s">
        <v>15</v>
      </c>
      <c r="G284" s="7" t="s">
        <v>16</v>
      </c>
      <c r="H284" s="10">
        <f aca="true" t="shared" si="34" ref="H284:K285">H278+H280+H282</f>
        <v>571544</v>
      </c>
      <c r="I284" s="11">
        <f t="shared" si="34"/>
        <v>611700</v>
      </c>
      <c r="J284" s="11">
        <f t="shared" si="34"/>
        <v>611700</v>
      </c>
      <c r="K284" s="11">
        <f t="shared" si="34"/>
        <v>1183244</v>
      </c>
      <c r="L284" s="196">
        <f>K284/F285</f>
        <v>0.6230078915610633</v>
      </c>
    </row>
    <row r="285" spans="1:12" s="213" customFormat="1" ht="14.25" customHeight="1" thickBot="1">
      <c r="A285" s="339"/>
      <c r="B285" s="342"/>
      <c r="C285" s="336"/>
      <c r="D285" s="343"/>
      <c r="E285" s="327"/>
      <c r="F285" s="3">
        <v>1899244</v>
      </c>
      <c r="G285" s="12" t="s">
        <v>17</v>
      </c>
      <c r="H285" s="13">
        <f t="shared" si="34"/>
        <v>0</v>
      </c>
      <c r="I285" s="14">
        <f t="shared" si="34"/>
        <v>0</v>
      </c>
      <c r="J285" s="14">
        <f t="shared" si="34"/>
        <v>0</v>
      </c>
      <c r="K285" s="14">
        <f t="shared" si="34"/>
        <v>0</v>
      </c>
      <c r="L285" s="204">
        <f>K285/F285</f>
        <v>0</v>
      </c>
    </row>
    <row r="286" spans="1:12" s="213" customFormat="1" ht="12.75">
      <c r="A286" s="337">
        <v>36</v>
      </c>
      <c r="B286" s="340" t="s">
        <v>62</v>
      </c>
      <c r="C286" s="332" t="s">
        <v>63</v>
      </c>
      <c r="D286" s="332" t="s">
        <v>195</v>
      </c>
      <c r="E286" s="330">
        <v>2013</v>
      </c>
      <c r="F286" s="1" t="s">
        <v>7</v>
      </c>
      <c r="G286" s="15" t="s">
        <v>8</v>
      </c>
      <c r="H286" s="5">
        <f>1499677+498625</f>
        <v>1998302</v>
      </c>
      <c r="I286" s="16">
        <f>955632+211440</f>
        <v>1167072</v>
      </c>
      <c r="J286" s="16">
        <v>1162795</v>
      </c>
      <c r="K286" s="184">
        <f>SUM(J286,H286)</f>
        <v>3161097</v>
      </c>
      <c r="L286" s="185">
        <f>K286/F287</f>
        <v>0.7671669885142051</v>
      </c>
    </row>
    <row r="287" spans="1:12" s="213" customFormat="1" ht="12.75">
      <c r="A287" s="338"/>
      <c r="B287" s="341"/>
      <c r="C287" s="333"/>
      <c r="D287" s="333"/>
      <c r="E287" s="326"/>
      <c r="F287" s="328">
        <v>4120481</v>
      </c>
      <c r="G287" s="7" t="s">
        <v>9</v>
      </c>
      <c r="H287" s="8"/>
      <c r="I287" s="9"/>
      <c r="J287" s="9"/>
      <c r="K287" s="9"/>
      <c r="L287" s="214"/>
    </row>
    <row r="288" spans="1:12" s="213" customFormat="1" ht="12.75">
      <c r="A288" s="338"/>
      <c r="B288" s="341"/>
      <c r="C288" s="333"/>
      <c r="D288" s="333"/>
      <c r="E288" s="326"/>
      <c r="F288" s="329"/>
      <c r="G288" s="7" t="s">
        <v>10</v>
      </c>
      <c r="H288" s="8"/>
      <c r="I288" s="9"/>
      <c r="J288" s="9"/>
      <c r="K288" s="9"/>
      <c r="L288" s="214"/>
    </row>
    <row r="289" spans="1:12" s="213" customFormat="1" ht="12.75">
      <c r="A289" s="338"/>
      <c r="B289" s="341"/>
      <c r="C289" s="333"/>
      <c r="D289" s="333"/>
      <c r="E289" s="331"/>
      <c r="F289" s="2" t="s">
        <v>11</v>
      </c>
      <c r="G289" s="7" t="s">
        <v>12</v>
      </c>
      <c r="H289" s="8"/>
      <c r="I289" s="9"/>
      <c r="J289" s="9"/>
      <c r="K289" s="9"/>
      <c r="L289" s="214"/>
    </row>
    <row r="290" spans="1:12" s="213" customFormat="1" ht="12.75">
      <c r="A290" s="338"/>
      <c r="B290" s="341"/>
      <c r="C290" s="333"/>
      <c r="D290" s="333"/>
      <c r="E290" s="325">
        <v>2016</v>
      </c>
      <c r="F290" s="328">
        <v>0</v>
      </c>
      <c r="G290" s="7" t="s">
        <v>13</v>
      </c>
      <c r="H290" s="8"/>
      <c r="I290" s="9"/>
      <c r="J290" s="9"/>
      <c r="K290" s="9"/>
      <c r="L290" s="214"/>
    </row>
    <row r="291" spans="1:12" s="213" customFormat="1" ht="12.75">
      <c r="A291" s="338"/>
      <c r="B291" s="341"/>
      <c r="C291" s="333"/>
      <c r="D291" s="333"/>
      <c r="E291" s="326"/>
      <c r="F291" s="329"/>
      <c r="G291" s="7" t="s">
        <v>14</v>
      </c>
      <c r="H291" s="8"/>
      <c r="I291" s="9"/>
      <c r="J291" s="9"/>
      <c r="K291" s="9"/>
      <c r="L291" s="214"/>
    </row>
    <row r="292" spans="1:12" s="213" customFormat="1" ht="12.75">
      <c r="A292" s="338"/>
      <c r="B292" s="341"/>
      <c r="C292" s="333"/>
      <c r="D292" s="333"/>
      <c r="E292" s="326"/>
      <c r="F292" s="2" t="s">
        <v>15</v>
      </c>
      <c r="G292" s="7" t="s">
        <v>16</v>
      </c>
      <c r="H292" s="10">
        <f aca="true" t="shared" si="35" ref="H292:K293">H286+H288+H290</f>
        <v>1998302</v>
      </c>
      <c r="I292" s="11">
        <f t="shared" si="35"/>
        <v>1167072</v>
      </c>
      <c r="J292" s="11">
        <f t="shared" si="35"/>
        <v>1162795</v>
      </c>
      <c r="K292" s="11">
        <f t="shared" si="35"/>
        <v>3161097</v>
      </c>
      <c r="L292" s="196">
        <f>K292/F293</f>
        <v>0.7671669885142051</v>
      </c>
    </row>
    <row r="293" spans="1:12" s="213" customFormat="1" ht="13.5" thickBot="1">
      <c r="A293" s="339"/>
      <c r="B293" s="342"/>
      <c r="C293" s="343"/>
      <c r="D293" s="343"/>
      <c r="E293" s="327"/>
      <c r="F293" s="3">
        <v>4120481</v>
      </c>
      <c r="G293" s="12" t="s">
        <v>17</v>
      </c>
      <c r="H293" s="13">
        <f t="shared" si="35"/>
        <v>0</v>
      </c>
      <c r="I293" s="14">
        <f t="shared" si="35"/>
        <v>0</v>
      </c>
      <c r="J293" s="14">
        <f t="shared" si="35"/>
        <v>0</v>
      </c>
      <c r="K293" s="14">
        <f t="shared" si="35"/>
        <v>0</v>
      </c>
      <c r="L293" s="196">
        <f>K293/F293</f>
        <v>0</v>
      </c>
    </row>
    <row r="294" spans="1:12" s="213" customFormat="1" ht="12" customHeight="1">
      <c r="A294" s="337">
        <v>37</v>
      </c>
      <c r="B294" s="340" t="s">
        <v>198</v>
      </c>
      <c r="C294" s="332">
        <v>85219</v>
      </c>
      <c r="D294" s="332" t="s">
        <v>195</v>
      </c>
      <c r="E294" s="330">
        <v>2015</v>
      </c>
      <c r="F294" s="1" t="s">
        <v>7</v>
      </c>
      <c r="G294" s="15" t="s">
        <v>8</v>
      </c>
      <c r="H294" s="5"/>
      <c r="I294" s="16">
        <v>1900</v>
      </c>
      <c r="J294" s="16">
        <v>1900</v>
      </c>
      <c r="K294" s="184">
        <f>SUM(J294,H294)</f>
        <v>1900</v>
      </c>
      <c r="L294" s="185">
        <f>K294/F295</f>
        <v>0.5</v>
      </c>
    </row>
    <row r="295" spans="1:12" s="213" customFormat="1" ht="12" customHeight="1">
      <c r="A295" s="338"/>
      <c r="B295" s="341"/>
      <c r="C295" s="333"/>
      <c r="D295" s="333"/>
      <c r="E295" s="326"/>
      <c r="F295" s="328">
        <v>3800</v>
      </c>
      <c r="G295" s="7" t="s">
        <v>9</v>
      </c>
      <c r="H295" s="8"/>
      <c r="I295" s="9"/>
      <c r="J295" s="9"/>
      <c r="K295" s="9"/>
      <c r="L295" s="214"/>
    </row>
    <row r="296" spans="1:12" s="213" customFormat="1" ht="12" customHeight="1">
      <c r="A296" s="338"/>
      <c r="B296" s="341"/>
      <c r="C296" s="333"/>
      <c r="D296" s="333"/>
      <c r="E296" s="326"/>
      <c r="F296" s="329"/>
      <c r="G296" s="7" t="s">
        <v>10</v>
      </c>
      <c r="H296" s="8"/>
      <c r="I296" s="9"/>
      <c r="J296" s="9"/>
      <c r="K296" s="9"/>
      <c r="L296" s="214"/>
    </row>
    <row r="297" spans="1:12" s="213" customFormat="1" ht="12" customHeight="1">
      <c r="A297" s="338"/>
      <c r="B297" s="341"/>
      <c r="C297" s="333"/>
      <c r="D297" s="333"/>
      <c r="E297" s="331"/>
      <c r="F297" s="2" t="s">
        <v>11</v>
      </c>
      <c r="G297" s="7" t="s">
        <v>12</v>
      </c>
      <c r="H297" s="8"/>
      <c r="I297" s="9"/>
      <c r="J297" s="9"/>
      <c r="K297" s="9"/>
      <c r="L297" s="214"/>
    </row>
    <row r="298" spans="1:12" s="213" customFormat="1" ht="12" customHeight="1">
      <c r="A298" s="338"/>
      <c r="B298" s="341"/>
      <c r="C298" s="333"/>
      <c r="D298" s="333"/>
      <c r="E298" s="325">
        <v>2016</v>
      </c>
      <c r="F298" s="328">
        <v>0</v>
      </c>
      <c r="G298" s="7" t="s">
        <v>13</v>
      </c>
      <c r="H298" s="8"/>
      <c r="I298" s="9"/>
      <c r="J298" s="9"/>
      <c r="K298" s="9"/>
      <c r="L298" s="214"/>
    </row>
    <row r="299" spans="1:12" s="213" customFormat="1" ht="12" customHeight="1">
      <c r="A299" s="338"/>
      <c r="B299" s="341"/>
      <c r="C299" s="333"/>
      <c r="D299" s="333"/>
      <c r="E299" s="326"/>
      <c r="F299" s="329"/>
      <c r="G299" s="7" t="s">
        <v>14</v>
      </c>
      <c r="H299" s="8"/>
      <c r="I299" s="9"/>
      <c r="J299" s="9"/>
      <c r="K299" s="9"/>
      <c r="L299" s="214"/>
    </row>
    <row r="300" spans="1:12" s="213" customFormat="1" ht="12" customHeight="1">
      <c r="A300" s="338"/>
      <c r="B300" s="341"/>
      <c r="C300" s="333"/>
      <c r="D300" s="333"/>
      <c r="E300" s="326"/>
      <c r="F300" s="2" t="s">
        <v>15</v>
      </c>
      <c r="G300" s="7" t="s">
        <v>16</v>
      </c>
      <c r="H300" s="10">
        <f aca="true" t="shared" si="36" ref="H300:K301">H294+H296+H298</f>
        <v>0</v>
      </c>
      <c r="I300" s="11">
        <f t="shared" si="36"/>
        <v>1900</v>
      </c>
      <c r="J300" s="11">
        <f t="shared" si="36"/>
        <v>1900</v>
      </c>
      <c r="K300" s="11">
        <f t="shared" si="36"/>
        <v>1900</v>
      </c>
      <c r="L300" s="196">
        <f>K300/F301</f>
        <v>0.5</v>
      </c>
    </row>
    <row r="301" spans="1:12" s="213" customFormat="1" ht="12" customHeight="1" thickBot="1">
      <c r="A301" s="339"/>
      <c r="B301" s="342"/>
      <c r="C301" s="343"/>
      <c r="D301" s="343"/>
      <c r="E301" s="327"/>
      <c r="F301" s="3">
        <v>3800</v>
      </c>
      <c r="G301" s="12" t="s">
        <v>17</v>
      </c>
      <c r="H301" s="13">
        <f t="shared" si="36"/>
        <v>0</v>
      </c>
      <c r="I301" s="14">
        <f t="shared" si="36"/>
        <v>0</v>
      </c>
      <c r="J301" s="14">
        <f t="shared" si="36"/>
        <v>0</v>
      </c>
      <c r="K301" s="14">
        <f t="shared" si="36"/>
        <v>0</v>
      </c>
      <c r="L301" s="196">
        <f>K301/F301</f>
        <v>0</v>
      </c>
    </row>
    <row r="302" spans="1:12" s="213" customFormat="1" ht="12.75" customHeight="1">
      <c r="A302" s="337">
        <v>38</v>
      </c>
      <c r="B302" s="340" t="s">
        <v>199</v>
      </c>
      <c r="C302" s="332">
        <v>85219</v>
      </c>
      <c r="D302" s="332" t="s">
        <v>195</v>
      </c>
      <c r="E302" s="330">
        <v>2015</v>
      </c>
      <c r="F302" s="1" t="s">
        <v>7</v>
      </c>
      <c r="G302" s="15" t="s">
        <v>8</v>
      </c>
      <c r="H302" s="5"/>
      <c r="I302" s="16">
        <v>58800</v>
      </c>
      <c r="J302" s="16">
        <v>58800</v>
      </c>
      <c r="K302" s="184">
        <f>SUM(J302,H302)</f>
        <v>58800</v>
      </c>
      <c r="L302" s="185">
        <f>K302/F303</f>
        <v>0.7</v>
      </c>
    </row>
    <row r="303" spans="1:12" s="213" customFormat="1" ht="12.75" customHeight="1">
      <c r="A303" s="338"/>
      <c r="B303" s="341"/>
      <c r="C303" s="333"/>
      <c r="D303" s="333"/>
      <c r="E303" s="326"/>
      <c r="F303" s="328">
        <v>84000</v>
      </c>
      <c r="G303" s="7" t="s">
        <v>9</v>
      </c>
      <c r="H303" s="8"/>
      <c r="I303" s="9"/>
      <c r="J303" s="9"/>
      <c r="K303" s="9"/>
      <c r="L303" s="214"/>
    </row>
    <row r="304" spans="1:12" s="213" customFormat="1" ht="12.75" customHeight="1">
      <c r="A304" s="338"/>
      <c r="B304" s="341"/>
      <c r="C304" s="333"/>
      <c r="D304" s="333"/>
      <c r="E304" s="326"/>
      <c r="F304" s="329"/>
      <c r="G304" s="7" t="s">
        <v>10</v>
      </c>
      <c r="H304" s="8"/>
      <c r="I304" s="9"/>
      <c r="J304" s="9"/>
      <c r="K304" s="9"/>
      <c r="L304" s="214"/>
    </row>
    <row r="305" spans="1:12" s="213" customFormat="1" ht="12.75" customHeight="1">
      <c r="A305" s="338"/>
      <c r="B305" s="341"/>
      <c r="C305" s="333"/>
      <c r="D305" s="333"/>
      <c r="E305" s="331"/>
      <c r="F305" s="2" t="s">
        <v>11</v>
      </c>
      <c r="G305" s="7" t="s">
        <v>12</v>
      </c>
      <c r="H305" s="8"/>
      <c r="I305" s="9"/>
      <c r="J305" s="9"/>
      <c r="K305" s="9"/>
      <c r="L305" s="214"/>
    </row>
    <row r="306" spans="1:12" s="213" customFormat="1" ht="12.75" customHeight="1">
      <c r="A306" s="338"/>
      <c r="B306" s="341"/>
      <c r="C306" s="333"/>
      <c r="D306" s="333"/>
      <c r="E306" s="325">
        <v>2016</v>
      </c>
      <c r="F306" s="328">
        <v>0</v>
      </c>
      <c r="G306" s="7" t="s">
        <v>13</v>
      </c>
      <c r="H306" s="8"/>
      <c r="I306" s="9"/>
      <c r="J306" s="9"/>
      <c r="K306" s="9"/>
      <c r="L306" s="214"/>
    </row>
    <row r="307" spans="1:12" s="213" customFormat="1" ht="12.75" customHeight="1">
      <c r="A307" s="338"/>
      <c r="B307" s="341"/>
      <c r="C307" s="333"/>
      <c r="D307" s="333"/>
      <c r="E307" s="326"/>
      <c r="F307" s="329"/>
      <c r="G307" s="7" t="s">
        <v>14</v>
      </c>
      <c r="H307" s="8"/>
      <c r="I307" s="9"/>
      <c r="J307" s="9"/>
      <c r="K307" s="9"/>
      <c r="L307" s="214"/>
    </row>
    <row r="308" spans="1:12" s="213" customFormat="1" ht="12.75" customHeight="1">
      <c r="A308" s="338"/>
      <c r="B308" s="341"/>
      <c r="C308" s="333"/>
      <c r="D308" s="333"/>
      <c r="E308" s="326"/>
      <c r="F308" s="2" t="s">
        <v>15</v>
      </c>
      <c r="G308" s="7" t="s">
        <v>16</v>
      </c>
      <c r="H308" s="10">
        <f aca="true" t="shared" si="37" ref="H308:K309">H302+H304+H306</f>
        <v>0</v>
      </c>
      <c r="I308" s="11">
        <f t="shared" si="37"/>
        <v>58800</v>
      </c>
      <c r="J308" s="11">
        <f t="shared" si="37"/>
        <v>58800</v>
      </c>
      <c r="K308" s="11">
        <f t="shared" si="37"/>
        <v>58800</v>
      </c>
      <c r="L308" s="196">
        <f>K308/F309</f>
        <v>0.7</v>
      </c>
    </row>
    <row r="309" spans="1:12" s="213" customFormat="1" ht="12.75" customHeight="1" thickBot="1">
      <c r="A309" s="339"/>
      <c r="B309" s="342"/>
      <c r="C309" s="343"/>
      <c r="D309" s="343"/>
      <c r="E309" s="327"/>
      <c r="F309" s="3">
        <v>84000</v>
      </c>
      <c r="G309" s="12" t="s">
        <v>17</v>
      </c>
      <c r="H309" s="13">
        <f t="shared" si="37"/>
        <v>0</v>
      </c>
      <c r="I309" s="14">
        <f t="shared" si="37"/>
        <v>0</v>
      </c>
      <c r="J309" s="14">
        <f t="shared" si="37"/>
        <v>0</v>
      </c>
      <c r="K309" s="14">
        <f t="shared" si="37"/>
        <v>0</v>
      </c>
      <c r="L309" s="196">
        <f>K309/F309</f>
        <v>0</v>
      </c>
    </row>
    <row r="310" spans="1:12" s="213" customFormat="1" ht="12.75" customHeight="1">
      <c r="A310" s="337">
        <v>39</v>
      </c>
      <c r="B310" s="340" t="s">
        <v>66</v>
      </c>
      <c r="C310" s="334">
        <v>85228</v>
      </c>
      <c r="D310" s="332" t="s">
        <v>195</v>
      </c>
      <c r="E310" s="326">
        <v>2014</v>
      </c>
      <c r="F310" s="1" t="s">
        <v>7</v>
      </c>
      <c r="G310" s="15" t="s">
        <v>8</v>
      </c>
      <c r="H310" s="5">
        <v>2637585</v>
      </c>
      <c r="I310" s="16">
        <v>2637585</v>
      </c>
      <c r="J310" s="16">
        <v>1753977</v>
      </c>
      <c r="K310" s="184">
        <f>SUM(J310,H310)</f>
        <v>4391562</v>
      </c>
      <c r="L310" s="185">
        <f>K310/F311</f>
        <v>0.8324967726158589</v>
      </c>
    </row>
    <row r="311" spans="1:12" s="213" customFormat="1" ht="12.75">
      <c r="A311" s="338"/>
      <c r="B311" s="341"/>
      <c r="C311" s="335"/>
      <c r="D311" s="333"/>
      <c r="E311" s="326"/>
      <c r="F311" s="328">
        <v>5275170</v>
      </c>
      <c r="G311" s="7" t="s">
        <v>9</v>
      </c>
      <c r="H311" s="8"/>
      <c r="I311" s="9"/>
      <c r="J311" s="9"/>
      <c r="K311" s="9"/>
      <c r="L311" s="214"/>
    </row>
    <row r="312" spans="1:12" s="213" customFormat="1" ht="12.75">
      <c r="A312" s="338"/>
      <c r="B312" s="341"/>
      <c r="C312" s="335"/>
      <c r="D312" s="333"/>
      <c r="E312" s="326"/>
      <c r="F312" s="329"/>
      <c r="G312" s="7" t="s">
        <v>10</v>
      </c>
      <c r="H312" s="8"/>
      <c r="I312" s="9"/>
      <c r="J312" s="9"/>
      <c r="K312" s="9"/>
      <c r="L312" s="214"/>
    </row>
    <row r="313" spans="1:12" s="213" customFormat="1" ht="12.75">
      <c r="A313" s="338"/>
      <c r="B313" s="341"/>
      <c r="C313" s="335"/>
      <c r="D313" s="333"/>
      <c r="E313" s="331"/>
      <c r="F313" s="2" t="s">
        <v>11</v>
      </c>
      <c r="G313" s="7" t="s">
        <v>12</v>
      </c>
      <c r="H313" s="8"/>
      <c r="I313" s="9"/>
      <c r="J313" s="9"/>
      <c r="K313" s="9"/>
      <c r="L313" s="214"/>
    </row>
    <row r="314" spans="1:12" s="213" customFormat="1" ht="12.75">
      <c r="A314" s="338"/>
      <c r="B314" s="341"/>
      <c r="C314" s="335"/>
      <c r="D314" s="333"/>
      <c r="E314" s="325">
        <v>2015</v>
      </c>
      <c r="F314" s="328">
        <v>0</v>
      </c>
      <c r="G314" s="7" t="s">
        <v>13</v>
      </c>
      <c r="H314" s="8"/>
      <c r="I314" s="9"/>
      <c r="J314" s="9"/>
      <c r="K314" s="9"/>
      <c r="L314" s="214"/>
    </row>
    <row r="315" spans="1:12" s="213" customFormat="1" ht="12.75">
      <c r="A315" s="338"/>
      <c r="B315" s="341"/>
      <c r="C315" s="335"/>
      <c r="D315" s="333"/>
      <c r="E315" s="326"/>
      <c r="F315" s="329"/>
      <c r="G315" s="7" t="s">
        <v>14</v>
      </c>
      <c r="H315" s="8"/>
      <c r="I315" s="9"/>
      <c r="J315" s="9"/>
      <c r="K315" s="9"/>
      <c r="L315" s="214"/>
    </row>
    <row r="316" spans="1:12" s="213" customFormat="1" ht="12.75">
      <c r="A316" s="338"/>
      <c r="B316" s="341"/>
      <c r="C316" s="335"/>
      <c r="D316" s="333"/>
      <c r="E316" s="326"/>
      <c r="F316" s="2" t="s">
        <v>15</v>
      </c>
      <c r="G316" s="7" t="s">
        <v>16</v>
      </c>
      <c r="H316" s="10">
        <f aca="true" t="shared" si="38" ref="H316:K317">H310+H312+H314</f>
        <v>2637585</v>
      </c>
      <c r="I316" s="11">
        <f t="shared" si="38"/>
        <v>2637585</v>
      </c>
      <c r="J316" s="11">
        <f t="shared" si="38"/>
        <v>1753977</v>
      </c>
      <c r="K316" s="11">
        <f t="shared" si="38"/>
        <v>4391562</v>
      </c>
      <c r="L316" s="196">
        <f>K316/F317</f>
        <v>0.8324967726158589</v>
      </c>
    </row>
    <row r="317" spans="1:12" s="213" customFormat="1" ht="13.5" thickBot="1">
      <c r="A317" s="339"/>
      <c r="B317" s="342"/>
      <c r="C317" s="336"/>
      <c r="D317" s="333"/>
      <c r="E317" s="327"/>
      <c r="F317" s="3">
        <v>5275170</v>
      </c>
      <c r="G317" s="12" t="s">
        <v>17</v>
      </c>
      <c r="H317" s="13">
        <f t="shared" si="38"/>
        <v>0</v>
      </c>
      <c r="I317" s="14">
        <f t="shared" si="38"/>
        <v>0</v>
      </c>
      <c r="J317" s="14">
        <f t="shared" si="38"/>
        <v>0</v>
      </c>
      <c r="K317" s="14">
        <f t="shared" si="38"/>
        <v>0</v>
      </c>
      <c r="L317" s="196">
        <f>K317/F317</f>
        <v>0</v>
      </c>
    </row>
    <row r="318" spans="1:12" s="213" customFormat="1" ht="15" customHeight="1">
      <c r="A318" s="337">
        <v>40</v>
      </c>
      <c r="B318" s="340" t="s">
        <v>66</v>
      </c>
      <c r="C318" s="334">
        <v>85228</v>
      </c>
      <c r="D318" s="332" t="s">
        <v>195</v>
      </c>
      <c r="E318" s="330">
        <v>2015</v>
      </c>
      <c r="F318" s="1" t="s">
        <v>7</v>
      </c>
      <c r="G318" s="4" t="s">
        <v>8</v>
      </c>
      <c r="H318" s="5"/>
      <c r="I318" s="6">
        <v>2463114</v>
      </c>
      <c r="J318" s="6">
        <v>2393588</v>
      </c>
      <c r="K318" s="184">
        <f>SUM(J318,H318)</f>
        <v>2393588</v>
      </c>
      <c r="L318" s="185">
        <f>K318/F319</f>
        <v>0.4858865647306621</v>
      </c>
    </row>
    <row r="319" spans="1:12" s="213" customFormat="1" ht="15" customHeight="1">
      <c r="A319" s="338"/>
      <c r="B319" s="341"/>
      <c r="C319" s="335"/>
      <c r="D319" s="333"/>
      <c r="E319" s="326"/>
      <c r="F319" s="328">
        <v>4926228</v>
      </c>
      <c r="G319" s="7" t="s">
        <v>9</v>
      </c>
      <c r="H319" s="8"/>
      <c r="I319" s="9"/>
      <c r="J319" s="9"/>
      <c r="K319" s="9"/>
      <c r="L319" s="214"/>
    </row>
    <row r="320" spans="1:12" s="213" customFormat="1" ht="15" customHeight="1">
      <c r="A320" s="338"/>
      <c r="B320" s="341"/>
      <c r="C320" s="335"/>
      <c r="D320" s="333"/>
      <c r="E320" s="326"/>
      <c r="F320" s="329"/>
      <c r="G320" s="7" t="s">
        <v>10</v>
      </c>
      <c r="H320" s="8"/>
      <c r="I320" s="9"/>
      <c r="J320" s="9"/>
      <c r="K320" s="9"/>
      <c r="L320" s="214"/>
    </row>
    <row r="321" spans="1:12" s="213" customFormat="1" ht="15" customHeight="1">
      <c r="A321" s="338"/>
      <c r="B321" s="341"/>
      <c r="C321" s="335"/>
      <c r="D321" s="333"/>
      <c r="E321" s="331"/>
      <c r="F321" s="2" t="s">
        <v>11</v>
      </c>
      <c r="G321" s="7" t="s">
        <v>12</v>
      </c>
      <c r="H321" s="8"/>
      <c r="I321" s="9"/>
      <c r="J321" s="9"/>
      <c r="K321" s="9"/>
      <c r="L321" s="214"/>
    </row>
    <row r="322" spans="1:12" s="213" customFormat="1" ht="15" customHeight="1">
      <c r="A322" s="338"/>
      <c r="B322" s="341"/>
      <c r="C322" s="335"/>
      <c r="D322" s="333"/>
      <c r="E322" s="325">
        <v>2016</v>
      </c>
      <c r="F322" s="328">
        <v>0</v>
      </c>
      <c r="G322" s="7" t="s">
        <v>13</v>
      </c>
      <c r="H322" s="8"/>
      <c r="I322" s="9"/>
      <c r="J322" s="9"/>
      <c r="K322" s="9"/>
      <c r="L322" s="214"/>
    </row>
    <row r="323" spans="1:12" s="213" customFormat="1" ht="15" customHeight="1">
      <c r="A323" s="338"/>
      <c r="B323" s="341"/>
      <c r="C323" s="335"/>
      <c r="D323" s="333"/>
      <c r="E323" s="326"/>
      <c r="F323" s="329"/>
      <c r="G323" s="7" t="s">
        <v>14</v>
      </c>
      <c r="H323" s="8"/>
      <c r="I323" s="9"/>
      <c r="J323" s="9"/>
      <c r="K323" s="9"/>
      <c r="L323" s="214"/>
    </row>
    <row r="324" spans="1:12" s="213" customFormat="1" ht="15" customHeight="1">
      <c r="A324" s="338"/>
      <c r="B324" s="341"/>
      <c r="C324" s="335"/>
      <c r="D324" s="333"/>
      <c r="E324" s="326"/>
      <c r="F324" s="2" t="s">
        <v>15</v>
      </c>
      <c r="G324" s="7" t="s">
        <v>16</v>
      </c>
      <c r="H324" s="10">
        <f aca="true" t="shared" si="39" ref="H324:K325">H318+H320+H322</f>
        <v>0</v>
      </c>
      <c r="I324" s="11">
        <f t="shared" si="39"/>
        <v>2463114</v>
      </c>
      <c r="J324" s="11">
        <f t="shared" si="39"/>
        <v>2393588</v>
      </c>
      <c r="K324" s="11">
        <f t="shared" si="39"/>
        <v>2393588</v>
      </c>
      <c r="L324" s="196">
        <f>K324/F325</f>
        <v>0.4858865647306621</v>
      </c>
    </row>
    <row r="325" spans="1:12" s="213" customFormat="1" ht="15" customHeight="1" thickBot="1">
      <c r="A325" s="339"/>
      <c r="B325" s="342"/>
      <c r="C325" s="336"/>
      <c r="D325" s="343"/>
      <c r="E325" s="327"/>
      <c r="F325" s="3">
        <v>4926228</v>
      </c>
      <c r="G325" s="12" t="s">
        <v>17</v>
      </c>
      <c r="H325" s="13">
        <f t="shared" si="39"/>
        <v>0</v>
      </c>
      <c r="I325" s="14">
        <f t="shared" si="39"/>
        <v>0</v>
      </c>
      <c r="J325" s="14">
        <f t="shared" si="39"/>
        <v>0</v>
      </c>
      <c r="K325" s="14">
        <f t="shared" si="39"/>
        <v>0</v>
      </c>
      <c r="L325" s="204">
        <f>K325/F325</f>
        <v>0</v>
      </c>
    </row>
    <row r="326" spans="1:12" s="213" customFormat="1" ht="12.75" customHeight="1">
      <c r="A326" s="337">
        <v>41</v>
      </c>
      <c r="B326" s="340" t="s">
        <v>200</v>
      </c>
      <c r="C326" s="334">
        <v>85228</v>
      </c>
      <c r="D326" s="332" t="s">
        <v>195</v>
      </c>
      <c r="E326" s="326">
        <v>2014</v>
      </c>
      <c r="F326" s="1" t="s">
        <v>7</v>
      </c>
      <c r="G326" s="15" t="s">
        <v>8</v>
      </c>
      <c r="H326" s="5">
        <v>27748</v>
      </c>
      <c r="I326" s="16">
        <v>164012</v>
      </c>
      <c r="J326" s="16">
        <v>159510</v>
      </c>
      <c r="K326" s="184">
        <f>SUM(J326,H326)</f>
        <v>187258</v>
      </c>
      <c r="L326" s="185">
        <f>K326/F327</f>
        <v>0.9765227367542761</v>
      </c>
    </row>
    <row r="327" spans="1:12" s="213" customFormat="1" ht="12.75">
      <c r="A327" s="338"/>
      <c r="B327" s="341"/>
      <c r="C327" s="335"/>
      <c r="D327" s="333"/>
      <c r="E327" s="326"/>
      <c r="F327" s="328">
        <v>191760</v>
      </c>
      <c r="G327" s="7" t="s">
        <v>9</v>
      </c>
      <c r="H327" s="8"/>
      <c r="I327" s="9"/>
      <c r="J327" s="9"/>
      <c r="K327" s="9"/>
      <c r="L327" s="214"/>
    </row>
    <row r="328" spans="1:12" s="213" customFormat="1" ht="12.75">
      <c r="A328" s="338"/>
      <c r="B328" s="341"/>
      <c r="C328" s="335"/>
      <c r="D328" s="333"/>
      <c r="E328" s="326"/>
      <c r="F328" s="329"/>
      <c r="G328" s="7" t="s">
        <v>10</v>
      </c>
      <c r="H328" s="8"/>
      <c r="I328" s="9"/>
      <c r="J328" s="9"/>
      <c r="K328" s="9"/>
      <c r="L328" s="214"/>
    </row>
    <row r="329" spans="1:12" s="213" customFormat="1" ht="12.75">
      <c r="A329" s="338"/>
      <c r="B329" s="341"/>
      <c r="C329" s="335"/>
      <c r="D329" s="333"/>
      <c r="E329" s="331"/>
      <c r="F329" s="2" t="s">
        <v>11</v>
      </c>
      <c r="G329" s="7" t="s">
        <v>12</v>
      </c>
      <c r="H329" s="8"/>
      <c r="I329" s="9"/>
      <c r="J329" s="9"/>
      <c r="K329" s="9"/>
      <c r="L329" s="214"/>
    </row>
    <row r="330" spans="1:12" s="213" customFormat="1" ht="12.75">
      <c r="A330" s="338"/>
      <c r="B330" s="341"/>
      <c r="C330" s="335"/>
      <c r="D330" s="333"/>
      <c r="E330" s="325">
        <v>2015</v>
      </c>
      <c r="F330" s="328">
        <v>0</v>
      </c>
      <c r="G330" s="7" t="s">
        <v>13</v>
      </c>
      <c r="H330" s="8"/>
      <c r="I330" s="9"/>
      <c r="J330" s="9"/>
      <c r="K330" s="9"/>
      <c r="L330" s="214"/>
    </row>
    <row r="331" spans="1:12" s="213" customFormat="1" ht="12.75">
      <c r="A331" s="338"/>
      <c r="B331" s="341"/>
      <c r="C331" s="335"/>
      <c r="D331" s="333"/>
      <c r="E331" s="326"/>
      <c r="F331" s="329"/>
      <c r="G331" s="7" t="s">
        <v>14</v>
      </c>
      <c r="H331" s="8"/>
      <c r="I331" s="9"/>
      <c r="J331" s="9"/>
      <c r="K331" s="9"/>
      <c r="L331" s="214"/>
    </row>
    <row r="332" spans="1:12" s="213" customFormat="1" ht="12.75">
      <c r="A332" s="338"/>
      <c r="B332" s="341"/>
      <c r="C332" s="335"/>
      <c r="D332" s="333"/>
      <c r="E332" s="326"/>
      <c r="F332" s="2" t="s">
        <v>15</v>
      </c>
      <c r="G332" s="7" t="s">
        <v>16</v>
      </c>
      <c r="H332" s="10">
        <f aca="true" t="shared" si="40" ref="H332:K333">H326+H328+H330</f>
        <v>27748</v>
      </c>
      <c r="I332" s="11">
        <f t="shared" si="40"/>
        <v>164012</v>
      </c>
      <c r="J332" s="11">
        <f t="shared" si="40"/>
        <v>159510</v>
      </c>
      <c r="K332" s="11">
        <f t="shared" si="40"/>
        <v>187258</v>
      </c>
      <c r="L332" s="196">
        <f>K332/F333</f>
        <v>0.9765227367542761</v>
      </c>
    </row>
    <row r="333" spans="1:12" s="213" customFormat="1" ht="13.5" thickBot="1">
      <c r="A333" s="339"/>
      <c r="B333" s="342"/>
      <c r="C333" s="336"/>
      <c r="D333" s="333"/>
      <c r="E333" s="327"/>
      <c r="F333" s="3">
        <v>191760</v>
      </c>
      <c r="G333" s="12" t="s">
        <v>17</v>
      </c>
      <c r="H333" s="13">
        <f t="shared" si="40"/>
        <v>0</v>
      </c>
      <c r="I333" s="14">
        <f t="shared" si="40"/>
        <v>0</v>
      </c>
      <c r="J333" s="14">
        <f t="shared" si="40"/>
        <v>0</v>
      </c>
      <c r="K333" s="14">
        <f t="shared" si="40"/>
        <v>0</v>
      </c>
      <c r="L333" s="196">
        <f>K333/F333</f>
        <v>0</v>
      </c>
    </row>
    <row r="334" spans="1:12" s="213" customFormat="1" ht="12.75" customHeight="1">
      <c r="A334" s="337">
        <v>42</v>
      </c>
      <c r="B334" s="340" t="s">
        <v>201</v>
      </c>
      <c r="C334" s="334">
        <v>85228</v>
      </c>
      <c r="D334" s="332" t="s">
        <v>195</v>
      </c>
      <c r="E334" s="326">
        <v>2015</v>
      </c>
      <c r="F334" s="1" t="s">
        <v>7</v>
      </c>
      <c r="G334" s="15" t="s">
        <v>8</v>
      </c>
      <c r="H334" s="5"/>
      <c r="I334" s="16">
        <v>42100</v>
      </c>
      <c r="J334" s="16">
        <v>37553</v>
      </c>
      <c r="K334" s="184">
        <f>SUM(J334,H334)</f>
        <v>37553</v>
      </c>
      <c r="L334" s="185">
        <f>K334/F335</f>
        <v>0.1629904513888889</v>
      </c>
    </row>
    <row r="335" spans="1:12" s="213" customFormat="1" ht="12.75">
      <c r="A335" s="338"/>
      <c r="B335" s="341"/>
      <c r="C335" s="335"/>
      <c r="D335" s="333"/>
      <c r="E335" s="326"/>
      <c r="F335" s="328">
        <v>230400</v>
      </c>
      <c r="G335" s="7" t="s">
        <v>9</v>
      </c>
      <c r="H335" s="8"/>
      <c r="I335" s="9"/>
      <c r="J335" s="9"/>
      <c r="K335" s="9"/>
      <c r="L335" s="214"/>
    </row>
    <row r="336" spans="1:12" s="213" customFormat="1" ht="12.75">
      <c r="A336" s="338"/>
      <c r="B336" s="341"/>
      <c r="C336" s="335"/>
      <c r="D336" s="333"/>
      <c r="E336" s="326"/>
      <c r="F336" s="329"/>
      <c r="G336" s="7" t="s">
        <v>10</v>
      </c>
      <c r="H336" s="8"/>
      <c r="I336" s="9"/>
      <c r="J336" s="9"/>
      <c r="K336" s="9"/>
      <c r="L336" s="214"/>
    </row>
    <row r="337" spans="1:12" s="213" customFormat="1" ht="12.75">
      <c r="A337" s="338"/>
      <c r="B337" s="341"/>
      <c r="C337" s="335"/>
      <c r="D337" s="333"/>
      <c r="E337" s="331"/>
      <c r="F337" s="2" t="s">
        <v>11</v>
      </c>
      <c r="G337" s="7" t="s">
        <v>12</v>
      </c>
      <c r="H337" s="8"/>
      <c r="I337" s="9"/>
      <c r="J337" s="9"/>
      <c r="K337" s="9"/>
      <c r="L337" s="214"/>
    </row>
    <row r="338" spans="1:12" s="213" customFormat="1" ht="12.75">
      <c r="A338" s="338"/>
      <c r="B338" s="341"/>
      <c r="C338" s="335"/>
      <c r="D338" s="333"/>
      <c r="E338" s="325">
        <v>2016</v>
      </c>
      <c r="F338" s="328">
        <v>0</v>
      </c>
      <c r="G338" s="7" t="s">
        <v>13</v>
      </c>
      <c r="H338" s="8"/>
      <c r="I338" s="9"/>
      <c r="J338" s="9"/>
      <c r="K338" s="9"/>
      <c r="L338" s="214"/>
    </row>
    <row r="339" spans="1:12" s="213" customFormat="1" ht="12.75">
      <c r="A339" s="338"/>
      <c r="B339" s="341"/>
      <c r="C339" s="335"/>
      <c r="D339" s="333"/>
      <c r="E339" s="326"/>
      <c r="F339" s="329"/>
      <c r="G339" s="7" t="s">
        <v>14</v>
      </c>
      <c r="H339" s="8"/>
      <c r="I339" s="9"/>
      <c r="J339" s="9"/>
      <c r="K339" s="9"/>
      <c r="L339" s="214"/>
    </row>
    <row r="340" spans="1:12" s="213" customFormat="1" ht="12.75">
      <c r="A340" s="338"/>
      <c r="B340" s="341"/>
      <c r="C340" s="335"/>
      <c r="D340" s="333"/>
      <c r="E340" s="326"/>
      <c r="F340" s="2" t="s">
        <v>15</v>
      </c>
      <c r="G340" s="7" t="s">
        <v>16</v>
      </c>
      <c r="H340" s="10">
        <f aca="true" t="shared" si="41" ref="H340:K341">H334+H336+H338</f>
        <v>0</v>
      </c>
      <c r="I340" s="11">
        <f t="shared" si="41"/>
        <v>42100</v>
      </c>
      <c r="J340" s="11">
        <f t="shared" si="41"/>
        <v>37553</v>
      </c>
      <c r="K340" s="11">
        <f t="shared" si="41"/>
        <v>37553</v>
      </c>
      <c r="L340" s="196">
        <f>K340/F341</f>
        <v>0.1629904513888889</v>
      </c>
    </row>
    <row r="341" spans="1:12" s="213" customFormat="1" ht="13.5" thickBot="1">
      <c r="A341" s="339"/>
      <c r="B341" s="342"/>
      <c r="C341" s="336"/>
      <c r="D341" s="333"/>
      <c r="E341" s="327"/>
      <c r="F341" s="3">
        <v>230400</v>
      </c>
      <c r="G341" s="12" t="s">
        <v>17</v>
      </c>
      <c r="H341" s="13">
        <f t="shared" si="41"/>
        <v>0</v>
      </c>
      <c r="I341" s="14">
        <f t="shared" si="41"/>
        <v>0</v>
      </c>
      <c r="J341" s="14">
        <f t="shared" si="41"/>
        <v>0</v>
      </c>
      <c r="K341" s="14">
        <f t="shared" si="41"/>
        <v>0</v>
      </c>
      <c r="L341" s="196">
        <f>K341/F341</f>
        <v>0</v>
      </c>
    </row>
    <row r="342" spans="1:12" s="213" customFormat="1" ht="12.75" customHeight="1">
      <c r="A342" s="337">
        <v>43</v>
      </c>
      <c r="B342" s="340" t="s">
        <v>64</v>
      </c>
      <c r="C342" s="334">
        <v>85295</v>
      </c>
      <c r="D342" s="332" t="s">
        <v>195</v>
      </c>
      <c r="E342" s="330">
        <v>2013</v>
      </c>
      <c r="F342" s="1" t="s">
        <v>7</v>
      </c>
      <c r="G342" s="4" t="s">
        <v>8</v>
      </c>
      <c r="H342" s="5">
        <f>283000+566000</f>
        <v>849000</v>
      </c>
      <c r="I342" s="6">
        <v>566000</v>
      </c>
      <c r="J342" s="6">
        <v>566000</v>
      </c>
      <c r="K342" s="184">
        <f>SUM(J342,H342)</f>
        <v>1415000</v>
      </c>
      <c r="L342" s="185">
        <f>K342/F343</f>
        <v>0.8571430302156547</v>
      </c>
    </row>
    <row r="343" spans="1:12" s="213" customFormat="1" ht="12.75">
      <c r="A343" s="338"/>
      <c r="B343" s="341"/>
      <c r="C343" s="335"/>
      <c r="D343" s="333"/>
      <c r="E343" s="326"/>
      <c r="F343" s="328">
        <v>1650833</v>
      </c>
      <c r="G343" s="7" t="s">
        <v>9</v>
      </c>
      <c r="H343" s="8"/>
      <c r="I343" s="9"/>
      <c r="J343" s="9"/>
      <c r="K343" s="9"/>
      <c r="L343" s="214"/>
    </row>
    <row r="344" spans="1:12" s="213" customFormat="1" ht="12.75">
      <c r="A344" s="338"/>
      <c r="B344" s="341"/>
      <c r="C344" s="335"/>
      <c r="D344" s="333"/>
      <c r="E344" s="326"/>
      <c r="F344" s="329"/>
      <c r="G344" s="7" t="s">
        <v>10</v>
      </c>
      <c r="H344" s="8"/>
      <c r="I344" s="9"/>
      <c r="J344" s="9"/>
      <c r="K344" s="9"/>
      <c r="L344" s="214"/>
    </row>
    <row r="345" spans="1:12" s="213" customFormat="1" ht="12.75">
      <c r="A345" s="338"/>
      <c r="B345" s="341"/>
      <c r="C345" s="335"/>
      <c r="D345" s="333"/>
      <c r="E345" s="331"/>
      <c r="F345" s="2" t="s">
        <v>11</v>
      </c>
      <c r="G345" s="7" t="s">
        <v>12</v>
      </c>
      <c r="H345" s="8"/>
      <c r="I345" s="9"/>
      <c r="J345" s="9"/>
      <c r="K345" s="9"/>
      <c r="L345" s="214"/>
    </row>
    <row r="346" spans="1:12" s="213" customFormat="1" ht="12.75">
      <c r="A346" s="338"/>
      <c r="B346" s="341"/>
      <c r="C346" s="335"/>
      <c r="D346" s="333"/>
      <c r="E346" s="325">
        <v>2016</v>
      </c>
      <c r="F346" s="328">
        <v>0</v>
      </c>
      <c r="G346" s="7" t="s">
        <v>13</v>
      </c>
      <c r="H346" s="8"/>
      <c r="I346" s="9"/>
      <c r="J346" s="9"/>
      <c r="K346" s="9"/>
      <c r="L346" s="214"/>
    </row>
    <row r="347" spans="1:12" s="213" customFormat="1" ht="12.75">
      <c r="A347" s="338"/>
      <c r="B347" s="341"/>
      <c r="C347" s="335"/>
      <c r="D347" s="333"/>
      <c r="E347" s="326"/>
      <c r="F347" s="329"/>
      <c r="G347" s="17" t="s">
        <v>14</v>
      </c>
      <c r="H347" s="8"/>
      <c r="I347" s="9"/>
      <c r="J347" s="9"/>
      <c r="K347" s="9"/>
      <c r="L347" s="214"/>
    </row>
    <row r="348" spans="1:12" s="213" customFormat="1" ht="12.75">
      <c r="A348" s="338"/>
      <c r="B348" s="341"/>
      <c r="C348" s="335"/>
      <c r="D348" s="333"/>
      <c r="E348" s="326"/>
      <c r="F348" s="2" t="s">
        <v>15</v>
      </c>
      <c r="G348" s="7" t="s">
        <v>16</v>
      </c>
      <c r="H348" s="10">
        <f aca="true" t="shared" si="42" ref="H348:K349">SUM(H342,H346)</f>
        <v>849000</v>
      </c>
      <c r="I348" s="11">
        <f t="shared" si="42"/>
        <v>566000</v>
      </c>
      <c r="J348" s="11">
        <f t="shared" si="42"/>
        <v>566000</v>
      </c>
      <c r="K348" s="11">
        <f t="shared" si="42"/>
        <v>1415000</v>
      </c>
      <c r="L348" s="196">
        <f>K348/F349</f>
        <v>0.8571430302156547</v>
      </c>
    </row>
    <row r="349" spans="1:12" s="213" customFormat="1" ht="13.5" thickBot="1">
      <c r="A349" s="339"/>
      <c r="B349" s="342"/>
      <c r="C349" s="336"/>
      <c r="D349" s="343"/>
      <c r="E349" s="327"/>
      <c r="F349" s="3">
        <v>1650833</v>
      </c>
      <c r="G349" s="12" t="s">
        <v>17</v>
      </c>
      <c r="H349" s="13">
        <f t="shared" si="42"/>
        <v>0</v>
      </c>
      <c r="I349" s="14">
        <f t="shared" si="42"/>
        <v>0</v>
      </c>
      <c r="J349" s="14">
        <f t="shared" si="42"/>
        <v>0</v>
      </c>
      <c r="K349" s="14">
        <f t="shared" si="42"/>
        <v>0</v>
      </c>
      <c r="L349" s="196">
        <f>K349/F349</f>
        <v>0</v>
      </c>
    </row>
    <row r="350" spans="1:12" s="213" customFormat="1" ht="13.5" customHeight="1">
      <c r="A350" s="337">
        <v>44</v>
      </c>
      <c r="B350" s="340" t="s">
        <v>65</v>
      </c>
      <c r="C350" s="334">
        <v>85295</v>
      </c>
      <c r="D350" s="332" t="s">
        <v>195</v>
      </c>
      <c r="E350" s="326">
        <v>2014</v>
      </c>
      <c r="F350" s="1" t="s">
        <v>7</v>
      </c>
      <c r="G350" s="15" t="s">
        <v>8</v>
      </c>
      <c r="H350" s="5">
        <v>406327</v>
      </c>
      <c r="I350" s="16">
        <v>629120</v>
      </c>
      <c r="J350" s="16">
        <v>629120</v>
      </c>
      <c r="K350" s="184">
        <f>SUM(J350,H350)</f>
        <v>1035447</v>
      </c>
      <c r="L350" s="185">
        <f>K350/F351</f>
        <v>0.3969896255991093</v>
      </c>
    </row>
    <row r="351" spans="1:12" s="213" customFormat="1" ht="13.5" customHeight="1">
      <c r="A351" s="338"/>
      <c r="B351" s="341"/>
      <c r="C351" s="335"/>
      <c r="D351" s="333"/>
      <c r="E351" s="326"/>
      <c r="F351" s="328">
        <v>2608247</v>
      </c>
      <c r="G351" s="7" t="s">
        <v>9</v>
      </c>
      <c r="H351" s="8"/>
      <c r="I351" s="9"/>
      <c r="J351" s="9"/>
      <c r="K351" s="9"/>
      <c r="L351" s="214"/>
    </row>
    <row r="352" spans="1:12" s="213" customFormat="1" ht="13.5" customHeight="1">
      <c r="A352" s="338"/>
      <c r="B352" s="341"/>
      <c r="C352" s="335"/>
      <c r="D352" s="333"/>
      <c r="E352" s="326"/>
      <c r="F352" s="329"/>
      <c r="G352" s="7" t="s">
        <v>10</v>
      </c>
      <c r="H352" s="8"/>
      <c r="I352" s="9"/>
      <c r="J352" s="9"/>
      <c r="K352" s="9"/>
      <c r="L352" s="214"/>
    </row>
    <row r="353" spans="1:12" s="213" customFormat="1" ht="13.5" customHeight="1">
      <c r="A353" s="338"/>
      <c r="B353" s="341"/>
      <c r="C353" s="335"/>
      <c r="D353" s="333"/>
      <c r="E353" s="331"/>
      <c r="F353" s="2" t="s">
        <v>11</v>
      </c>
      <c r="G353" s="7" t="s">
        <v>12</v>
      </c>
      <c r="H353" s="8"/>
      <c r="I353" s="9"/>
      <c r="J353" s="9"/>
      <c r="K353" s="9"/>
      <c r="L353" s="214"/>
    </row>
    <row r="354" spans="1:12" s="213" customFormat="1" ht="13.5" customHeight="1">
      <c r="A354" s="338"/>
      <c r="B354" s="341"/>
      <c r="C354" s="335"/>
      <c r="D354" s="333"/>
      <c r="E354" s="325">
        <v>2018</v>
      </c>
      <c r="F354" s="328">
        <v>0</v>
      </c>
      <c r="G354" s="7" t="s">
        <v>13</v>
      </c>
      <c r="H354" s="8"/>
      <c r="I354" s="9"/>
      <c r="J354" s="9"/>
      <c r="K354" s="9"/>
      <c r="L354" s="214"/>
    </row>
    <row r="355" spans="1:12" s="213" customFormat="1" ht="13.5" customHeight="1">
      <c r="A355" s="338"/>
      <c r="B355" s="341"/>
      <c r="C355" s="335"/>
      <c r="D355" s="333"/>
      <c r="E355" s="326"/>
      <c r="F355" s="329"/>
      <c r="G355" s="7" t="s">
        <v>14</v>
      </c>
      <c r="H355" s="8"/>
      <c r="I355" s="9"/>
      <c r="J355" s="9"/>
      <c r="K355" s="9"/>
      <c r="L355" s="214"/>
    </row>
    <row r="356" spans="1:12" s="213" customFormat="1" ht="13.5" customHeight="1">
      <c r="A356" s="338"/>
      <c r="B356" s="341"/>
      <c r="C356" s="335"/>
      <c r="D356" s="333"/>
      <c r="E356" s="326"/>
      <c r="F356" s="2" t="s">
        <v>15</v>
      </c>
      <c r="G356" s="7" t="s">
        <v>16</v>
      </c>
      <c r="H356" s="10">
        <f aca="true" t="shared" si="43" ref="H356:K357">H350+H352+H354</f>
        <v>406327</v>
      </c>
      <c r="I356" s="11">
        <f t="shared" si="43"/>
        <v>629120</v>
      </c>
      <c r="J356" s="11">
        <f t="shared" si="43"/>
        <v>629120</v>
      </c>
      <c r="K356" s="11">
        <f t="shared" si="43"/>
        <v>1035447</v>
      </c>
      <c r="L356" s="196">
        <f>K356/F357</f>
        <v>0.3969896255991093</v>
      </c>
    </row>
    <row r="357" spans="1:12" s="213" customFormat="1" ht="13.5" customHeight="1" thickBot="1">
      <c r="A357" s="339"/>
      <c r="B357" s="342"/>
      <c r="C357" s="336"/>
      <c r="D357" s="333"/>
      <c r="E357" s="327"/>
      <c r="F357" s="3">
        <v>2608247</v>
      </c>
      <c r="G357" s="12" t="s">
        <v>17</v>
      </c>
      <c r="H357" s="13">
        <f t="shared" si="43"/>
        <v>0</v>
      </c>
      <c r="I357" s="14">
        <f t="shared" si="43"/>
        <v>0</v>
      </c>
      <c r="J357" s="14">
        <f t="shared" si="43"/>
        <v>0</v>
      </c>
      <c r="K357" s="14">
        <f t="shared" si="43"/>
        <v>0</v>
      </c>
      <c r="L357" s="196">
        <f>K357/F357</f>
        <v>0</v>
      </c>
    </row>
    <row r="358" spans="1:12" s="213" customFormat="1" ht="12.75" customHeight="1">
      <c r="A358" s="337">
        <v>45</v>
      </c>
      <c r="B358" s="340" t="s">
        <v>202</v>
      </c>
      <c r="C358" s="334">
        <v>85295</v>
      </c>
      <c r="D358" s="332" t="s">
        <v>195</v>
      </c>
      <c r="E358" s="330">
        <v>2013</v>
      </c>
      <c r="F358" s="1" t="s">
        <v>7</v>
      </c>
      <c r="G358" s="4" t="s">
        <v>8</v>
      </c>
      <c r="H358" s="5">
        <f>172908+230544</f>
        <v>403452</v>
      </c>
      <c r="I358" s="6">
        <v>57636</v>
      </c>
      <c r="J358" s="6">
        <v>55759</v>
      </c>
      <c r="K358" s="184">
        <f>SUM(J358,H358)</f>
        <v>459211</v>
      </c>
      <c r="L358" s="185">
        <f>K358/F359</f>
        <v>0.9959291935595809</v>
      </c>
    </row>
    <row r="359" spans="1:12" s="213" customFormat="1" ht="12.75">
      <c r="A359" s="338"/>
      <c r="B359" s="341"/>
      <c r="C359" s="335"/>
      <c r="D359" s="333"/>
      <c r="E359" s="326"/>
      <c r="F359" s="328">
        <v>461088</v>
      </c>
      <c r="G359" s="7" t="s">
        <v>9</v>
      </c>
      <c r="H359" s="8"/>
      <c r="I359" s="9"/>
      <c r="J359" s="9"/>
      <c r="K359" s="9"/>
      <c r="L359" s="214"/>
    </row>
    <row r="360" spans="1:12" s="213" customFormat="1" ht="12.75">
      <c r="A360" s="338"/>
      <c r="B360" s="341"/>
      <c r="C360" s="335"/>
      <c r="D360" s="333"/>
      <c r="E360" s="326"/>
      <c r="F360" s="329"/>
      <c r="G360" s="7" t="s">
        <v>10</v>
      </c>
      <c r="H360" s="8"/>
      <c r="I360" s="9"/>
      <c r="J360" s="9"/>
      <c r="K360" s="9"/>
      <c r="L360" s="214"/>
    </row>
    <row r="361" spans="1:12" s="213" customFormat="1" ht="12.75">
      <c r="A361" s="338"/>
      <c r="B361" s="341"/>
      <c r="C361" s="335"/>
      <c r="D361" s="333"/>
      <c r="E361" s="331"/>
      <c r="F361" s="2" t="s">
        <v>11</v>
      </c>
      <c r="G361" s="7" t="s">
        <v>12</v>
      </c>
      <c r="H361" s="8"/>
      <c r="I361" s="9"/>
      <c r="J361" s="9"/>
      <c r="K361" s="9"/>
      <c r="L361" s="214"/>
    </row>
    <row r="362" spans="1:12" s="213" customFormat="1" ht="12.75">
      <c r="A362" s="338"/>
      <c r="B362" s="341"/>
      <c r="C362" s="335"/>
      <c r="D362" s="333"/>
      <c r="E362" s="325">
        <v>2015</v>
      </c>
      <c r="F362" s="328">
        <v>0</v>
      </c>
      <c r="G362" s="7" t="s">
        <v>13</v>
      </c>
      <c r="H362" s="8"/>
      <c r="I362" s="9"/>
      <c r="J362" s="9"/>
      <c r="K362" s="9"/>
      <c r="L362" s="214"/>
    </row>
    <row r="363" spans="1:12" s="213" customFormat="1" ht="12.75">
      <c r="A363" s="338"/>
      <c r="B363" s="341"/>
      <c r="C363" s="335"/>
      <c r="D363" s="333"/>
      <c r="E363" s="326"/>
      <c r="F363" s="329"/>
      <c r="G363" s="7" t="s">
        <v>14</v>
      </c>
      <c r="H363" s="8"/>
      <c r="I363" s="9"/>
      <c r="J363" s="9"/>
      <c r="K363" s="9"/>
      <c r="L363" s="214"/>
    </row>
    <row r="364" spans="1:12" s="213" customFormat="1" ht="12.75">
      <c r="A364" s="338"/>
      <c r="B364" s="341"/>
      <c r="C364" s="335"/>
      <c r="D364" s="333"/>
      <c r="E364" s="326"/>
      <c r="F364" s="2" t="s">
        <v>15</v>
      </c>
      <c r="G364" s="7" t="s">
        <v>16</v>
      </c>
      <c r="H364" s="10">
        <f aca="true" t="shared" si="44" ref="H364:K365">H358+H360+H362</f>
        <v>403452</v>
      </c>
      <c r="I364" s="11">
        <f t="shared" si="44"/>
        <v>57636</v>
      </c>
      <c r="J364" s="11">
        <f t="shared" si="44"/>
        <v>55759</v>
      </c>
      <c r="K364" s="11">
        <f t="shared" si="44"/>
        <v>459211</v>
      </c>
      <c r="L364" s="196">
        <f>K364/F365</f>
        <v>0.9959291935595809</v>
      </c>
    </row>
    <row r="365" spans="1:12" s="213" customFormat="1" ht="13.5" thickBot="1">
      <c r="A365" s="339"/>
      <c r="B365" s="342"/>
      <c r="C365" s="336"/>
      <c r="D365" s="343"/>
      <c r="E365" s="327"/>
      <c r="F365" s="3">
        <v>461088</v>
      </c>
      <c r="G365" s="12" t="s">
        <v>17</v>
      </c>
      <c r="H365" s="13">
        <f t="shared" si="44"/>
        <v>0</v>
      </c>
      <c r="I365" s="14">
        <f t="shared" si="44"/>
        <v>0</v>
      </c>
      <c r="J365" s="14">
        <f t="shared" si="44"/>
        <v>0</v>
      </c>
      <c r="K365" s="14">
        <f t="shared" si="44"/>
        <v>0</v>
      </c>
      <c r="L365" s="204">
        <f>K365/F365</f>
        <v>0</v>
      </c>
    </row>
    <row r="366" spans="1:12" s="213" customFormat="1" ht="12.75" customHeight="1">
      <c r="A366" s="337">
        <v>46</v>
      </c>
      <c r="B366" s="340" t="s">
        <v>203</v>
      </c>
      <c r="C366" s="334">
        <v>85295</v>
      </c>
      <c r="D366" s="332" t="s">
        <v>195</v>
      </c>
      <c r="E366" s="326">
        <v>2015</v>
      </c>
      <c r="F366" s="1" t="s">
        <v>7</v>
      </c>
      <c r="G366" s="15" t="s">
        <v>8</v>
      </c>
      <c r="H366" s="5"/>
      <c r="I366" s="16">
        <v>209000</v>
      </c>
      <c r="J366" s="16">
        <v>209000</v>
      </c>
      <c r="K366" s="184">
        <f>SUM(J366,H366)</f>
        <v>209000</v>
      </c>
      <c r="L366" s="185">
        <f>K366/F367</f>
        <v>0.2434535458018824</v>
      </c>
    </row>
    <row r="367" spans="1:12" s="213" customFormat="1" ht="12.75">
      <c r="A367" s="338"/>
      <c r="B367" s="341"/>
      <c r="C367" s="335"/>
      <c r="D367" s="333"/>
      <c r="E367" s="326"/>
      <c r="F367" s="328">
        <v>858480</v>
      </c>
      <c r="G367" s="7" t="s">
        <v>9</v>
      </c>
      <c r="H367" s="8"/>
      <c r="I367" s="9"/>
      <c r="J367" s="9"/>
      <c r="K367" s="9"/>
      <c r="L367" s="214"/>
    </row>
    <row r="368" spans="1:12" s="213" customFormat="1" ht="12.75">
      <c r="A368" s="338"/>
      <c r="B368" s="341"/>
      <c r="C368" s="335"/>
      <c r="D368" s="333"/>
      <c r="E368" s="326"/>
      <c r="F368" s="329"/>
      <c r="G368" s="7" t="s">
        <v>10</v>
      </c>
      <c r="H368" s="8"/>
      <c r="I368" s="9"/>
      <c r="J368" s="9"/>
      <c r="K368" s="9"/>
      <c r="L368" s="214"/>
    </row>
    <row r="369" spans="1:12" s="213" customFormat="1" ht="12.75">
      <c r="A369" s="338"/>
      <c r="B369" s="341"/>
      <c r="C369" s="335"/>
      <c r="D369" s="333"/>
      <c r="E369" s="331"/>
      <c r="F369" s="2" t="s">
        <v>11</v>
      </c>
      <c r="G369" s="7" t="s">
        <v>12</v>
      </c>
      <c r="H369" s="8"/>
      <c r="I369" s="9"/>
      <c r="J369" s="9"/>
      <c r="K369" s="9"/>
      <c r="L369" s="214"/>
    </row>
    <row r="370" spans="1:12" s="213" customFormat="1" ht="12.75">
      <c r="A370" s="338"/>
      <c r="B370" s="341"/>
      <c r="C370" s="335"/>
      <c r="D370" s="333"/>
      <c r="E370" s="325">
        <v>2018</v>
      </c>
      <c r="F370" s="328">
        <v>0</v>
      </c>
      <c r="G370" s="7" t="s">
        <v>13</v>
      </c>
      <c r="H370" s="8"/>
      <c r="I370" s="9"/>
      <c r="J370" s="9"/>
      <c r="K370" s="9"/>
      <c r="L370" s="214"/>
    </row>
    <row r="371" spans="1:12" s="213" customFormat="1" ht="12.75">
      <c r="A371" s="338"/>
      <c r="B371" s="341"/>
      <c r="C371" s="335"/>
      <c r="D371" s="333"/>
      <c r="E371" s="326"/>
      <c r="F371" s="329"/>
      <c r="G371" s="7" t="s">
        <v>14</v>
      </c>
      <c r="H371" s="8"/>
      <c r="I371" s="9"/>
      <c r="J371" s="9"/>
      <c r="K371" s="9"/>
      <c r="L371" s="214"/>
    </row>
    <row r="372" spans="1:12" s="213" customFormat="1" ht="12.75">
      <c r="A372" s="338"/>
      <c r="B372" s="341"/>
      <c r="C372" s="335"/>
      <c r="D372" s="333"/>
      <c r="E372" s="326"/>
      <c r="F372" s="2" t="s">
        <v>15</v>
      </c>
      <c r="G372" s="7" t="s">
        <v>16</v>
      </c>
      <c r="H372" s="10">
        <f aca="true" t="shared" si="45" ref="H372:K373">H366+H368+H370</f>
        <v>0</v>
      </c>
      <c r="I372" s="11">
        <f t="shared" si="45"/>
        <v>209000</v>
      </c>
      <c r="J372" s="11">
        <f t="shared" si="45"/>
        <v>209000</v>
      </c>
      <c r="K372" s="11">
        <f t="shared" si="45"/>
        <v>209000</v>
      </c>
      <c r="L372" s="196">
        <f>K372/F373</f>
        <v>0.2434535458018824</v>
      </c>
    </row>
    <row r="373" spans="1:12" s="213" customFormat="1" ht="13.5" thickBot="1">
      <c r="A373" s="339"/>
      <c r="B373" s="342"/>
      <c r="C373" s="336"/>
      <c r="D373" s="333"/>
      <c r="E373" s="327"/>
      <c r="F373" s="3">
        <v>858480</v>
      </c>
      <c r="G373" s="12" t="s">
        <v>17</v>
      </c>
      <c r="H373" s="13">
        <f t="shared" si="45"/>
        <v>0</v>
      </c>
      <c r="I373" s="14">
        <f t="shared" si="45"/>
        <v>0</v>
      </c>
      <c r="J373" s="14">
        <f t="shared" si="45"/>
        <v>0</v>
      </c>
      <c r="K373" s="14">
        <f t="shared" si="45"/>
        <v>0</v>
      </c>
      <c r="L373" s="196">
        <f>K373/F373</f>
        <v>0</v>
      </c>
    </row>
    <row r="374" spans="1:12" s="213" customFormat="1" ht="12.75" customHeight="1">
      <c r="A374" s="337">
        <v>47</v>
      </c>
      <c r="B374" s="340" t="s">
        <v>204</v>
      </c>
      <c r="C374" s="335">
        <v>85295</v>
      </c>
      <c r="D374" s="332" t="s">
        <v>195</v>
      </c>
      <c r="E374" s="326">
        <v>2014</v>
      </c>
      <c r="F374" s="1" t="s">
        <v>7</v>
      </c>
      <c r="G374" s="15" t="s">
        <v>8</v>
      </c>
      <c r="H374" s="215">
        <v>1400000</v>
      </c>
      <c r="I374" s="16">
        <v>997500</v>
      </c>
      <c r="J374" s="16">
        <v>897746</v>
      </c>
      <c r="K374" s="184">
        <f>SUM(J374,H374)</f>
        <v>2297746</v>
      </c>
      <c r="L374" s="185">
        <f>K374/F375</f>
        <v>0.9583924921793535</v>
      </c>
    </row>
    <row r="375" spans="1:12" s="213" customFormat="1" ht="12.75">
      <c r="A375" s="338"/>
      <c r="B375" s="341"/>
      <c r="C375" s="335"/>
      <c r="D375" s="333"/>
      <c r="E375" s="326"/>
      <c r="F375" s="328">
        <v>2397500</v>
      </c>
      <c r="G375" s="7" t="s">
        <v>9</v>
      </c>
      <c r="H375" s="8"/>
      <c r="I375" s="9"/>
      <c r="J375" s="9"/>
      <c r="K375" s="9"/>
      <c r="L375" s="214"/>
    </row>
    <row r="376" spans="1:12" s="213" customFormat="1" ht="10.5" customHeight="1">
      <c r="A376" s="338"/>
      <c r="B376" s="341"/>
      <c r="C376" s="335"/>
      <c r="D376" s="333"/>
      <c r="E376" s="326"/>
      <c r="F376" s="329"/>
      <c r="G376" s="7" t="s">
        <v>10</v>
      </c>
      <c r="H376" s="8"/>
      <c r="I376" s="9"/>
      <c r="J376" s="9"/>
      <c r="K376" s="9"/>
      <c r="L376" s="214"/>
    </row>
    <row r="377" spans="1:12" s="213" customFormat="1" ht="12.75">
      <c r="A377" s="338"/>
      <c r="B377" s="341"/>
      <c r="C377" s="335"/>
      <c r="D377" s="333"/>
      <c r="E377" s="331"/>
      <c r="F377" s="2" t="s">
        <v>11</v>
      </c>
      <c r="G377" s="7" t="s">
        <v>12</v>
      </c>
      <c r="H377" s="8"/>
      <c r="I377" s="9"/>
      <c r="J377" s="9"/>
      <c r="K377" s="9"/>
      <c r="L377" s="214"/>
    </row>
    <row r="378" spans="1:12" s="213" customFormat="1" ht="12.75">
      <c r="A378" s="338"/>
      <c r="B378" s="341"/>
      <c r="C378" s="335"/>
      <c r="D378" s="333"/>
      <c r="E378" s="325">
        <v>2015</v>
      </c>
      <c r="F378" s="328">
        <v>0</v>
      </c>
      <c r="G378" s="7" t="s">
        <v>13</v>
      </c>
      <c r="H378" s="8"/>
      <c r="I378" s="9"/>
      <c r="J378" s="9"/>
      <c r="K378" s="9"/>
      <c r="L378" s="214"/>
    </row>
    <row r="379" spans="1:12" s="213" customFormat="1" ht="12.75">
      <c r="A379" s="338"/>
      <c r="B379" s="341"/>
      <c r="C379" s="335"/>
      <c r="D379" s="333"/>
      <c r="E379" s="326"/>
      <c r="F379" s="329"/>
      <c r="G379" s="7" t="s">
        <v>14</v>
      </c>
      <c r="H379" s="8"/>
      <c r="I379" s="9"/>
      <c r="J379" s="9"/>
      <c r="K379" s="9"/>
      <c r="L379" s="214"/>
    </row>
    <row r="380" spans="1:12" s="213" customFormat="1" ht="12.75">
      <c r="A380" s="338"/>
      <c r="B380" s="341"/>
      <c r="C380" s="335"/>
      <c r="D380" s="333"/>
      <c r="E380" s="326"/>
      <c r="F380" s="2" t="s">
        <v>15</v>
      </c>
      <c r="G380" s="7" t="s">
        <v>16</v>
      </c>
      <c r="H380" s="10">
        <f aca="true" t="shared" si="46" ref="H380:K381">H374+H376+H378</f>
        <v>1400000</v>
      </c>
      <c r="I380" s="11">
        <f t="shared" si="46"/>
        <v>997500</v>
      </c>
      <c r="J380" s="11">
        <f t="shared" si="46"/>
        <v>897746</v>
      </c>
      <c r="K380" s="11">
        <f t="shared" si="46"/>
        <v>2297746</v>
      </c>
      <c r="L380" s="196">
        <f>K380/F381</f>
        <v>0.9583924921793535</v>
      </c>
    </row>
    <row r="381" spans="1:12" s="213" customFormat="1" ht="13.5" thickBot="1">
      <c r="A381" s="339"/>
      <c r="B381" s="342"/>
      <c r="C381" s="336"/>
      <c r="D381" s="343"/>
      <c r="E381" s="327"/>
      <c r="F381" s="3">
        <v>2397500</v>
      </c>
      <c r="G381" s="12" t="s">
        <v>17</v>
      </c>
      <c r="H381" s="13">
        <f t="shared" si="46"/>
        <v>0</v>
      </c>
      <c r="I381" s="14">
        <f t="shared" si="46"/>
        <v>0</v>
      </c>
      <c r="J381" s="14">
        <f t="shared" si="46"/>
        <v>0</v>
      </c>
      <c r="K381" s="14">
        <f t="shared" si="46"/>
        <v>0</v>
      </c>
      <c r="L381" s="196">
        <f>K381/F381</f>
        <v>0</v>
      </c>
    </row>
    <row r="382" spans="1:12" s="213" customFormat="1" ht="12.75" customHeight="1">
      <c r="A382" s="337">
        <v>48</v>
      </c>
      <c r="B382" s="340" t="s">
        <v>205</v>
      </c>
      <c r="C382" s="335">
        <v>85295</v>
      </c>
      <c r="D382" s="332" t="s">
        <v>195</v>
      </c>
      <c r="E382" s="326">
        <v>2015</v>
      </c>
      <c r="F382" s="1" t="s">
        <v>7</v>
      </c>
      <c r="G382" s="15" t="s">
        <v>8</v>
      </c>
      <c r="H382" s="215"/>
      <c r="I382" s="16">
        <v>469141</v>
      </c>
      <c r="J382" s="16">
        <v>277372</v>
      </c>
      <c r="K382" s="184">
        <f>SUM(J382,H382)</f>
        <v>277372</v>
      </c>
      <c r="L382" s="185">
        <f>K382/F383</f>
        <v>0.07002783723423217</v>
      </c>
    </row>
    <row r="383" spans="1:12" s="213" customFormat="1" ht="12.75">
      <c r="A383" s="338"/>
      <c r="B383" s="341"/>
      <c r="C383" s="335"/>
      <c r="D383" s="333"/>
      <c r="E383" s="326"/>
      <c r="F383" s="328">
        <v>3960882</v>
      </c>
      <c r="G383" s="7" t="s">
        <v>9</v>
      </c>
      <c r="H383" s="8"/>
      <c r="I383" s="9"/>
      <c r="J383" s="9"/>
      <c r="K383" s="9"/>
      <c r="L383" s="214"/>
    </row>
    <row r="384" spans="1:12" s="213" customFormat="1" ht="10.5" customHeight="1">
      <c r="A384" s="338"/>
      <c r="B384" s="341"/>
      <c r="C384" s="335"/>
      <c r="D384" s="333"/>
      <c r="E384" s="326"/>
      <c r="F384" s="329"/>
      <c r="G384" s="7" t="s">
        <v>10</v>
      </c>
      <c r="H384" s="8"/>
      <c r="I384" s="9"/>
      <c r="J384" s="9"/>
      <c r="K384" s="9"/>
      <c r="L384" s="214"/>
    </row>
    <row r="385" spans="1:12" s="213" customFormat="1" ht="12.75">
      <c r="A385" s="338"/>
      <c r="B385" s="341"/>
      <c r="C385" s="335"/>
      <c r="D385" s="333"/>
      <c r="E385" s="331"/>
      <c r="F385" s="2" t="s">
        <v>11</v>
      </c>
      <c r="G385" s="7" t="s">
        <v>12</v>
      </c>
      <c r="H385" s="8"/>
      <c r="I385" s="9"/>
      <c r="J385" s="9"/>
      <c r="K385" s="9"/>
      <c r="L385" s="214"/>
    </row>
    <row r="386" spans="1:12" s="213" customFormat="1" ht="12.75">
      <c r="A386" s="338"/>
      <c r="B386" s="341"/>
      <c r="C386" s="335"/>
      <c r="D386" s="333"/>
      <c r="E386" s="325">
        <v>2017</v>
      </c>
      <c r="F386" s="328">
        <v>0</v>
      </c>
      <c r="G386" s="7" t="s">
        <v>13</v>
      </c>
      <c r="H386" s="8"/>
      <c r="I386" s="9"/>
      <c r="J386" s="9"/>
      <c r="K386" s="9"/>
      <c r="L386" s="214"/>
    </row>
    <row r="387" spans="1:12" s="213" customFormat="1" ht="12.75">
      <c r="A387" s="338"/>
      <c r="B387" s="341"/>
      <c r="C387" s="335"/>
      <c r="D387" s="333"/>
      <c r="E387" s="326"/>
      <c r="F387" s="329"/>
      <c r="G387" s="7" t="s">
        <v>14</v>
      </c>
      <c r="H387" s="8"/>
      <c r="I387" s="9"/>
      <c r="J387" s="9"/>
      <c r="K387" s="9"/>
      <c r="L387" s="214"/>
    </row>
    <row r="388" spans="1:12" s="213" customFormat="1" ht="12.75">
      <c r="A388" s="338"/>
      <c r="B388" s="341"/>
      <c r="C388" s="335"/>
      <c r="D388" s="333"/>
      <c r="E388" s="326"/>
      <c r="F388" s="2" t="s">
        <v>15</v>
      </c>
      <c r="G388" s="7" t="s">
        <v>16</v>
      </c>
      <c r="H388" s="10">
        <f aca="true" t="shared" si="47" ref="H388:K389">H382+H384+H386</f>
        <v>0</v>
      </c>
      <c r="I388" s="11">
        <f t="shared" si="47"/>
        <v>469141</v>
      </c>
      <c r="J388" s="11">
        <f t="shared" si="47"/>
        <v>277372</v>
      </c>
      <c r="K388" s="11">
        <f t="shared" si="47"/>
        <v>277372</v>
      </c>
      <c r="L388" s="196">
        <f>K388/F389</f>
        <v>0.07002783723423217</v>
      </c>
    </row>
    <row r="389" spans="1:12" s="213" customFormat="1" ht="13.5" thickBot="1">
      <c r="A389" s="339"/>
      <c r="B389" s="342"/>
      <c r="C389" s="336"/>
      <c r="D389" s="343"/>
      <c r="E389" s="327"/>
      <c r="F389" s="3">
        <v>3960882</v>
      </c>
      <c r="G389" s="12" t="s">
        <v>17</v>
      </c>
      <c r="H389" s="13">
        <f t="shared" si="47"/>
        <v>0</v>
      </c>
      <c r="I389" s="14">
        <f t="shared" si="47"/>
        <v>0</v>
      </c>
      <c r="J389" s="14">
        <f t="shared" si="47"/>
        <v>0</v>
      </c>
      <c r="K389" s="14">
        <f t="shared" si="47"/>
        <v>0</v>
      </c>
      <c r="L389" s="196">
        <f>K389/F389</f>
        <v>0</v>
      </c>
    </row>
    <row r="390" spans="1:12" ht="14.25" customHeight="1">
      <c r="A390" s="337">
        <v>49</v>
      </c>
      <c r="B390" s="367" t="s">
        <v>67</v>
      </c>
      <c r="C390" s="354">
        <v>85295</v>
      </c>
      <c r="D390" s="347" t="s">
        <v>195</v>
      </c>
      <c r="E390" s="350">
        <v>2014</v>
      </c>
      <c r="F390" s="1" t="s">
        <v>7</v>
      </c>
      <c r="G390" s="182" t="s">
        <v>8</v>
      </c>
      <c r="H390" s="202">
        <f>9000</f>
        <v>9000</v>
      </c>
      <c r="I390" s="184">
        <v>21600</v>
      </c>
      <c r="J390" s="184">
        <v>21600</v>
      </c>
      <c r="K390" s="184">
        <f>SUM(J390,H390)</f>
        <v>30600</v>
      </c>
      <c r="L390" s="185">
        <f>K390/F391</f>
        <v>0.5862068965517241</v>
      </c>
    </row>
    <row r="391" spans="1:12" ht="14.25" customHeight="1">
      <c r="A391" s="338"/>
      <c r="B391" s="368"/>
      <c r="C391" s="352"/>
      <c r="D391" s="348"/>
      <c r="E391" s="345"/>
      <c r="F391" s="328">
        <v>52200</v>
      </c>
      <c r="G391" s="186" t="s">
        <v>9</v>
      </c>
      <c r="H391" s="187"/>
      <c r="I391" s="188"/>
      <c r="J391" s="188"/>
      <c r="K391" s="188"/>
      <c r="L391" s="189"/>
    </row>
    <row r="392" spans="1:12" ht="14.25" customHeight="1">
      <c r="A392" s="338"/>
      <c r="B392" s="368"/>
      <c r="C392" s="352"/>
      <c r="D392" s="348"/>
      <c r="E392" s="345"/>
      <c r="F392" s="329"/>
      <c r="G392" s="186" t="s">
        <v>10</v>
      </c>
      <c r="H392" s="187"/>
      <c r="I392" s="188"/>
      <c r="J392" s="188"/>
      <c r="K392" s="188"/>
      <c r="L392" s="189"/>
    </row>
    <row r="393" spans="1:12" ht="14.25" customHeight="1">
      <c r="A393" s="338"/>
      <c r="B393" s="368"/>
      <c r="C393" s="352"/>
      <c r="D393" s="348"/>
      <c r="E393" s="351"/>
      <c r="F393" s="2" t="s">
        <v>11</v>
      </c>
      <c r="G393" s="186" t="s">
        <v>12</v>
      </c>
      <c r="H393" s="187"/>
      <c r="I393" s="188"/>
      <c r="J393" s="188"/>
      <c r="K393" s="188"/>
      <c r="L393" s="189"/>
    </row>
    <row r="394" spans="1:12" ht="14.25" customHeight="1">
      <c r="A394" s="338"/>
      <c r="B394" s="368"/>
      <c r="C394" s="352"/>
      <c r="D394" s="348"/>
      <c r="E394" s="344">
        <v>2016</v>
      </c>
      <c r="F394" s="328">
        <v>0</v>
      </c>
      <c r="G394" s="186" t="s">
        <v>13</v>
      </c>
      <c r="H394" s="187"/>
      <c r="I394" s="188"/>
      <c r="J394" s="188"/>
      <c r="K394" s="188"/>
      <c r="L394" s="189"/>
    </row>
    <row r="395" spans="1:12" ht="14.25" customHeight="1">
      <c r="A395" s="338"/>
      <c r="B395" s="368"/>
      <c r="C395" s="352"/>
      <c r="D395" s="348"/>
      <c r="E395" s="345"/>
      <c r="F395" s="329"/>
      <c r="G395" s="186" t="s">
        <v>14</v>
      </c>
      <c r="H395" s="187"/>
      <c r="I395" s="188"/>
      <c r="J395" s="188"/>
      <c r="K395" s="188"/>
      <c r="L395" s="189"/>
    </row>
    <row r="396" spans="1:12" ht="14.25" customHeight="1">
      <c r="A396" s="338"/>
      <c r="B396" s="368"/>
      <c r="C396" s="352"/>
      <c r="D396" s="348"/>
      <c r="E396" s="345"/>
      <c r="F396" s="2" t="s">
        <v>15</v>
      </c>
      <c r="G396" s="186" t="s">
        <v>16</v>
      </c>
      <c r="H396" s="194">
        <f aca="true" t="shared" si="48" ref="H396:K397">H390+H392+H394</f>
        <v>9000</v>
      </c>
      <c r="I396" s="195">
        <f t="shared" si="48"/>
        <v>21600</v>
      </c>
      <c r="J396" s="195">
        <f t="shared" si="48"/>
        <v>21600</v>
      </c>
      <c r="K396" s="195">
        <f t="shared" si="48"/>
        <v>30600</v>
      </c>
      <c r="L396" s="196">
        <f>K396/F397</f>
        <v>0.5862068965517241</v>
      </c>
    </row>
    <row r="397" spans="1:12" ht="14.25" customHeight="1" thickBot="1">
      <c r="A397" s="339"/>
      <c r="B397" s="369"/>
      <c r="C397" s="353"/>
      <c r="D397" s="349"/>
      <c r="E397" s="346"/>
      <c r="F397" s="3">
        <v>52200</v>
      </c>
      <c r="G397" s="203" t="s">
        <v>17</v>
      </c>
      <c r="H397" s="199">
        <f t="shared" si="48"/>
        <v>0</v>
      </c>
      <c r="I397" s="201">
        <f t="shared" si="48"/>
        <v>0</v>
      </c>
      <c r="J397" s="201">
        <f t="shared" si="48"/>
        <v>0</v>
      </c>
      <c r="K397" s="201">
        <f t="shared" si="48"/>
        <v>0</v>
      </c>
      <c r="L397" s="204">
        <f>K397/F397</f>
        <v>0</v>
      </c>
    </row>
    <row r="398" spans="1:12" ht="12.75" customHeight="1">
      <c r="A398" s="337">
        <v>50</v>
      </c>
      <c r="B398" s="355" t="s">
        <v>206</v>
      </c>
      <c r="C398" s="354">
        <v>85311</v>
      </c>
      <c r="D398" s="347" t="s">
        <v>179</v>
      </c>
      <c r="E398" s="350">
        <v>2015</v>
      </c>
      <c r="F398" s="1" t="s">
        <v>7</v>
      </c>
      <c r="G398" s="182" t="s">
        <v>8</v>
      </c>
      <c r="H398" s="202"/>
      <c r="I398" s="184">
        <v>105900</v>
      </c>
      <c r="J398" s="184">
        <v>105900</v>
      </c>
      <c r="K398" s="184">
        <f>SUM(J398,H398)</f>
        <v>105900</v>
      </c>
      <c r="L398" s="185">
        <f>K398/F399</f>
        <v>0.33375354554049796</v>
      </c>
    </row>
    <row r="399" spans="1:12" ht="12.75">
      <c r="A399" s="338"/>
      <c r="B399" s="356"/>
      <c r="C399" s="352"/>
      <c r="D399" s="348"/>
      <c r="E399" s="345"/>
      <c r="F399" s="328">
        <v>317300</v>
      </c>
      <c r="G399" s="186" t="s">
        <v>9</v>
      </c>
      <c r="H399" s="187"/>
      <c r="I399" s="188"/>
      <c r="J399" s="188"/>
      <c r="K399" s="188"/>
      <c r="L399" s="189"/>
    </row>
    <row r="400" spans="1:12" ht="9.75" customHeight="1">
      <c r="A400" s="338"/>
      <c r="B400" s="356"/>
      <c r="C400" s="352"/>
      <c r="D400" s="348"/>
      <c r="E400" s="345"/>
      <c r="F400" s="329"/>
      <c r="G400" s="186" t="s">
        <v>10</v>
      </c>
      <c r="H400" s="187"/>
      <c r="I400" s="188"/>
      <c r="J400" s="188"/>
      <c r="K400" s="188"/>
      <c r="L400" s="189"/>
    </row>
    <row r="401" spans="1:12" ht="12.75">
      <c r="A401" s="338"/>
      <c r="B401" s="356"/>
      <c r="C401" s="352"/>
      <c r="D401" s="348"/>
      <c r="E401" s="351"/>
      <c r="F401" s="2" t="s">
        <v>11</v>
      </c>
      <c r="G401" s="186" t="s">
        <v>12</v>
      </c>
      <c r="H401" s="187"/>
      <c r="I401" s="188"/>
      <c r="J401" s="188"/>
      <c r="K401" s="188"/>
      <c r="L401" s="189"/>
    </row>
    <row r="402" spans="1:12" ht="12.75">
      <c r="A402" s="338"/>
      <c r="B402" s="356"/>
      <c r="C402" s="352"/>
      <c r="D402" s="348"/>
      <c r="E402" s="344">
        <v>2017</v>
      </c>
      <c r="F402" s="328">
        <v>0</v>
      </c>
      <c r="G402" s="186" t="s">
        <v>13</v>
      </c>
      <c r="H402" s="187"/>
      <c r="I402" s="188"/>
      <c r="J402" s="188"/>
      <c r="K402" s="188"/>
      <c r="L402" s="189"/>
    </row>
    <row r="403" spans="1:12" ht="12.75">
      <c r="A403" s="338"/>
      <c r="B403" s="356"/>
      <c r="C403" s="352"/>
      <c r="D403" s="348"/>
      <c r="E403" s="345"/>
      <c r="F403" s="329"/>
      <c r="G403" s="186" t="s">
        <v>14</v>
      </c>
      <c r="H403" s="187"/>
      <c r="I403" s="188"/>
      <c r="J403" s="188"/>
      <c r="K403" s="188"/>
      <c r="L403" s="189"/>
    </row>
    <row r="404" spans="1:12" ht="12.75">
      <c r="A404" s="338"/>
      <c r="B404" s="356"/>
      <c r="C404" s="352"/>
      <c r="D404" s="348"/>
      <c r="E404" s="345"/>
      <c r="F404" s="2" t="s">
        <v>15</v>
      </c>
      <c r="G404" s="186" t="s">
        <v>16</v>
      </c>
      <c r="H404" s="194">
        <f aca="true" t="shared" si="49" ref="H404:K405">H398+H400+H402</f>
        <v>0</v>
      </c>
      <c r="I404" s="195">
        <f t="shared" si="49"/>
        <v>105900</v>
      </c>
      <c r="J404" s="195">
        <f t="shared" si="49"/>
        <v>105900</v>
      </c>
      <c r="K404" s="195">
        <f t="shared" si="49"/>
        <v>105900</v>
      </c>
      <c r="L404" s="196">
        <f>K404/F405</f>
        <v>0.33375354554049796</v>
      </c>
    </row>
    <row r="405" spans="1:12" ht="13.5" thickBot="1">
      <c r="A405" s="339"/>
      <c r="B405" s="357"/>
      <c r="C405" s="353"/>
      <c r="D405" s="349"/>
      <c r="E405" s="346"/>
      <c r="F405" s="3">
        <v>317300</v>
      </c>
      <c r="G405" s="203" t="s">
        <v>17</v>
      </c>
      <c r="H405" s="199">
        <f t="shared" si="49"/>
        <v>0</v>
      </c>
      <c r="I405" s="201">
        <f t="shared" si="49"/>
        <v>0</v>
      </c>
      <c r="J405" s="201">
        <f t="shared" si="49"/>
        <v>0</v>
      </c>
      <c r="K405" s="201">
        <f t="shared" si="49"/>
        <v>0</v>
      </c>
      <c r="L405" s="204">
        <f>K405/F405</f>
        <v>0</v>
      </c>
    </row>
    <row r="406" spans="1:12" ht="12.75" customHeight="1">
      <c r="A406" s="337">
        <v>51</v>
      </c>
      <c r="B406" s="355" t="s">
        <v>207</v>
      </c>
      <c r="C406" s="354">
        <v>85311</v>
      </c>
      <c r="D406" s="347" t="s">
        <v>179</v>
      </c>
      <c r="E406" s="350">
        <v>2015</v>
      </c>
      <c r="F406" s="1" t="s">
        <v>7</v>
      </c>
      <c r="G406" s="182" t="s">
        <v>8</v>
      </c>
      <c r="H406" s="202"/>
      <c r="I406" s="184">
        <v>18650</v>
      </c>
      <c r="J406" s="184">
        <v>18650</v>
      </c>
      <c r="K406" s="184">
        <f>SUM(J406,H406)</f>
        <v>18650</v>
      </c>
      <c r="L406" s="185">
        <f>K406/F407</f>
        <v>0.3465898531871399</v>
      </c>
    </row>
    <row r="407" spans="1:12" ht="12.75">
      <c r="A407" s="338"/>
      <c r="B407" s="356"/>
      <c r="C407" s="352"/>
      <c r="D407" s="348"/>
      <c r="E407" s="345"/>
      <c r="F407" s="328">
        <v>53810</v>
      </c>
      <c r="G407" s="186" t="s">
        <v>9</v>
      </c>
      <c r="H407" s="187"/>
      <c r="I407" s="188"/>
      <c r="J407" s="188"/>
      <c r="K407" s="188"/>
      <c r="L407" s="189"/>
    </row>
    <row r="408" spans="1:12" ht="12.75">
      <c r="A408" s="338"/>
      <c r="B408" s="356"/>
      <c r="C408" s="352"/>
      <c r="D408" s="348"/>
      <c r="E408" s="345"/>
      <c r="F408" s="329"/>
      <c r="G408" s="186" t="s">
        <v>10</v>
      </c>
      <c r="H408" s="187"/>
      <c r="I408" s="188"/>
      <c r="J408" s="188"/>
      <c r="K408" s="188"/>
      <c r="L408" s="189"/>
    </row>
    <row r="409" spans="1:12" ht="12.75">
      <c r="A409" s="338"/>
      <c r="B409" s="356"/>
      <c r="C409" s="352"/>
      <c r="D409" s="348"/>
      <c r="E409" s="351"/>
      <c r="F409" s="2" t="s">
        <v>11</v>
      </c>
      <c r="G409" s="186" t="s">
        <v>12</v>
      </c>
      <c r="H409" s="187"/>
      <c r="I409" s="188"/>
      <c r="J409" s="188"/>
      <c r="K409" s="188"/>
      <c r="L409" s="189"/>
    </row>
    <row r="410" spans="1:12" ht="12.75">
      <c r="A410" s="338"/>
      <c r="B410" s="356"/>
      <c r="C410" s="352"/>
      <c r="D410" s="348"/>
      <c r="E410" s="344">
        <v>2017</v>
      </c>
      <c r="F410" s="328">
        <v>0</v>
      </c>
      <c r="G410" s="186" t="s">
        <v>13</v>
      </c>
      <c r="H410" s="187"/>
      <c r="I410" s="188"/>
      <c r="J410" s="188"/>
      <c r="K410" s="188"/>
      <c r="L410" s="189"/>
    </row>
    <row r="411" spans="1:12" ht="12.75">
      <c r="A411" s="338"/>
      <c r="B411" s="356"/>
      <c r="C411" s="352"/>
      <c r="D411" s="348"/>
      <c r="E411" s="345"/>
      <c r="F411" s="329"/>
      <c r="G411" s="186" t="s">
        <v>14</v>
      </c>
      <c r="H411" s="187"/>
      <c r="I411" s="188"/>
      <c r="J411" s="188"/>
      <c r="K411" s="188"/>
      <c r="L411" s="189"/>
    </row>
    <row r="412" spans="1:12" ht="12.75">
      <c r="A412" s="338"/>
      <c r="B412" s="356"/>
      <c r="C412" s="352"/>
      <c r="D412" s="348"/>
      <c r="E412" s="345"/>
      <c r="F412" s="2" t="s">
        <v>15</v>
      </c>
      <c r="G412" s="186" t="s">
        <v>16</v>
      </c>
      <c r="H412" s="194">
        <f aca="true" t="shared" si="50" ref="H412:K413">H406+H408+H410</f>
        <v>0</v>
      </c>
      <c r="I412" s="195">
        <f t="shared" si="50"/>
        <v>18650</v>
      </c>
      <c r="J412" s="195">
        <f t="shared" si="50"/>
        <v>18650</v>
      </c>
      <c r="K412" s="195">
        <f t="shared" si="50"/>
        <v>18650</v>
      </c>
      <c r="L412" s="196">
        <f>K412/F413</f>
        <v>0.3465898531871399</v>
      </c>
    </row>
    <row r="413" spans="1:12" ht="13.5" thickBot="1">
      <c r="A413" s="339"/>
      <c r="B413" s="357"/>
      <c r="C413" s="353"/>
      <c r="D413" s="349"/>
      <c r="E413" s="346"/>
      <c r="F413" s="3">
        <v>53810</v>
      </c>
      <c r="G413" s="203" t="s">
        <v>17</v>
      </c>
      <c r="H413" s="199">
        <f t="shared" si="50"/>
        <v>0</v>
      </c>
      <c r="I413" s="201">
        <f t="shared" si="50"/>
        <v>0</v>
      </c>
      <c r="J413" s="201">
        <f t="shared" si="50"/>
        <v>0</v>
      </c>
      <c r="K413" s="201">
        <f t="shared" si="50"/>
        <v>0</v>
      </c>
      <c r="L413" s="196">
        <f>K413/F413</f>
        <v>0</v>
      </c>
    </row>
    <row r="414" spans="1:12" ht="12.75" customHeight="1">
      <c r="A414" s="337">
        <v>52</v>
      </c>
      <c r="B414" s="355" t="s">
        <v>208</v>
      </c>
      <c r="C414" s="354">
        <v>85311</v>
      </c>
      <c r="D414" s="347" t="s">
        <v>179</v>
      </c>
      <c r="E414" s="350">
        <v>2015</v>
      </c>
      <c r="F414" s="1" t="s">
        <v>7</v>
      </c>
      <c r="G414" s="207" t="s">
        <v>8</v>
      </c>
      <c r="H414" s="202"/>
      <c r="I414" s="209">
        <v>135000</v>
      </c>
      <c r="J414" s="209">
        <v>135000</v>
      </c>
      <c r="K414" s="184">
        <f>SUM(J414,H414)</f>
        <v>135000</v>
      </c>
      <c r="L414" s="185">
        <f>K414/F415</f>
        <v>0.3333333333333333</v>
      </c>
    </row>
    <row r="415" spans="1:12" ht="12.75">
      <c r="A415" s="338"/>
      <c r="B415" s="356"/>
      <c r="C415" s="352"/>
      <c r="D415" s="348"/>
      <c r="E415" s="345"/>
      <c r="F415" s="328">
        <v>405000</v>
      </c>
      <c r="G415" s="186" t="s">
        <v>9</v>
      </c>
      <c r="H415" s="187"/>
      <c r="I415" s="188"/>
      <c r="J415" s="188"/>
      <c r="K415" s="188"/>
      <c r="L415" s="189"/>
    </row>
    <row r="416" spans="1:12" ht="12.75">
      <c r="A416" s="338"/>
      <c r="B416" s="356"/>
      <c r="C416" s="352"/>
      <c r="D416" s="348"/>
      <c r="E416" s="345"/>
      <c r="F416" s="329"/>
      <c r="G416" s="186" t="s">
        <v>10</v>
      </c>
      <c r="H416" s="187"/>
      <c r="I416" s="188"/>
      <c r="J416" s="188"/>
      <c r="K416" s="188"/>
      <c r="L416" s="189"/>
    </row>
    <row r="417" spans="1:12" ht="12.75">
      <c r="A417" s="338"/>
      <c r="B417" s="356"/>
      <c r="C417" s="352"/>
      <c r="D417" s="348"/>
      <c r="E417" s="351"/>
      <c r="F417" s="2" t="s">
        <v>11</v>
      </c>
      <c r="G417" s="186" t="s">
        <v>12</v>
      </c>
      <c r="H417" s="187"/>
      <c r="I417" s="188"/>
      <c r="J417" s="188"/>
      <c r="K417" s="188"/>
      <c r="L417" s="189"/>
    </row>
    <row r="418" spans="1:12" ht="12.75">
      <c r="A418" s="338"/>
      <c r="B418" s="356"/>
      <c r="C418" s="352"/>
      <c r="D418" s="348"/>
      <c r="E418" s="344">
        <v>2017</v>
      </c>
      <c r="F418" s="328">
        <v>0</v>
      </c>
      <c r="G418" s="186" t="s">
        <v>13</v>
      </c>
      <c r="H418" s="187"/>
      <c r="I418" s="188"/>
      <c r="J418" s="188"/>
      <c r="K418" s="188"/>
      <c r="L418" s="189"/>
    </row>
    <row r="419" spans="1:12" ht="12.75">
      <c r="A419" s="338"/>
      <c r="B419" s="356"/>
      <c r="C419" s="352"/>
      <c r="D419" s="348"/>
      <c r="E419" s="345"/>
      <c r="F419" s="329"/>
      <c r="G419" s="186" t="s">
        <v>14</v>
      </c>
      <c r="H419" s="187"/>
      <c r="I419" s="188"/>
      <c r="J419" s="188"/>
      <c r="K419" s="188"/>
      <c r="L419" s="189"/>
    </row>
    <row r="420" spans="1:12" ht="12.75">
      <c r="A420" s="338"/>
      <c r="B420" s="356"/>
      <c r="C420" s="352"/>
      <c r="D420" s="348"/>
      <c r="E420" s="345"/>
      <c r="F420" s="2" t="s">
        <v>15</v>
      </c>
      <c r="G420" s="186" t="s">
        <v>16</v>
      </c>
      <c r="H420" s="194">
        <f aca="true" t="shared" si="51" ref="H420:K421">H414+H416+H418</f>
        <v>0</v>
      </c>
      <c r="I420" s="195">
        <f t="shared" si="51"/>
        <v>135000</v>
      </c>
      <c r="J420" s="195">
        <f t="shared" si="51"/>
        <v>135000</v>
      </c>
      <c r="K420" s="195">
        <f t="shared" si="51"/>
        <v>135000</v>
      </c>
      <c r="L420" s="196">
        <f>K420/F421</f>
        <v>0.3333333333333333</v>
      </c>
    </row>
    <row r="421" spans="1:12" ht="13.5" thickBot="1">
      <c r="A421" s="339"/>
      <c r="B421" s="357"/>
      <c r="C421" s="353"/>
      <c r="D421" s="349"/>
      <c r="E421" s="346"/>
      <c r="F421" s="3">
        <v>405000</v>
      </c>
      <c r="G421" s="203" t="s">
        <v>17</v>
      </c>
      <c r="H421" s="199">
        <f t="shared" si="51"/>
        <v>0</v>
      </c>
      <c r="I421" s="201">
        <f t="shared" si="51"/>
        <v>0</v>
      </c>
      <c r="J421" s="201">
        <f t="shared" si="51"/>
        <v>0</v>
      </c>
      <c r="K421" s="201">
        <f t="shared" si="51"/>
        <v>0</v>
      </c>
      <c r="L421" s="196">
        <f>K421/F421</f>
        <v>0</v>
      </c>
    </row>
    <row r="422" spans="1:12" ht="12.75" customHeight="1">
      <c r="A422" s="337">
        <v>53</v>
      </c>
      <c r="B422" s="355" t="s">
        <v>68</v>
      </c>
      <c r="C422" s="354">
        <v>85311</v>
      </c>
      <c r="D422" s="347" t="s">
        <v>179</v>
      </c>
      <c r="E422" s="350">
        <v>2015</v>
      </c>
      <c r="F422" s="1" t="s">
        <v>7</v>
      </c>
      <c r="G422" s="207" t="s">
        <v>8</v>
      </c>
      <c r="H422" s="202"/>
      <c r="I422" s="209">
        <v>135000</v>
      </c>
      <c r="J422" s="209">
        <v>135000</v>
      </c>
      <c r="K422" s="184">
        <f>SUM(J422,H422)</f>
        <v>135000</v>
      </c>
      <c r="L422" s="185">
        <f>K422/F423</f>
        <v>0.3333333333333333</v>
      </c>
    </row>
    <row r="423" spans="1:12" ht="12.75">
      <c r="A423" s="338"/>
      <c r="B423" s="356"/>
      <c r="C423" s="352"/>
      <c r="D423" s="348"/>
      <c r="E423" s="345"/>
      <c r="F423" s="328">
        <v>405000</v>
      </c>
      <c r="G423" s="186" t="s">
        <v>9</v>
      </c>
      <c r="H423" s="187"/>
      <c r="I423" s="188"/>
      <c r="J423" s="188"/>
      <c r="K423" s="188"/>
      <c r="L423" s="189"/>
    </row>
    <row r="424" spans="1:12" ht="12.75">
      <c r="A424" s="338"/>
      <c r="B424" s="356"/>
      <c r="C424" s="352"/>
      <c r="D424" s="348"/>
      <c r="E424" s="345"/>
      <c r="F424" s="329"/>
      <c r="G424" s="186" t="s">
        <v>10</v>
      </c>
      <c r="H424" s="187"/>
      <c r="I424" s="188"/>
      <c r="J424" s="188"/>
      <c r="K424" s="188"/>
      <c r="L424" s="189"/>
    </row>
    <row r="425" spans="1:12" ht="12.75">
      <c r="A425" s="338"/>
      <c r="B425" s="356"/>
      <c r="C425" s="352"/>
      <c r="D425" s="348"/>
      <c r="E425" s="351"/>
      <c r="F425" s="2" t="s">
        <v>11</v>
      </c>
      <c r="G425" s="186" t="s">
        <v>12</v>
      </c>
      <c r="H425" s="187"/>
      <c r="I425" s="188"/>
      <c r="J425" s="188"/>
      <c r="K425" s="188"/>
      <c r="L425" s="189"/>
    </row>
    <row r="426" spans="1:12" ht="12.75">
      <c r="A426" s="338"/>
      <c r="B426" s="356"/>
      <c r="C426" s="352"/>
      <c r="D426" s="348"/>
      <c r="E426" s="344">
        <v>2017</v>
      </c>
      <c r="F426" s="328">
        <v>0</v>
      </c>
      <c r="G426" s="186" t="s">
        <v>13</v>
      </c>
      <c r="H426" s="187"/>
      <c r="I426" s="188"/>
      <c r="J426" s="188"/>
      <c r="K426" s="188"/>
      <c r="L426" s="189"/>
    </row>
    <row r="427" spans="1:12" ht="12.75">
      <c r="A427" s="338"/>
      <c r="B427" s="356"/>
      <c r="C427" s="352"/>
      <c r="D427" s="348"/>
      <c r="E427" s="345"/>
      <c r="F427" s="329"/>
      <c r="G427" s="186" t="s">
        <v>14</v>
      </c>
      <c r="H427" s="187"/>
      <c r="I427" s="188"/>
      <c r="J427" s="188"/>
      <c r="K427" s="188"/>
      <c r="L427" s="189"/>
    </row>
    <row r="428" spans="1:12" ht="12.75">
      <c r="A428" s="338"/>
      <c r="B428" s="356"/>
      <c r="C428" s="352"/>
      <c r="D428" s="348"/>
      <c r="E428" s="345"/>
      <c r="F428" s="2" t="s">
        <v>15</v>
      </c>
      <c r="G428" s="186" t="s">
        <v>16</v>
      </c>
      <c r="H428" s="194">
        <f aca="true" t="shared" si="52" ref="H428:K429">H422+H424+H426</f>
        <v>0</v>
      </c>
      <c r="I428" s="195">
        <f t="shared" si="52"/>
        <v>135000</v>
      </c>
      <c r="J428" s="195">
        <f t="shared" si="52"/>
        <v>135000</v>
      </c>
      <c r="K428" s="195">
        <f t="shared" si="52"/>
        <v>135000</v>
      </c>
      <c r="L428" s="196">
        <f>K428/F429</f>
        <v>0.3333333333333333</v>
      </c>
    </row>
    <row r="429" spans="1:12" ht="13.5" thickBot="1">
      <c r="A429" s="339"/>
      <c r="B429" s="357"/>
      <c r="C429" s="353"/>
      <c r="D429" s="349"/>
      <c r="E429" s="346"/>
      <c r="F429" s="3">
        <v>405000</v>
      </c>
      <c r="G429" s="203" t="s">
        <v>17</v>
      </c>
      <c r="H429" s="199">
        <f t="shared" si="52"/>
        <v>0</v>
      </c>
      <c r="I429" s="201">
        <f t="shared" si="52"/>
        <v>0</v>
      </c>
      <c r="J429" s="201">
        <f t="shared" si="52"/>
        <v>0</v>
      </c>
      <c r="K429" s="201">
        <f t="shared" si="52"/>
        <v>0</v>
      </c>
      <c r="L429" s="196">
        <f>K429/F429</f>
        <v>0</v>
      </c>
    </row>
    <row r="430" spans="1:12" ht="12.75" customHeight="1">
      <c r="A430" s="337">
        <v>54</v>
      </c>
      <c r="B430" s="355" t="s">
        <v>209</v>
      </c>
      <c r="C430" s="354">
        <v>85311</v>
      </c>
      <c r="D430" s="347" t="s">
        <v>179</v>
      </c>
      <c r="E430" s="350">
        <v>2015</v>
      </c>
      <c r="F430" s="1" t="s">
        <v>7</v>
      </c>
      <c r="G430" s="207" t="s">
        <v>8</v>
      </c>
      <c r="H430" s="202"/>
      <c r="I430" s="209">
        <v>55000</v>
      </c>
      <c r="J430" s="209">
        <v>55000</v>
      </c>
      <c r="K430" s="184">
        <f>SUM(J430,H430)</f>
        <v>55000</v>
      </c>
      <c r="L430" s="185">
        <f>K430/F431</f>
        <v>0.3333333333333333</v>
      </c>
    </row>
    <row r="431" spans="1:12" ht="12.75">
      <c r="A431" s="338"/>
      <c r="B431" s="356"/>
      <c r="C431" s="352"/>
      <c r="D431" s="348"/>
      <c r="E431" s="345"/>
      <c r="F431" s="328">
        <v>165000</v>
      </c>
      <c r="G431" s="186" t="s">
        <v>9</v>
      </c>
      <c r="H431" s="187"/>
      <c r="I431" s="188"/>
      <c r="J431" s="188"/>
      <c r="K431" s="188"/>
      <c r="L431" s="189"/>
    </row>
    <row r="432" spans="1:12" ht="12.75">
      <c r="A432" s="338"/>
      <c r="B432" s="356"/>
      <c r="C432" s="352"/>
      <c r="D432" s="348"/>
      <c r="E432" s="345"/>
      <c r="F432" s="329"/>
      <c r="G432" s="186" t="s">
        <v>10</v>
      </c>
      <c r="H432" s="187"/>
      <c r="I432" s="188"/>
      <c r="J432" s="188"/>
      <c r="K432" s="188"/>
      <c r="L432" s="189"/>
    </row>
    <row r="433" spans="1:12" ht="12.75">
      <c r="A433" s="338"/>
      <c r="B433" s="356"/>
      <c r="C433" s="352"/>
      <c r="D433" s="348"/>
      <c r="E433" s="351"/>
      <c r="F433" s="2" t="s">
        <v>11</v>
      </c>
      <c r="G433" s="186" t="s">
        <v>12</v>
      </c>
      <c r="H433" s="187"/>
      <c r="I433" s="188"/>
      <c r="J433" s="188"/>
      <c r="K433" s="188"/>
      <c r="L433" s="189"/>
    </row>
    <row r="434" spans="1:12" ht="12.75">
      <c r="A434" s="338"/>
      <c r="B434" s="356"/>
      <c r="C434" s="352"/>
      <c r="D434" s="348"/>
      <c r="E434" s="344">
        <v>2017</v>
      </c>
      <c r="F434" s="328">
        <v>0</v>
      </c>
      <c r="G434" s="186" t="s">
        <v>13</v>
      </c>
      <c r="H434" s="187"/>
      <c r="I434" s="188"/>
      <c r="J434" s="188"/>
      <c r="K434" s="188"/>
      <c r="L434" s="189"/>
    </row>
    <row r="435" spans="1:12" ht="12.75">
      <c r="A435" s="338"/>
      <c r="B435" s="356"/>
      <c r="C435" s="352"/>
      <c r="D435" s="348"/>
      <c r="E435" s="345"/>
      <c r="F435" s="329"/>
      <c r="G435" s="186" t="s">
        <v>14</v>
      </c>
      <c r="H435" s="187"/>
      <c r="I435" s="188"/>
      <c r="J435" s="188"/>
      <c r="K435" s="188"/>
      <c r="L435" s="189"/>
    </row>
    <row r="436" spans="1:12" ht="12.75">
      <c r="A436" s="338"/>
      <c r="B436" s="356"/>
      <c r="C436" s="352"/>
      <c r="D436" s="348"/>
      <c r="E436" s="345"/>
      <c r="F436" s="2" t="s">
        <v>15</v>
      </c>
      <c r="G436" s="186" t="s">
        <v>16</v>
      </c>
      <c r="H436" s="194">
        <f aca="true" t="shared" si="53" ref="H436:K437">H430+H432+H434</f>
        <v>0</v>
      </c>
      <c r="I436" s="195">
        <f t="shared" si="53"/>
        <v>55000</v>
      </c>
      <c r="J436" s="195">
        <f t="shared" si="53"/>
        <v>55000</v>
      </c>
      <c r="K436" s="195">
        <f t="shared" si="53"/>
        <v>55000</v>
      </c>
      <c r="L436" s="196">
        <f>K436/F437</f>
        <v>0.3333333333333333</v>
      </c>
    </row>
    <row r="437" spans="1:12" ht="13.5" thickBot="1">
      <c r="A437" s="339"/>
      <c r="B437" s="357"/>
      <c r="C437" s="353"/>
      <c r="D437" s="349"/>
      <c r="E437" s="346"/>
      <c r="F437" s="3">
        <v>165000</v>
      </c>
      <c r="G437" s="203" t="s">
        <v>17</v>
      </c>
      <c r="H437" s="199">
        <f t="shared" si="53"/>
        <v>0</v>
      </c>
      <c r="I437" s="201">
        <f t="shared" si="53"/>
        <v>0</v>
      </c>
      <c r="J437" s="201">
        <f t="shared" si="53"/>
        <v>0</v>
      </c>
      <c r="K437" s="201">
        <f t="shared" si="53"/>
        <v>0</v>
      </c>
      <c r="L437" s="196">
        <f>K437/F437</f>
        <v>0</v>
      </c>
    </row>
    <row r="438" spans="1:12" ht="14.25" customHeight="1">
      <c r="A438" s="337">
        <v>55</v>
      </c>
      <c r="B438" s="355" t="s">
        <v>69</v>
      </c>
      <c r="C438" s="354">
        <v>85311</v>
      </c>
      <c r="D438" s="347" t="s">
        <v>175</v>
      </c>
      <c r="E438" s="350">
        <v>2011</v>
      </c>
      <c r="F438" s="1" t="s">
        <v>7</v>
      </c>
      <c r="G438" s="182" t="s">
        <v>8</v>
      </c>
      <c r="H438" s="202">
        <f>288000+108000</f>
        <v>396000</v>
      </c>
      <c r="I438" s="184">
        <v>108000</v>
      </c>
      <c r="J438" s="184">
        <v>108000</v>
      </c>
      <c r="K438" s="184">
        <f>SUM(J438,H438)</f>
        <v>504000</v>
      </c>
      <c r="L438" s="185">
        <f>K438/F439</f>
        <v>1</v>
      </c>
    </row>
    <row r="439" spans="1:12" ht="14.25" customHeight="1">
      <c r="A439" s="338"/>
      <c r="B439" s="356"/>
      <c r="C439" s="352"/>
      <c r="D439" s="348"/>
      <c r="E439" s="345"/>
      <c r="F439" s="328">
        <v>504000</v>
      </c>
      <c r="G439" s="186" t="s">
        <v>9</v>
      </c>
      <c r="H439" s="187"/>
      <c r="I439" s="188"/>
      <c r="J439" s="188"/>
      <c r="K439" s="188"/>
      <c r="L439" s="189"/>
    </row>
    <row r="440" spans="1:12" ht="14.25" customHeight="1">
      <c r="A440" s="338"/>
      <c r="B440" s="356"/>
      <c r="C440" s="352"/>
      <c r="D440" s="348"/>
      <c r="E440" s="345"/>
      <c r="F440" s="329"/>
      <c r="G440" s="186" t="s">
        <v>10</v>
      </c>
      <c r="H440" s="187"/>
      <c r="I440" s="188"/>
      <c r="J440" s="188"/>
      <c r="K440" s="188"/>
      <c r="L440" s="189"/>
    </row>
    <row r="441" spans="1:12" ht="14.25" customHeight="1">
      <c r="A441" s="338"/>
      <c r="B441" s="356"/>
      <c r="C441" s="352"/>
      <c r="D441" s="348"/>
      <c r="E441" s="351"/>
      <c r="F441" s="2" t="s">
        <v>11</v>
      </c>
      <c r="G441" s="186" t="s">
        <v>12</v>
      </c>
      <c r="H441" s="187"/>
      <c r="I441" s="188"/>
      <c r="J441" s="188"/>
      <c r="K441" s="188"/>
      <c r="L441" s="189"/>
    </row>
    <row r="442" spans="1:12" ht="14.25" customHeight="1">
      <c r="A442" s="338"/>
      <c r="B442" s="356"/>
      <c r="C442" s="352"/>
      <c r="D442" s="348"/>
      <c r="E442" s="344">
        <v>2015</v>
      </c>
      <c r="F442" s="328">
        <v>0</v>
      </c>
      <c r="G442" s="186" t="s">
        <v>13</v>
      </c>
      <c r="H442" s="187"/>
      <c r="I442" s="188"/>
      <c r="J442" s="188"/>
      <c r="K442" s="188"/>
      <c r="L442" s="189"/>
    </row>
    <row r="443" spans="1:12" ht="14.25" customHeight="1">
      <c r="A443" s="338"/>
      <c r="B443" s="356"/>
      <c r="C443" s="352"/>
      <c r="D443" s="348"/>
      <c r="E443" s="345"/>
      <c r="F443" s="329"/>
      <c r="G443" s="186" t="s">
        <v>14</v>
      </c>
      <c r="H443" s="187"/>
      <c r="I443" s="188"/>
      <c r="J443" s="188"/>
      <c r="K443" s="188"/>
      <c r="L443" s="189"/>
    </row>
    <row r="444" spans="1:12" ht="14.25" customHeight="1">
      <c r="A444" s="338"/>
      <c r="B444" s="356"/>
      <c r="C444" s="352"/>
      <c r="D444" s="348"/>
      <c r="E444" s="345"/>
      <c r="F444" s="2" t="s">
        <v>15</v>
      </c>
      <c r="G444" s="186" t="s">
        <v>16</v>
      </c>
      <c r="H444" s="194">
        <f aca="true" t="shared" si="54" ref="H444:K445">H438+H440+H442</f>
        <v>396000</v>
      </c>
      <c r="I444" s="195">
        <f t="shared" si="54"/>
        <v>108000</v>
      </c>
      <c r="J444" s="195">
        <f t="shared" si="54"/>
        <v>108000</v>
      </c>
      <c r="K444" s="195">
        <f t="shared" si="54"/>
        <v>504000</v>
      </c>
      <c r="L444" s="196">
        <f>K444/F445</f>
        <v>1</v>
      </c>
    </row>
    <row r="445" spans="1:12" ht="14.25" customHeight="1" thickBot="1">
      <c r="A445" s="339"/>
      <c r="B445" s="357"/>
      <c r="C445" s="353"/>
      <c r="D445" s="349"/>
      <c r="E445" s="346"/>
      <c r="F445" s="3">
        <v>504000</v>
      </c>
      <c r="G445" s="203" t="s">
        <v>17</v>
      </c>
      <c r="H445" s="199">
        <f t="shared" si="54"/>
        <v>0</v>
      </c>
      <c r="I445" s="201">
        <f t="shared" si="54"/>
        <v>0</v>
      </c>
      <c r="J445" s="201">
        <f t="shared" si="54"/>
        <v>0</v>
      </c>
      <c r="K445" s="201">
        <f t="shared" si="54"/>
        <v>0</v>
      </c>
      <c r="L445" s="204">
        <f>K445/F445</f>
        <v>0</v>
      </c>
    </row>
    <row r="446" spans="1:12" ht="12.75" customHeight="1">
      <c r="A446" s="337">
        <v>56</v>
      </c>
      <c r="B446" s="355" t="s">
        <v>70</v>
      </c>
      <c r="C446" s="354">
        <v>85311</v>
      </c>
      <c r="D446" s="347" t="s">
        <v>175</v>
      </c>
      <c r="E446" s="350">
        <v>2012</v>
      </c>
      <c r="F446" s="1" t="s">
        <v>7</v>
      </c>
      <c r="G446" s="182" t="s">
        <v>8</v>
      </c>
      <c r="H446" s="202">
        <f>237349+129200</f>
        <v>366549</v>
      </c>
      <c r="I446" s="184">
        <v>129200</v>
      </c>
      <c r="J446" s="184">
        <v>129200</v>
      </c>
      <c r="K446" s="184">
        <f>SUM(J446,H446)</f>
        <v>495749</v>
      </c>
      <c r="L446" s="185">
        <f>K446/F447</f>
        <v>0.7932631302714301</v>
      </c>
    </row>
    <row r="447" spans="1:12" ht="10.5" customHeight="1">
      <c r="A447" s="338"/>
      <c r="B447" s="356"/>
      <c r="C447" s="352"/>
      <c r="D447" s="348"/>
      <c r="E447" s="345"/>
      <c r="F447" s="328">
        <v>624949</v>
      </c>
      <c r="G447" s="186" t="s">
        <v>9</v>
      </c>
      <c r="H447" s="187"/>
      <c r="I447" s="188"/>
      <c r="J447" s="188"/>
      <c r="K447" s="188"/>
      <c r="L447" s="189"/>
    </row>
    <row r="448" spans="1:12" ht="12.75">
      <c r="A448" s="338"/>
      <c r="B448" s="356"/>
      <c r="C448" s="352"/>
      <c r="D448" s="348"/>
      <c r="E448" s="345"/>
      <c r="F448" s="329"/>
      <c r="G448" s="186" t="s">
        <v>10</v>
      </c>
      <c r="H448" s="187"/>
      <c r="I448" s="188"/>
      <c r="J448" s="188"/>
      <c r="K448" s="188"/>
      <c r="L448" s="189"/>
    </row>
    <row r="449" spans="1:12" ht="12.75">
      <c r="A449" s="338"/>
      <c r="B449" s="356"/>
      <c r="C449" s="352"/>
      <c r="D449" s="348"/>
      <c r="E449" s="351"/>
      <c r="F449" s="2" t="s">
        <v>11</v>
      </c>
      <c r="G449" s="186" t="s">
        <v>12</v>
      </c>
      <c r="H449" s="187"/>
      <c r="I449" s="188"/>
      <c r="J449" s="188"/>
      <c r="K449" s="188"/>
      <c r="L449" s="189"/>
    </row>
    <row r="450" spans="1:12" ht="12.75">
      <c r="A450" s="338"/>
      <c r="B450" s="356"/>
      <c r="C450" s="352"/>
      <c r="D450" s="348"/>
      <c r="E450" s="344">
        <v>2016</v>
      </c>
      <c r="F450" s="328">
        <v>0</v>
      </c>
      <c r="G450" s="186" t="s">
        <v>13</v>
      </c>
      <c r="H450" s="187"/>
      <c r="I450" s="188"/>
      <c r="J450" s="188"/>
      <c r="K450" s="188"/>
      <c r="L450" s="189"/>
    </row>
    <row r="451" spans="1:12" ht="12.75">
      <c r="A451" s="338"/>
      <c r="B451" s="356"/>
      <c r="C451" s="352"/>
      <c r="D451" s="348"/>
      <c r="E451" s="345"/>
      <c r="F451" s="329"/>
      <c r="G451" s="186" t="s">
        <v>14</v>
      </c>
      <c r="H451" s="187"/>
      <c r="I451" s="188"/>
      <c r="J451" s="188"/>
      <c r="K451" s="188"/>
      <c r="L451" s="189"/>
    </row>
    <row r="452" spans="1:12" ht="12.75">
      <c r="A452" s="338"/>
      <c r="B452" s="356"/>
      <c r="C452" s="352"/>
      <c r="D452" s="348"/>
      <c r="E452" s="345"/>
      <c r="F452" s="2" t="s">
        <v>15</v>
      </c>
      <c r="G452" s="186" t="s">
        <v>16</v>
      </c>
      <c r="H452" s="194">
        <f aca="true" t="shared" si="55" ref="H452:K453">H446+H448+H450</f>
        <v>366549</v>
      </c>
      <c r="I452" s="195">
        <f t="shared" si="55"/>
        <v>129200</v>
      </c>
      <c r="J452" s="195">
        <f t="shared" si="55"/>
        <v>129200</v>
      </c>
      <c r="K452" s="195">
        <f t="shared" si="55"/>
        <v>495749</v>
      </c>
      <c r="L452" s="196">
        <f>K452/F453</f>
        <v>0.7932631302714301</v>
      </c>
    </row>
    <row r="453" spans="1:12" ht="13.5" thickBot="1">
      <c r="A453" s="339"/>
      <c r="B453" s="357"/>
      <c r="C453" s="353"/>
      <c r="D453" s="349"/>
      <c r="E453" s="346"/>
      <c r="F453" s="3">
        <v>624949</v>
      </c>
      <c r="G453" s="203" t="s">
        <v>17</v>
      </c>
      <c r="H453" s="199">
        <f t="shared" si="55"/>
        <v>0</v>
      </c>
      <c r="I453" s="201">
        <f t="shared" si="55"/>
        <v>0</v>
      </c>
      <c r="J453" s="201">
        <f t="shared" si="55"/>
        <v>0</v>
      </c>
      <c r="K453" s="201">
        <f t="shared" si="55"/>
        <v>0</v>
      </c>
      <c r="L453" s="196">
        <f>K453/F453</f>
        <v>0</v>
      </c>
    </row>
    <row r="454" spans="1:12" s="213" customFormat="1" ht="12.75" customHeight="1">
      <c r="A454" s="337">
        <v>57</v>
      </c>
      <c r="B454" s="340" t="s">
        <v>71</v>
      </c>
      <c r="C454" s="334">
        <v>85395</v>
      </c>
      <c r="D454" s="332" t="s">
        <v>195</v>
      </c>
      <c r="E454" s="330">
        <v>2012</v>
      </c>
      <c r="F454" s="1" t="s">
        <v>7</v>
      </c>
      <c r="G454" s="4" t="s">
        <v>8</v>
      </c>
      <c r="H454" s="5">
        <f>46300+23100</f>
        <v>69400</v>
      </c>
      <c r="I454" s="6">
        <v>11550</v>
      </c>
      <c r="J454" s="6">
        <v>11550</v>
      </c>
      <c r="K454" s="184">
        <f>SUM(J454,H454)</f>
        <v>80950</v>
      </c>
      <c r="L454" s="185">
        <f>K454/F455</f>
        <v>1</v>
      </c>
    </row>
    <row r="455" spans="1:12" s="213" customFormat="1" ht="12.75" customHeight="1">
      <c r="A455" s="338"/>
      <c r="B455" s="341"/>
      <c r="C455" s="335"/>
      <c r="D455" s="333"/>
      <c r="E455" s="326"/>
      <c r="F455" s="328">
        <v>80950</v>
      </c>
      <c r="G455" s="7" t="s">
        <v>9</v>
      </c>
      <c r="H455" s="8"/>
      <c r="I455" s="9"/>
      <c r="J455" s="9"/>
      <c r="K455" s="9"/>
      <c r="L455" s="214"/>
    </row>
    <row r="456" spans="1:12" s="213" customFormat="1" ht="12.75" customHeight="1">
      <c r="A456" s="338"/>
      <c r="B456" s="341"/>
      <c r="C456" s="335"/>
      <c r="D456" s="333"/>
      <c r="E456" s="326"/>
      <c r="F456" s="329"/>
      <c r="G456" s="7" t="s">
        <v>10</v>
      </c>
      <c r="H456" s="8"/>
      <c r="I456" s="9"/>
      <c r="J456" s="9"/>
      <c r="K456" s="9"/>
      <c r="L456" s="214"/>
    </row>
    <row r="457" spans="1:12" s="213" customFormat="1" ht="12.75" customHeight="1">
      <c r="A457" s="338"/>
      <c r="B457" s="341"/>
      <c r="C457" s="335"/>
      <c r="D457" s="333"/>
      <c r="E457" s="331"/>
      <c r="F457" s="2" t="s">
        <v>11</v>
      </c>
      <c r="G457" s="7" t="s">
        <v>12</v>
      </c>
      <c r="H457" s="8"/>
      <c r="I457" s="9"/>
      <c r="J457" s="9"/>
      <c r="K457" s="9"/>
      <c r="L457" s="214"/>
    </row>
    <row r="458" spans="1:12" s="213" customFormat="1" ht="12.75" customHeight="1">
      <c r="A458" s="338"/>
      <c r="B458" s="341"/>
      <c r="C458" s="335"/>
      <c r="D458" s="333"/>
      <c r="E458" s="325">
        <v>2015</v>
      </c>
      <c r="F458" s="328">
        <v>0</v>
      </c>
      <c r="G458" s="7" t="s">
        <v>13</v>
      </c>
      <c r="H458" s="8"/>
      <c r="I458" s="9"/>
      <c r="J458" s="9"/>
      <c r="K458" s="9"/>
      <c r="L458" s="214"/>
    </row>
    <row r="459" spans="1:12" s="213" customFormat="1" ht="12.75" customHeight="1">
      <c r="A459" s="338"/>
      <c r="B459" s="341"/>
      <c r="C459" s="335"/>
      <c r="D459" s="333"/>
      <c r="E459" s="326"/>
      <c r="F459" s="329"/>
      <c r="G459" s="7" t="s">
        <v>14</v>
      </c>
      <c r="H459" s="8"/>
      <c r="I459" s="9"/>
      <c r="J459" s="9"/>
      <c r="K459" s="9"/>
      <c r="L459" s="214"/>
    </row>
    <row r="460" spans="1:12" s="213" customFormat="1" ht="12.75" customHeight="1">
      <c r="A460" s="338"/>
      <c r="B460" s="341"/>
      <c r="C460" s="335"/>
      <c r="D460" s="333"/>
      <c r="E460" s="326"/>
      <c r="F460" s="2" t="s">
        <v>15</v>
      </c>
      <c r="G460" s="7" t="s">
        <v>16</v>
      </c>
      <c r="H460" s="10">
        <f aca="true" t="shared" si="56" ref="H460:K461">H454+H456+H458</f>
        <v>69400</v>
      </c>
      <c r="I460" s="11">
        <f t="shared" si="56"/>
        <v>11550</v>
      </c>
      <c r="J460" s="11">
        <f t="shared" si="56"/>
        <v>11550</v>
      </c>
      <c r="K460" s="11">
        <f t="shared" si="56"/>
        <v>80950</v>
      </c>
      <c r="L460" s="196">
        <f>K460/F461</f>
        <v>1</v>
      </c>
    </row>
    <row r="461" spans="1:12" s="213" customFormat="1" ht="12.75" customHeight="1" thickBot="1">
      <c r="A461" s="339"/>
      <c r="B461" s="342"/>
      <c r="C461" s="336"/>
      <c r="D461" s="343"/>
      <c r="E461" s="327"/>
      <c r="F461" s="3">
        <v>80950</v>
      </c>
      <c r="G461" s="12" t="s">
        <v>17</v>
      </c>
      <c r="H461" s="13">
        <f t="shared" si="56"/>
        <v>0</v>
      </c>
      <c r="I461" s="14">
        <f t="shared" si="56"/>
        <v>0</v>
      </c>
      <c r="J461" s="14">
        <f t="shared" si="56"/>
        <v>0</v>
      </c>
      <c r="K461" s="14">
        <f t="shared" si="56"/>
        <v>0</v>
      </c>
      <c r="L461" s="196">
        <f>K461/F461</f>
        <v>0</v>
      </c>
    </row>
    <row r="462" spans="1:12" s="213" customFormat="1" ht="12.75" customHeight="1">
      <c r="A462" s="337">
        <v>58</v>
      </c>
      <c r="B462" s="340" t="s">
        <v>71</v>
      </c>
      <c r="C462" s="334">
        <v>85395</v>
      </c>
      <c r="D462" s="332" t="s">
        <v>195</v>
      </c>
      <c r="E462" s="330">
        <v>2015</v>
      </c>
      <c r="F462" s="1" t="s">
        <v>7</v>
      </c>
      <c r="G462" s="4" t="s">
        <v>8</v>
      </c>
      <c r="H462" s="5"/>
      <c r="I462" s="6">
        <v>11775</v>
      </c>
      <c r="J462" s="6">
        <v>11775</v>
      </c>
      <c r="K462" s="184">
        <f>SUM(J462,H462)</f>
        <v>11775</v>
      </c>
      <c r="L462" s="185">
        <f>K462/F463</f>
        <v>0.23076923076923078</v>
      </c>
    </row>
    <row r="463" spans="1:12" s="213" customFormat="1" ht="12.75">
      <c r="A463" s="338"/>
      <c r="B463" s="341"/>
      <c r="C463" s="335"/>
      <c r="D463" s="333"/>
      <c r="E463" s="326"/>
      <c r="F463" s="328">
        <v>51025</v>
      </c>
      <c r="G463" s="7" t="s">
        <v>9</v>
      </c>
      <c r="H463" s="8"/>
      <c r="I463" s="9"/>
      <c r="J463" s="9"/>
      <c r="K463" s="9"/>
      <c r="L463" s="214"/>
    </row>
    <row r="464" spans="1:12" s="213" customFormat="1" ht="12.75">
      <c r="A464" s="338"/>
      <c r="B464" s="341"/>
      <c r="C464" s="335"/>
      <c r="D464" s="333"/>
      <c r="E464" s="326"/>
      <c r="F464" s="329"/>
      <c r="G464" s="7" t="s">
        <v>10</v>
      </c>
      <c r="H464" s="8"/>
      <c r="I464" s="9"/>
      <c r="J464" s="9"/>
      <c r="K464" s="9"/>
      <c r="L464" s="214"/>
    </row>
    <row r="465" spans="1:12" s="213" customFormat="1" ht="12.75">
      <c r="A465" s="338"/>
      <c r="B465" s="341"/>
      <c r="C465" s="335"/>
      <c r="D465" s="333"/>
      <c r="E465" s="331"/>
      <c r="F465" s="2" t="s">
        <v>11</v>
      </c>
      <c r="G465" s="7" t="s">
        <v>12</v>
      </c>
      <c r="H465" s="8"/>
      <c r="I465" s="9"/>
      <c r="J465" s="9"/>
      <c r="K465" s="9"/>
      <c r="L465" s="214"/>
    </row>
    <row r="466" spans="1:12" s="213" customFormat="1" ht="12.75">
      <c r="A466" s="338"/>
      <c r="B466" s="341"/>
      <c r="C466" s="335"/>
      <c r="D466" s="333"/>
      <c r="E466" s="325">
        <v>2017</v>
      </c>
      <c r="F466" s="328">
        <v>0</v>
      </c>
      <c r="G466" s="7" t="s">
        <v>13</v>
      </c>
      <c r="H466" s="8"/>
      <c r="I466" s="9"/>
      <c r="J466" s="9"/>
      <c r="K466" s="9"/>
      <c r="L466" s="214"/>
    </row>
    <row r="467" spans="1:12" s="213" customFormat="1" ht="11.25" customHeight="1">
      <c r="A467" s="338"/>
      <c r="B467" s="341"/>
      <c r="C467" s="335"/>
      <c r="D467" s="333"/>
      <c r="E467" s="326"/>
      <c r="F467" s="329"/>
      <c r="G467" s="7" t="s">
        <v>14</v>
      </c>
      <c r="H467" s="8"/>
      <c r="I467" s="9"/>
      <c r="J467" s="9"/>
      <c r="K467" s="9"/>
      <c r="L467" s="214"/>
    </row>
    <row r="468" spans="1:12" s="213" customFormat="1" ht="12.75">
      <c r="A468" s="338"/>
      <c r="B468" s="341"/>
      <c r="C468" s="335"/>
      <c r="D468" s="333"/>
      <c r="E468" s="326"/>
      <c r="F468" s="2" t="s">
        <v>15</v>
      </c>
      <c r="G468" s="7" t="s">
        <v>16</v>
      </c>
      <c r="H468" s="10">
        <f aca="true" t="shared" si="57" ref="H468:K469">H462+H464+H466</f>
        <v>0</v>
      </c>
      <c r="I468" s="11">
        <f t="shared" si="57"/>
        <v>11775</v>
      </c>
      <c r="J468" s="11">
        <f t="shared" si="57"/>
        <v>11775</v>
      </c>
      <c r="K468" s="11">
        <f t="shared" si="57"/>
        <v>11775</v>
      </c>
      <c r="L468" s="196">
        <f>K468/F469</f>
        <v>0.23076923076923078</v>
      </c>
    </row>
    <row r="469" spans="1:12" s="213" customFormat="1" ht="13.5" thickBot="1">
      <c r="A469" s="339"/>
      <c r="B469" s="342"/>
      <c r="C469" s="336"/>
      <c r="D469" s="343"/>
      <c r="E469" s="327"/>
      <c r="F469" s="3">
        <v>51025</v>
      </c>
      <c r="G469" s="12" t="s">
        <v>17</v>
      </c>
      <c r="H469" s="13">
        <f t="shared" si="57"/>
        <v>0</v>
      </c>
      <c r="I469" s="14">
        <f t="shared" si="57"/>
        <v>0</v>
      </c>
      <c r="J469" s="14">
        <f t="shared" si="57"/>
        <v>0</v>
      </c>
      <c r="K469" s="14">
        <f t="shared" si="57"/>
        <v>0</v>
      </c>
      <c r="L469" s="196">
        <f>K469/F469</f>
        <v>0</v>
      </c>
    </row>
    <row r="470" spans="1:12" s="213" customFormat="1" ht="14.25" customHeight="1">
      <c r="A470" s="337">
        <v>59</v>
      </c>
      <c r="B470" s="340" t="s">
        <v>72</v>
      </c>
      <c r="C470" s="334">
        <v>85395</v>
      </c>
      <c r="D470" s="332" t="s">
        <v>210</v>
      </c>
      <c r="E470" s="330">
        <v>2013</v>
      </c>
      <c r="F470" s="1" t="s">
        <v>7</v>
      </c>
      <c r="G470" s="4" t="s">
        <v>8</v>
      </c>
      <c r="H470" s="5">
        <f>73740+36870</f>
        <v>110610</v>
      </c>
      <c r="I470" s="6">
        <v>36870</v>
      </c>
      <c r="J470" s="6">
        <v>36870</v>
      </c>
      <c r="K470" s="184">
        <f>SUM(J470,H470)</f>
        <v>147480</v>
      </c>
      <c r="L470" s="185">
        <f>K470/F471</f>
        <v>1</v>
      </c>
    </row>
    <row r="471" spans="1:12" s="213" customFormat="1" ht="14.25" customHeight="1">
      <c r="A471" s="338"/>
      <c r="B471" s="341"/>
      <c r="C471" s="335"/>
      <c r="D471" s="333"/>
      <c r="E471" s="326"/>
      <c r="F471" s="328">
        <v>147480</v>
      </c>
      <c r="G471" s="7" t="s">
        <v>9</v>
      </c>
      <c r="H471" s="8"/>
      <c r="I471" s="9"/>
      <c r="J471" s="9"/>
      <c r="K471" s="9"/>
      <c r="L471" s="214"/>
    </row>
    <row r="472" spans="1:12" s="213" customFormat="1" ht="14.25" customHeight="1">
      <c r="A472" s="338"/>
      <c r="B472" s="341"/>
      <c r="C472" s="335"/>
      <c r="D472" s="333"/>
      <c r="E472" s="326"/>
      <c r="F472" s="329"/>
      <c r="G472" s="7" t="s">
        <v>10</v>
      </c>
      <c r="H472" s="8"/>
      <c r="I472" s="9"/>
      <c r="J472" s="9"/>
      <c r="K472" s="9"/>
      <c r="L472" s="214"/>
    </row>
    <row r="473" spans="1:12" s="213" customFormat="1" ht="14.25" customHeight="1">
      <c r="A473" s="338"/>
      <c r="B473" s="341"/>
      <c r="C473" s="335"/>
      <c r="D473" s="333"/>
      <c r="E473" s="331"/>
      <c r="F473" s="2" t="s">
        <v>11</v>
      </c>
      <c r="G473" s="7" t="s">
        <v>12</v>
      </c>
      <c r="H473" s="8"/>
      <c r="I473" s="9"/>
      <c r="J473" s="9"/>
      <c r="K473" s="9"/>
      <c r="L473" s="214"/>
    </row>
    <row r="474" spans="1:12" s="213" customFormat="1" ht="14.25" customHeight="1">
      <c r="A474" s="338"/>
      <c r="B474" s="341"/>
      <c r="C474" s="335"/>
      <c r="D474" s="333"/>
      <c r="E474" s="325">
        <v>2015</v>
      </c>
      <c r="F474" s="328">
        <v>0</v>
      </c>
      <c r="G474" s="7" t="s">
        <v>13</v>
      </c>
      <c r="H474" s="8"/>
      <c r="I474" s="9"/>
      <c r="J474" s="9"/>
      <c r="K474" s="9"/>
      <c r="L474" s="214"/>
    </row>
    <row r="475" spans="1:12" s="213" customFormat="1" ht="14.25" customHeight="1">
      <c r="A475" s="338"/>
      <c r="B475" s="341"/>
      <c r="C475" s="335"/>
      <c r="D475" s="333"/>
      <c r="E475" s="326"/>
      <c r="F475" s="329"/>
      <c r="G475" s="7" t="s">
        <v>14</v>
      </c>
      <c r="H475" s="8"/>
      <c r="I475" s="9"/>
      <c r="J475" s="9"/>
      <c r="K475" s="9"/>
      <c r="L475" s="214"/>
    </row>
    <row r="476" spans="1:12" s="213" customFormat="1" ht="14.25" customHeight="1">
      <c r="A476" s="338"/>
      <c r="B476" s="341"/>
      <c r="C476" s="335"/>
      <c r="D476" s="333"/>
      <c r="E476" s="326"/>
      <c r="F476" s="2" t="s">
        <v>15</v>
      </c>
      <c r="G476" s="7" t="s">
        <v>16</v>
      </c>
      <c r="H476" s="10">
        <f aca="true" t="shared" si="58" ref="H476:K477">H470+H472+H474</f>
        <v>110610</v>
      </c>
      <c r="I476" s="11">
        <f t="shared" si="58"/>
        <v>36870</v>
      </c>
      <c r="J476" s="11">
        <f t="shared" si="58"/>
        <v>36870</v>
      </c>
      <c r="K476" s="11">
        <f t="shared" si="58"/>
        <v>147480</v>
      </c>
      <c r="L476" s="196">
        <f>K476/F477</f>
        <v>1</v>
      </c>
    </row>
    <row r="477" spans="1:12" s="213" customFormat="1" ht="14.25" customHeight="1" thickBot="1">
      <c r="A477" s="339"/>
      <c r="B477" s="342"/>
      <c r="C477" s="336"/>
      <c r="D477" s="343"/>
      <c r="E477" s="327"/>
      <c r="F477" s="3">
        <v>147480</v>
      </c>
      <c r="G477" s="12" t="s">
        <v>17</v>
      </c>
      <c r="H477" s="13">
        <f t="shared" si="58"/>
        <v>0</v>
      </c>
      <c r="I477" s="14">
        <f t="shared" si="58"/>
        <v>0</v>
      </c>
      <c r="J477" s="14">
        <f t="shared" si="58"/>
        <v>0</v>
      </c>
      <c r="K477" s="14">
        <f t="shared" si="58"/>
        <v>0</v>
      </c>
      <c r="L477" s="196">
        <f>K477/F477</f>
        <v>0</v>
      </c>
    </row>
    <row r="478" spans="1:12" s="213" customFormat="1" ht="13.5" customHeight="1">
      <c r="A478" s="337">
        <v>60</v>
      </c>
      <c r="B478" s="361" t="s">
        <v>73</v>
      </c>
      <c r="C478" s="334">
        <v>85395</v>
      </c>
      <c r="D478" s="332" t="s">
        <v>210</v>
      </c>
      <c r="E478" s="330">
        <v>2014</v>
      </c>
      <c r="F478" s="1" t="s">
        <v>7</v>
      </c>
      <c r="G478" s="4" t="s">
        <v>8</v>
      </c>
      <c r="H478" s="5">
        <f>62790</f>
        <v>62790</v>
      </c>
      <c r="I478" s="6">
        <v>62790</v>
      </c>
      <c r="J478" s="6">
        <v>62790</v>
      </c>
      <c r="K478" s="184">
        <f>SUM(J478,H478)</f>
        <v>125580</v>
      </c>
      <c r="L478" s="185">
        <f>K478/F479</f>
        <v>0.861446857550522</v>
      </c>
    </row>
    <row r="479" spans="1:12" s="213" customFormat="1" ht="13.5" customHeight="1">
      <c r="A479" s="338"/>
      <c r="B479" s="362"/>
      <c r="C479" s="335"/>
      <c r="D479" s="333"/>
      <c r="E479" s="326"/>
      <c r="F479" s="328">
        <v>145778</v>
      </c>
      <c r="G479" s="7" t="s">
        <v>9</v>
      </c>
      <c r="H479" s="8"/>
      <c r="I479" s="9"/>
      <c r="J479" s="9"/>
      <c r="K479" s="9"/>
      <c r="L479" s="214"/>
    </row>
    <row r="480" spans="1:12" s="213" customFormat="1" ht="13.5" customHeight="1">
      <c r="A480" s="338"/>
      <c r="B480" s="362"/>
      <c r="C480" s="335"/>
      <c r="D480" s="333"/>
      <c r="E480" s="326"/>
      <c r="F480" s="329"/>
      <c r="G480" s="7" t="s">
        <v>10</v>
      </c>
      <c r="H480" s="8"/>
      <c r="I480" s="9"/>
      <c r="J480" s="9"/>
      <c r="K480" s="9"/>
      <c r="L480" s="214"/>
    </row>
    <row r="481" spans="1:12" s="213" customFormat="1" ht="13.5" customHeight="1">
      <c r="A481" s="338"/>
      <c r="B481" s="362"/>
      <c r="C481" s="335"/>
      <c r="D481" s="333"/>
      <c r="E481" s="331"/>
      <c r="F481" s="2" t="s">
        <v>11</v>
      </c>
      <c r="G481" s="7" t="s">
        <v>12</v>
      </c>
      <c r="H481" s="8"/>
      <c r="I481" s="9"/>
      <c r="J481" s="9"/>
      <c r="K481" s="9"/>
      <c r="L481" s="214"/>
    </row>
    <row r="482" spans="1:12" s="213" customFormat="1" ht="13.5" customHeight="1">
      <c r="A482" s="338"/>
      <c r="B482" s="362"/>
      <c r="C482" s="335"/>
      <c r="D482" s="333"/>
      <c r="E482" s="325">
        <v>2016</v>
      </c>
      <c r="F482" s="328">
        <v>0</v>
      </c>
      <c r="G482" s="7" t="s">
        <v>13</v>
      </c>
      <c r="H482" s="8"/>
      <c r="I482" s="9"/>
      <c r="J482" s="9"/>
      <c r="K482" s="9"/>
      <c r="L482" s="214"/>
    </row>
    <row r="483" spans="1:12" s="213" customFormat="1" ht="13.5" customHeight="1">
      <c r="A483" s="338"/>
      <c r="B483" s="362"/>
      <c r="C483" s="335"/>
      <c r="D483" s="333"/>
      <c r="E483" s="326"/>
      <c r="F483" s="329"/>
      <c r="G483" s="7" t="s">
        <v>14</v>
      </c>
      <c r="H483" s="8"/>
      <c r="I483" s="9"/>
      <c r="J483" s="9"/>
      <c r="K483" s="9"/>
      <c r="L483" s="214"/>
    </row>
    <row r="484" spans="1:12" s="213" customFormat="1" ht="13.5" customHeight="1">
      <c r="A484" s="338"/>
      <c r="B484" s="362"/>
      <c r="C484" s="335"/>
      <c r="D484" s="333"/>
      <c r="E484" s="326"/>
      <c r="F484" s="2" t="s">
        <v>15</v>
      </c>
      <c r="G484" s="7" t="s">
        <v>16</v>
      </c>
      <c r="H484" s="10">
        <f aca="true" t="shared" si="59" ref="H484:K485">H478+H480+H482</f>
        <v>62790</v>
      </c>
      <c r="I484" s="11">
        <f t="shared" si="59"/>
        <v>62790</v>
      </c>
      <c r="J484" s="11">
        <f t="shared" si="59"/>
        <v>62790</v>
      </c>
      <c r="K484" s="11">
        <f t="shared" si="59"/>
        <v>125580</v>
      </c>
      <c r="L484" s="196">
        <f>K484/F485</f>
        <v>0.861446857550522</v>
      </c>
    </row>
    <row r="485" spans="1:12" s="213" customFormat="1" ht="13.5" customHeight="1" thickBot="1">
      <c r="A485" s="339"/>
      <c r="B485" s="363"/>
      <c r="C485" s="336"/>
      <c r="D485" s="343"/>
      <c r="E485" s="327"/>
      <c r="F485" s="3">
        <v>145778</v>
      </c>
      <c r="G485" s="12" t="s">
        <v>17</v>
      </c>
      <c r="H485" s="13">
        <f t="shared" si="59"/>
        <v>0</v>
      </c>
      <c r="I485" s="14">
        <f t="shared" si="59"/>
        <v>0</v>
      </c>
      <c r="J485" s="14">
        <f t="shared" si="59"/>
        <v>0</v>
      </c>
      <c r="K485" s="14">
        <f t="shared" si="59"/>
        <v>0</v>
      </c>
      <c r="L485" s="204">
        <f>K485/F485</f>
        <v>0</v>
      </c>
    </row>
    <row r="486" spans="1:12" s="213" customFormat="1" ht="12.75" customHeight="1">
      <c r="A486" s="337">
        <v>61</v>
      </c>
      <c r="B486" s="361" t="s">
        <v>211</v>
      </c>
      <c r="C486" s="334">
        <v>85395</v>
      </c>
      <c r="D486" s="332" t="s">
        <v>210</v>
      </c>
      <c r="E486" s="330">
        <v>2014</v>
      </c>
      <c r="F486" s="1" t="s">
        <v>7</v>
      </c>
      <c r="G486" s="4" t="s">
        <v>8</v>
      </c>
      <c r="H486" s="5"/>
      <c r="I486" s="6">
        <v>47500</v>
      </c>
      <c r="J486" s="6">
        <v>47500</v>
      </c>
      <c r="K486" s="184">
        <f>SUM(J486,H486)</f>
        <v>47500</v>
      </c>
      <c r="L486" s="185">
        <f>K486/F487</f>
        <v>0.95</v>
      </c>
    </row>
    <row r="487" spans="1:12" s="213" customFormat="1" ht="10.5" customHeight="1">
      <c r="A487" s="338"/>
      <c r="B487" s="362"/>
      <c r="C487" s="335"/>
      <c r="D487" s="333"/>
      <c r="E487" s="326"/>
      <c r="F487" s="328">
        <v>50000</v>
      </c>
      <c r="G487" s="7" t="s">
        <v>9</v>
      </c>
      <c r="H487" s="8"/>
      <c r="I487" s="9"/>
      <c r="J487" s="9"/>
      <c r="K487" s="9"/>
      <c r="L487" s="214"/>
    </row>
    <row r="488" spans="1:12" s="213" customFormat="1" ht="11.25" customHeight="1">
      <c r="A488" s="338"/>
      <c r="B488" s="362"/>
      <c r="C488" s="335"/>
      <c r="D488" s="333"/>
      <c r="E488" s="326"/>
      <c r="F488" s="329"/>
      <c r="G488" s="7" t="s">
        <v>10</v>
      </c>
      <c r="H488" s="8"/>
      <c r="I488" s="9"/>
      <c r="J488" s="9"/>
      <c r="K488" s="9"/>
      <c r="L488" s="214"/>
    </row>
    <row r="489" spans="1:12" s="213" customFormat="1" ht="12.75">
      <c r="A489" s="338"/>
      <c r="B489" s="362"/>
      <c r="C489" s="335"/>
      <c r="D489" s="333"/>
      <c r="E489" s="331"/>
      <c r="F489" s="2" t="s">
        <v>11</v>
      </c>
      <c r="G489" s="7" t="s">
        <v>12</v>
      </c>
      <c r="H489" s="8"/>
      <c r="I489" s="9"/>
      <c r="J489" s="9"/>
      <c r="K489" s="9"/>
      <c r="L489" s="214"/>
    </row>
    <row r="490" spans="1:12" s="213" customFormat="1" ht="12.75">
      <c r="A490" s="338"/>
      <c r="B490" s="362"/>
      <c r="C490" s="335"/>
      <c r="D490" s="333"/>
      <c r="E490" s="325">
        <v>2016</v>
      </c>
      <c r="F490" s="328">
        <v>0</v>
      </c>
      <c r="G490" s="7" t="s">
        <v>13</v>
      </c>
      <c r="H490" s="8"/>
      <c r="I490" s="9"/>
      <c r="J490" s="9"/>
      <c r="K490" s="9"/>
      <c r="L490" s="214"/>
    </row>
    <row r="491" spans="1:12" s="213" customFormat="1" ht="12.75">
      <c r="A491" s="338"/>
      <c r="B491" s="362"/>
      <c r="C491" s="335"/>
      <c r="D491" s="333"/>
      <c r="E491" s="326"/>
      <c r="F491" s="329"/>
      <c r="G491" s="7" t="s">
        <v>14</v>
      </c>
      <c r="H491" s="8"/>
      <c r="I491" s="9"/>
      <c r="J491" s="9"/>
      <c r="K491" s="9"/>
      <c r="L491" s="214"/>
    </row>
    <row r="492" spans="1:12" s="213" customFormat="1" ht="10.5" customHeight="1">
      <c r="A492" s="338"/>
      <c r="B492" s="362"/>
      <c r="C492" s="335"/>
      <c r="D492" s="333"/>
      <c r="E492" s="326"/>
      <c r="F492" s="2" t="s">
        <v>15</v>
      </c>
      <c r="G492" s="7" t="s">
        <v>16</v>
      </c>
      <c r="H492" s="10">
        <f aca="true" t="shared" si="60" ref="H492:K493">H486+H488+H490</f>
        <v>0</v>
      </c>
      <c r="I492" s="11">
        <f t="shared" si="60"/>
        <v>47500</v>
      </c>
      <c r="J492" s="11">
        <f t="shared" si="60"/>
        <v>47500</v>
      </c>
      <c r="K492" s="11">
        <f t="shared" si="60"/>
        <v>47500</v>
      </c>
      <c r="L492" s="196">
        <f>K492/F493</f>
        <v>0.95</v>
      </c>
    </row>
    <row r="493" spans="1:12" s="213" customFormat="1" ht="13.5" thickBot="1">
      <c r="A493" s="339"/>
      <c r="B493" s="363"/>
      <c r="C493" s="336"/>
      <c r="D493" s="343"/>
      <c r="E493" s="327"/>
      <c r="F493" s="3">
        <v>50000</v>
      </c>
      <c r="G493" s="12" t="s">
        <v>17</v>
      </c>
      <c r="H493" s="13">
        <f t="shared" si="60"/>
        <v>0</v>
      </c>
      <c r="I493" s="14">
        <f t="shared" si="60"/>
        <v>0</v>
      </c>
      <c r="J493" s="14">
        <f t="shared" si="60"/>
        <v>0</v>
      </c>
      <c r="K493" s="14">
        <f t="shared" si="60"/>
        <v>0</v>
      </c>
      <c r="L493" s="196">
        <f>K493/F493</f>
        <v>0</v>
      </c>
    </row>
    <row r="494" spans="1:12" s="213" customFormat="1" ht="12.75" customHeight="1">
      <c r="A494" s="337">
        <v>62</v>
      </c>
      <c r="B494" s="340" t="s">
        <v>74</v>
      </c>
      <c r="C494" s="334">
        <v>85404</v>
      </c>
      <c r="D494" s="332" t="s">
        <v>179</v>
      </c>
      <c r="E494" s="330">
        <v>2014</v>
      </c>
      <c r="F494" s="1" t="s">
        <v>7</v>
      </c>
      <c r="G494" s="4" t="s">
        <v>8</v>
      </c>
      <c r="H494" s="5">
        <f>85000</f>
        <v>85000</v>
      </c>
      <c r="I494" s="6">
        <v>85000</v>
      </c>
      <c r="J494" s="6">
        <v>85000</v>
      </c>
      <c r="K494" s="184">
        <f>SUM(J494,H494)</f>
        <v>170000</v>
      </c>
      <c r="L494" s="185">
        <f>K494/F495</f>
        <v>0.6667843344904003</v>
      </c>
    </row>
    <row r="495" spans="1:12" s="213" customFormat="1" ht="12" customHeight="1">
      <c r="A495" s="338"/>
      <c r="B495" s="341"/>
      <c r="C495" s="335"/>
      <c r="D495" s="333"/>
      <c r="E495" s="326"/>
      <c r="F495" s="328">
        <v>254955</v>
      </c>
      <c r="G495" s="7" t="s">
        <v>9</v>
      </c>
      <c r="H495" s="8"/>
      <c r="I495" s="9"/>
      <c r="J495" s="9"/>
      <c r="K495" s="9"/>
      <c r="L495" s="214"/>
    </row>
    <row r="496" spans="1:12" s="213" customFormat="1" ht="11.25" customHeight="1">
      <c r="A496" s="338"/>
      <c r="B496" s="341"/>
      <c r="C496" s="335"/>
      <c r="D496" s="333"/>
      <c r="E496" s="326"/>
      <c r="F496" s="329"/>
      <c r="G496" s="7" t="s">
        <v>10</v>
      </c>
      <c r="H496" s="8"/>
      <c r="I496" s="9"/>
      <c r="J496" s="9"/>
      <c r="K496" s="9"/>
      <c r="L496" s="214"/>
    </row>
    <row r="497" spans="1:12" s="213" customFormat="1" ht="12.75">
      <c r="A497" s="338"/>
      <c r="B497" s="341"/>
      <c r="C497" s="335"/>
      <c r="D497" s="333"/>
      <c r="E497" s="331"/>
      <c r="F497" s="2" t="s">
        <v>11</v>
      </c>
      <c r="G497" s="7" t="s">
        <v>12</v>
      </c>
      <c r="H497" s="8"/>
      <c r="I497" s="9"/>
      <c r="J497" s="9"/>
      <c r="K497" s="9"/>
      <c r="L497" s="214"/>
    </row>
    <row r="498" spans="1:12" s="213" customFormat="1" ht="13.5" customHeight="1">
      <c r="A498" s="338"/>
      <c r="B498" s="341"/>
      <c r="C498" s="335"/>
      <c r="D498" s="333"/>
      <c r="E498" s="325">
        <v>2016</v>
      </c>
      <c r="F498" s="328">
        <v>0</v>
      </c>
      <c r="G498" s="7" t="s">
        <v>13</v>
      </c>
      <c r="H498" s="8"/>
      <c r="I498" s="9"/>
      <c r="J498" s="9"/>
      <c r="K498" s="9"/>
      <c r="L498" s="214"/>
    </row>
    <row r="499" spans="1:12" s="213" customFormat="1" ht="12.75">
      <c r="A499" s="338"/>
      <c r="B499" s="341"/>
      <c r="C499" s="335"/>
      <c r="D499" s="333"/>
      <c r="E499" s="326"/>
      <c r="F499" s="329"/>
      <c r="G499" s="7" t="s">
        <v>14</v>
      </c>
      <c r="H499" s="8"/>
      <c r="I499" s="9"/>
      <c r="J499" s="9"/>
      <c r="K499" s="9"/>
      <c r="L499" s="214"/>
    </row>
    <row r="500" spans="1:12" s="213" customFormat="1" ht="12" customHeight="1">
      <c r="A500" s="338"/>
      <c r="B500" s="341"/>
      <c r="C500" s="335"/>
      <c r="D500" s="333"/>
      <c r="E500" s="326"/>
      <c r="F500" s="2" t="s">
        <v>15</v>
      </c>
      <c r="G500" s="7" t="s">
        <v>16</v>
      </c>
      <c r="H500" s="10">
        <f aca="true" t="shared" si="61" ref="H500:K501">H494+H496+H498</f>
        <v>85000</v>
      </c>
      <c r="I500" s="11">
        <f t="shared" si="61"/>
        <v>85000</v>
      </c>
      <c r="J500" s="11">
        <f t="shared" si="61"/>
        <v>85000</v>
      </c>
      <c r="K500" s="11">
        <f t="shared" si="61"/>
        <v>170000</v>
      </c>
      <c r="L500" s="196">
        <f>K500/F501</f>
        <v>0.6667843344904003</v>
      </c>
    </row>
    <row r="501" spans="1:12" s="213" customFormat="1" ht="13.5" thickBot="1">
      <c r="A501" s="339"/>
      <c r="B501" s="342"/>
      <c r="C501" s="336"/>
      <c r="D501" s="343"/>
      <c r="E501" s="327"/>
      <c r="F501" s="3">
        <v>254955</v>
      </c>
      <c r="G501" s="12" t="s">
        <v>17</v>
      </c>
      <c r="H501" s="13">
        <f t="shared" si="61"/>
        <v>0</v>
      </c>
      <c r="I501" s="14">
        <f t="shared" si="61"/>
        <v>0</v>
      </c>
      <c r="J501" s="14">
        <f t="shared" si="61"/>
        <v>0</v>
      </c>
      <c r="K501" s="14">
        <f t="shared" si="61"/>
        <v>0</v>
      </c>
      <c r="L501" s="196">
        <f>K501/F501</f>
        <v>0</v>
      </c>
    </row>
    <row r="502" spans="1:12" ht="12.75" customHeight="1">
      <c r="A502" s="337">
        <v>63</v>
      </c>
      <c r="B502" s="355" t="s">
        <v>75</v>
      </c>
      <c r="C502" s="354">
        <v>90004</v>
      </c>
      <c r="D502" s="347" t="s">
        <v>175</v>
      </c>
      <c r="E502" s="350">
        <v>2013</v>
      </c>
      <c r="F502" s="1" t="s">
        <v>7</v>
      </c>
      <c r="G502" s="182" t="s">
        <v>8</v>
      </c>
      <c r="H502" s="202">
        <f>43446+45000</f>
        <v>88446</v>
      </c>
      <c r="I502" s="184">
        <f>20000</f>
        <v>20000</v>
      </c>
      <c r="J502" s="184">
        <v>20000</v>
      </c>
      <c r="K502" s="184">
        <f>SUM(J502,H502)</f>
        <v>108446</v>
      </c>
      <c r="L502" s="185">
        <f>K502/F503</f>
        <v>1</v>
      </c>
    </row>
    <row r="503" spans="1:12" ht="12" customHeight="1">
      <c r="A503" s="338"/>
      <c r="B503" s="356"/>
      <c r="C503" s="352"/>
      <c r="D503" s="348"/>
      <c r="E503" s="345"/>
      <c r="F503" s="328">
        <v>108446</v>
      </c>
      <c r="G503" s="186" t="s">
        <v>9</v>
      </c>
      <c r="H503" s="187"/>
      <c r="I503" s="188"/>
      <c r="J503" s="188"/>
      <c r="K503" s="188"/>
      <c r="L503" s="189"/>
    </row>
    <row r="504" spans="1:12" ht="12.75">
      <c r="A504" s="338"/>
      <c r="B504" s="356"/>
      <c r="C504" s="352"/>
      <c r="D504" s="348"/>
      <c r="E504" s="345"/>
      <c r="F504" s="329"/>
      <c r="G504" s="186" t="s">
        <v>10</v>
      </c>
      <c r="H504" s="187"/>
      <c r="I504" s="188"/>
      <c r="J504" s="188"/>
      <c r="K504" s="188"/>
      <c r="L504" s="189"/>
    </row>
    <row r="505" spans="1:12" ht="14.25" customHeight="1">
      <c r="A505" s="338"/>
      <c r="B505" s="356"/>
      <c r="C505" s="352"/>
      <c r="D505" s="348"/>
      <c r="E505" s="351"/>
      <c r="F505" s="2" t="s">
        <v>11</v>
      </c>
      <c r="G505" s="186" t="s">
        <v>12</v>
      </c>
      <c r="H505" s="187"/>
      <c r="I505" s="188"/>
      <c r="J505" s="188"/>
      <c r="K505" s="188"/>
      <c r="L505" s="189"/>
    </row>
    <row r="506" spans="1:12" ht="12.75">
      <c r="A506" s="338"/>
      <c r="B506" s="356"/>
      <c r="C506" s="352"/>
      <c r="D506" s="348"/>
      <c r="E506" s="344">
        <v>2015</v>
      </c>
      <c r="F506" s="328">
        <v>0</v>
      </c>
      <c r="G506" s="186" t="s">
        <v>13</v>
      </c>
      <c r="H506" s="187"/>
      <c r="I506" s="188"/>
      <c r="J506" s="188"/>
      <c r="K506" s="188"/>
      <c r="L506" s="189"/>
    </row>
    <row r="507" spans="1:12" ht="12.75">
      <c r="A507" s="338"/>
      <c r="B507" s="356"/>
      <c r="C507" s="352"/>
      <c r="D507" s="348"/>
      <c r="E507" s="345"/>
      <c r="F507" s="329"/>
      <c r="G507" s="186" t="s">
        <v>14</v>
      </c>
      <c r="H507" s="187"/>
      <c r="I507" s="188"/>
      <c r="J507" s="188"/>
      <c r="K507" s="188"/>
      <c r="L507" s="189"/>
    </row>
    <row r="508" spans="1:12" ht="12.75">
      <c r="A508" s="338"/>
      <c r="B508" s="356"/>
      <c r="C508" s="352"/>
      <c r="D508" s="348"/>
      <c r="E508" s="345"/>
      <c r="F508" s="2" t="s">
        <v>15</v>
      </c>
      <c r="G508" s="186" t="s">
        <v>16</v>
      </c>
      <c r="H508" s="194">
        <f aca="true" t="shared" si="62" ref="H508:K509">H502+H504+H506</f>
        <v>88446</v>
      </c>
      <c r="I508" s="195">
        <f t="shared" si="62"/>
        <v>20000</v>
      </c>
      <c r="J508" s="195">
        <f t="shared" si="62"/>
        <v>20000</v>
      </c>
      <c r="K508" s="195">
        <f t="shared" si="62"/>
        <v>108446</v>
      </c>
      <c r="L508" s="196">
        <f>K508/F509</f>
        <v>1</v>
      </c>
    </row>
    <row r="509" spans="1:12" ht="13.5" thickBot="1">
      <c r="A509" s="339"/>
      <c r="B509" s="357"/>
      <c r="C509" s="353"/>
      <c r="D509" s="349"/>
      <c r="E509" s="346"/>
      <c r="F509" s="3">
        <v>108446</v>
      </c>
      <c r="G509" s="203" t="s">
        <v>17</v>
      </c>
      <c r="H509" s="199">
        <f t="shared" si="62"/>
        <v>0</v>
      </c>
      <c r="I509" s="201">
        <f t="shared" si="62"/>
        <v>0</v>
      </c>
      <c r="J509" s="201">
        <f t="shared" si="62"/>
        <v>0</v>
      </c>
      <c r="K509" s="201">
        <f t="shared" si="62"/>
        <v>0</v>
      </c>
      <c r="L509" s="196">
        <f>K509/F509</f>
        <v>0</v>
      </c>
    </row>
    <row r="510" spans="1:12" ht="12.75" customHeight="1">
      <c r="A510" s="337">
        <v>64</v>
      </c>
      <c r="B510" s="355" t="s">
        <v>76</v>
      </c>
      <c r="C510" s="354">
        <v>90004</v>
      </c>
      <c r="D510" s="347" t="s">
        <v>175</v>
      </c>
      <c r="E510" s="350">
        <v>2009</v>
      </c>
      <c r="F510" s="1" t="s">
        <v>7</v>
      </c>
      <c r="G510" s="182" t="s">
        <v>8</v>
      </c>
      <c r="H510" s="202">
        <f>1235079+400000</f>
        <v>1635079</v>
      </c>
      <c r="I510" s="184">
        <v>300000</v>
      </c>
      <c r="J510" s="184">
        <v>300000</v>
      </c>
      <c r="K510" s="184">
        <f>SUM(J510,H510)</f>
        <v>1935079</v>
      </c>
      <c r="L510" s="185">
        <f>K510/F511</f>
        <v>0.7946678526651497</v>
      </c>
    </row>
    <row r="511" spans="1:12" ht="14.25" customHeight="1">
      <c r="A511" s="338"/>
      <c r="B511" s="356"/>
      <c r="C511" s="352"/>
      <c r="D511" s="348"/>
      <c r="E511" s="345"/>
      <c r="F511" s="328">
        <v>2435079</v>
      </c>
      <c r="G511" s="186" t="s">
        <v>9</v>
      </c>
      <c r="H511" s="187"/>
      <c r="I511" s="188"/>
      <c r="J511" s="188"/>
      <c r="K511" s="188"/>
      <c r="L511" s="189"/>
    </row>
    <row r="512" spans="1:12" ht="12.75">
      <c r="A512" s="338"/>
      <c r="B512" s="356"/>
      <c r="C512" s="352"/>
      <c r="D512" s="348"/>
      <c r="E512" s="345"/>
      <c r="F512" s="329"/>
      <c r="G512" s="186" t="s">
        <v>10</v>
      </c>
      <c r="H512" s="187"/>
      <c r="I512" s="188"/>
      <c r="J512" s="188"/>
      <c r="K512" s="188"/>
      <c r="L512" s="189"/>
    </row>
    <row r="513" spans="1:12" ht="12.75">
      <c r="A513" s="338"/>
      <c r="B513" s="356"/>
      <c r="C513" s="352"/>
      <c r="D513" s="348"/>
      <c r="E513" s="351"/>
      <c r="F513" s="2" t="s">
        <v>11</v>
      </c>
      <c r="G513" s="186" t="s">
        <v>12</v>
      </c>
      <c r="H513" s="187"/>
      <c r="I513" s="188"/>
      <c r="J513" s="188"/>
      <c r="K513" s="188"/>
      <c r="L513" s="189"/>
    </row>
    <row r="514" spans="1:12" ht="12.75">
      <c r="A514" s="338"/>
      <c r="B514" s="356"/>
      <c r="C514" s="352"/>
      <c r="D514" s="348"/>
      <c r="E514" s="344">
        <v>2017</v>
      </c>
      <c r="F514" s="328">
        <v>0</v>
      </c>
      <c r="G514" s="186" t="s">
        <v>13</v>
      </c>
      <c r="H514" s="187"/>
      <c r="I514" s="188"/>
      <c r="J514" s="188"/>
      <c r="K514" s="188"/>
      <c r="L514" s="189"/>
    </row>
    <row r="515" spans="1:12" ht="12.75">
      <c r="A515" s="338"/>
      <c r="B515" s="356"/>
      <c r="C515" s="352"/>
      <c r="D515" s="348"/>
      <c r="E515" s="345"/>
      <c r="F515" s="329"/>
      <c r="G515" s="186" t="s">
        <v>14</v>
      </c>
      <c r="H515" s="187"/>
      <c r="I515" s="188"/>
      <c r="J515" s="188"/>
      <c r="K515" s="188"/>
      <c r="L515" s="189"/>
    </row>
    <row r="516" spans="1:12" ht="12.75">
      <c r="A516" s="338"/>
      <c r="B516" s="356"/>
      <c r="C516" s="352"/>
      <c r="D516" s="348"/>
      <c r="E516" s="345"/>
      <c r="F516" s="2" t="s">
        <v>15</v>
      </c>
      <c r="G516" s="186" t="s">
        <v>16</v>
      </c>
      <c r="H516" s="194">
        <f aca="true" t="shared" si="63" ref="H516:K517">H510+H512+H514</f>
        <v>1635079</v>
      </c>
      <c r="I516" s="195">
        <f t="shared" si="63"/>
        <v>300000</v>
      </c>
      <c r="J516" s="195">
        <f t="shared" si="63"/>
        <v>300000</v>
      </c>
      <c r="K516" s="195">
        <f t="shared" si="63"/>
        <v>1935079</v>
      </c>
      <c r="L516" s="196">
        <f>K516/F517</f>
        <v>0.7946678526651497</v>
      </c>
    </row>
    <row r="517" spans="1:12" ht="13.5" thickBot="1">
      <c r="A517" s="339"/>
      <c r="B517" s="357"/>
      <c r="C517" s="353"/>
      <c r="D517" s="349"/>
      <c r="E517" s="346"/>
      <c r="F517" s="3">
        <v>2435079</v>
      </c>
      <c r="G517" s="203" t="s">
        <v>17</v>
      </c>
      <c r="H517" s="199">
        <f t="shared" si="63"/>
        <v>0</v>
      </c>
      <c r="I517" s="201">
        <f t="shared" si="63"/>
        <v>0</v>
      </c>
      <c r="J517" s="201">
        <f t="shared" si="63"/>
        <v>0</v>
      </c>
      <c r="K517" s="201">
        <f t="shared" si="63"/>
        <v>0</v>
      </c>
      <c r="L517" s="196">
        <f>K517/F517</f>
        <v>0</v>
      </c>
    </row>
    <row r="518" spans="1:12" s="213" customFormat="1" ht="14.25" customHeight="1">
      <c r="A518" s="337">
        <v>65</v>
      </c>
      <c r="B518" s="340" t="s">
        <v>77</v>
      </c>
      <c r="C518" s="364" t="s">
        <v>78</v>
      </c>
      <c r="D518" s="347" t="s">
        <v>179</v>
      </c>
      <c r="E518" s="330">
        <v>2012</v>
      </c>
      <c r="F518" s="1" t="s">
        <v>7</v>
      </c>
      <c r="G518" s="18" t="s">
        <v>8</v>
      </c>
      <c r="H518" s="5">
        <f>2160000+1160000</f>
        <v>3320000</v>
      </c>
      <c r="I518" s="6">
        <f>1214000+80000+19000+26000</f>
        <v>1339000</v>
      </c>
      <c r="J518" s="6">
        <v>1339000</v>
      </c>
      <c r="K518" s="184">
        <f>SUM(J518,H518)</f>
        <v>4659000</v>
      </c>
      <c r="L518" s="185">
        <f>K518/F519</f>
        <v>0.7792272955343703</v>
      </c>
    </row>
    <row r="519" spans="1:12" s="213" customFormat="1" ht="14.25" customHeight="1">
      <c r="A519" s="338"/>
      <c r="B519" s="341"/>
      <c r="C519" s="365"/>
      <c r="D519" s="348"/>
      <c r="E519" s="326"/>
      <c r="F519" s="328">
        <v>5979000</v>
      </c>
      <c r="G519" s="19" t="s">
        <v>9</v>
      </c>
      <c r="H519" s="8"/>
      <c r="I519" s="9"/>
      <c r="J519" s="9"/>
      <c r="K519" s="9"/>
      <c r="L519" s="214"/>
    </row>
    <row r="520" spans="1:12" s="213" customFormat="1" ht="14.25" customHeight="1">
      <c r="A520" s="338"/>
      <c r="B520" s="341"/>
      <c r="C520" s="365"/>
      <c r="D520" s="348"/>
      <c r="E520" s="326"/>
      <c r="F520" s="329"/>
      <c r="G520" s="19" t="s">
        <v>10</v>
      </c>
      <c r="H520" s="8"/>
      <c r="I520" s="9"/>
      <c r="J520" s="9"/>
      <c r="K520" s="9"/>
      <c r="L520" s="214"/>
    </row>
    <row r="521" spans="1:12" s="213" customFormat="1" ht="14.25" customHeight="1">
      <c r="A521" s="338"/>
      <c r="B521" s="341"/>
      <c r="C521" s="365"/>
      <c r="D521" s="348"/>
      <c r="E521" s="331"/>
      <c r="F521" s="2" t="s">
        <v>11</v>
      </c>
      <c r="G521" s="19" t="s">
        <v>12</v>
      </c>
      <c r="H521" s="8"/>
      <c r="I521" s="9"/>
      <c r="J521" s="9"/>
      <c r="K521" s="9"/>
      <c r="L521" s="214"/>
    </row>
    <row r="522" spans="1:12" s="213" customFormat="1" ht="14.25" customHeight="1">
      <c r="A522" s="338"/>
      <c r="B522" s="341"/>
      <c r="C522" s="365"/>
      <c r="D522" s="348"/>
      <c r="E522" s="325">
        <v>2016</v>
      </c>
      <c r="F522" s="328">
        <v>0</v>
      </c>
      <c r="G522" s="19" t="s">
        <v>13</v>
      </c>
      <c r="H522" s="8"/>
      <c r="I522" s="9"/>
      <c r="J522" s="9"/>
      <c r="K522" s="9"/>
      <c r="L522" s="214"/>
    </row>
    <row r="523" spans="1:12" s="213" customFormat="1" ht="14.25" customHeight="1">
      <c r="A523" s="338"/>
      <c r="B523" s="341"/>
      <c r="C523" s="365"/>
      <c r="D523" s="348"/>
      <c r="E523" s="326"/>
      <c r="F523" s="329"/>
      <c r="G523" s="19" t="s">
        <v>14</v>
      </c>
      <c r="H523" s="8"/>
      <c r="I523" s="9"/>
      <c r="J523" s="9"/>
      <c r="K523" s="9"/>
      <c r="L523" s="214"/>
    </row>
    <row r="524" spans="1:12" s="213" customFormat="1" ht="14.25" customHeight="1">
      <c r="A524" s="338"/>
      <c r="B524" s="341"/>
      <c r="C524" s="365"/>
      <c r="D524" s="348"/>
      <c r="E524" s="326"/>
      <c r="F524" s="2" t="s">
        <v>15</v>
      </c>
      <c r="G524" s="19" t="s">
        <v>16</v>
      </c>
      <c r="H524" s="10">
        <f aca="true" t="shared" si="64" ref="H524:K525">H518+H520+H522</f>
        <v>3320000</v>
      </c>
      <c r="I524" s="11">
        <f t="shared" si="64"/>
        <v>1339000</v>
      </c>
      <c r="J524" s="11">
        <f t="shared" si="64"/>
        <v>1339000</v>
      </c>
      <c r="K524" s="11">
        <f t="shared" si="64"/>
        <v>4659000</v>
      </c>
      <c r="L524" s="196">
        <f>K524/F525</f>
        <v>0.7792272955343703</v>
      </c>
    </row>
    <row r="525" spans="1:12" s="213" customFormat="1" ht="14.25" customHeight="1" thickBot="1">
      <c r="A525" s="339"/>
      <c r="B525" s="342"/>
      <c r="C525" s="366"/>
      <c r="D525" s="349"/>
      <c r="E525" s="327"/>
      <c r="F525" s="3">
        <v>5979000</v>
      </c>
      <c r="G525" s="20" t="s">
        <v>17</v>
      </c>
      <c r="H525" s="13">
        <f t="shared" si="64"/>
        <v>0</v>
      </c>
      <c r="I525" s="14">
        <f t="shared" si="64"/>
        <v>0</v>
      </c>
      <c r="J525" s="14">
        <f t="shared" si="64"/>
        <v>0</v>
      </c>
      <c r="K525" s="14">
        <f t="shared" si="64"/>
        <v>0</v>
      </c>
      <c r="L525" s="204">
        <f>K525/F525</f>
        <v>0</v>
      </c>
    </row>
    <row r="526" spans="1:12" s="213" customFormat="1" ht="12.75">
      <c r="A526" s="337">
        <v>66</v>
      </c>
      <c r="B526" s="340" t="s">
        <v>79</v>
      </c>
      <c r="C526" s="364">
        <v>90095</v>
      </c>
      <c r="D526" s="347" t="s">
        <v>179</v>
      </c>
      <c r="E526" s="330">
        <v>2012</v>
      </c>
      <c r="F526" s="1" t="s">
        <v>7</v>
      </c>
      <c r="G526" s="18" t="s">
        <v>8</v>
      </c>
      <c r="H526" s="5">
        <f>644889+18425</f>
        <v>663314</v>
      </c>
      <c r="I526" s="6">
        <v>3686</v>
      </c>
      <c r="J526" s="6">
        <v>3685</v>
      </c>
      <c r="K526" s="184">
        <f>SUM(J526,H526)</f>
        <v>666999</v>
      </c>
      <c r="L526" s="185">
        <f>K526/F527</f>
        <v>0.9890668651723381</v>
      </c>
    </row>
    <row r="527" spans="1:12" s="213" customFormat="1" ht="12.75">
      <c r="A527" s="338"/>
      <c r="B527" s="341"/>
      <c r="C527" s="365"/>
      <c r="D527" s="348"/>
      <c r="E527" s="326"/>
      <c r="F527" s="328">
        <v>674372</v>
      </c>
      <c r="G527" s="19" t="s">
        <v>9</v>
      </c>
      <c r="H527" s="8"/>
      <c r="I527" s="9"/>
      <c r="J527" s="9"/>
      <c r="K527" s="9"/>
      <c r="L527" s="214"/>
    </row>
    <row r="528" spans="1:12" s="213" customFormat="1" ht="12.75">
      <c r="A528" s="338"/>
      <c r="B528" s="341"/>
      <c r="C528" s="365"/>
      <c r="D528" s="348"/>
      <c r="E528" s="326"/>
      <c r="F528" s="329"/>
      <c r="G528" s="19" t="s">
        <v>10</v>
      </c>
      <c r="H528" s="8"/>
      <c r="I528" s="9"/>
      <c r="J528" s="9"/>
      <c r="K528" s="9"/>
      <c r="L528" s="214"/>
    </row>
    <row r="529" spans="1:12" s="213" customFormat="1" ht="12.75">
      <c r="A529" s="338"/>
      <c r="B529" s="341"/>
      <c r="C529" s="365"/>
      <c r="D529" s="348"/>
      <c r="E529" s="331"/>
      <c r="F529" s="2" t="s">
        <v>11</v>
      </c>
      <c r="G529" s="19" t="s">
        <v>12</v>
      </c>
      <c r="H529" s="8"/>
      <c r="I529" s="9"/>
      <c r="J529" s="9"/>
      <c r="K529" s="9"/>
      <c r="L529" s="214"/>
    </row>
    <row r="530" spans="1:12" s="213" customFormat="1" ht="12.75">
      <c r="A530" s="338"/>
      <c r="B530" s="341"/>
      <c r="C530" s="365"/>
      <c r="D530" s="348"/>
      <c r="E530" s="325">
        <v>2017</v>
      </c>
      <c r="F530" s="328"/>
      <c r="G530" s="19" t="s">
        <v>13</v>
      </c>
      <c r="H530" s="8"/>
      <c r="I530" s="9"/>
      <c r="J530" s="9"/>
      <c r="K530" s="9"/>
      <c r="L530" s="214"/>
    </row>
    <row r="531" spans="1:12" s="213" customFormat="1" ht="12.75">
      <c r="A531" s="338"/>
      <c r="B531" s="341"/>
      <c r="C531" s="365"/>
      <c r="D531" s="348"/>
      <c r="E531" s="326"/>
      <c r="F531" s="329"/>
      <c r="G531" s="19" t="s">
        <v>14</v>
      </c>
      <c r="H531" s="8"/>
      <c r="I531" s="9"/>
      <c r="J531" s="9"/>
      <c r="K531" s="9"/>
      <c r="L531" s="214"/>
    </row>
    <row r="532" spans="1:12" s="213" customFormat="1" ht="12.75">
      <c r="A532" s="338"/>
      <c r="B532" s="341"/>
      <c r="C532" s="365"/>
      <c r="D532" s="348"/>
      <c r="E532" s="326"/>
      <c r="F532" s="2" t="s">
        <v>15</v>
      </c>
      <c r="G532" s="19" t="s">
        <v>16</v>
      </c>
      <c r="H532" s="10">
        <f aca="true" t="shared" si="65" ref="H532:K533">H526+H528+H530</f>
        <v>663314</v>
      </c>
      <c r="I532" s="11">
        <f t="shared" si="65"/>
        <v>3686</v>
      </c>
      <c r="J532" s="11">
        <f t="shared" si="65"/>
        <v>3685</v>
      </c>
      <c r="K532" s="11">
        <f t="shared" si="65"/>
        <v>666999</v>
      </c>
      <c r="L532" s="196">
        <f>K532/F533</f>
        <v>0.9890668651723381</v>
      </c>
    </row>
    <row r="533" spans="1:12" s="213" customFormat="1" ht="13.5" thickBot="1">
      <c r="A533" s="339"/>
      <c r="B533" s="342"/>
      <c r="C533" s="366"/>
      <c r="D533" s="349"/>
      <c r="E533" s="327"/>
      <c r="F533" s="3">
        <v>674372</v>
      </c>
      <c r="G533" s="20" t="s">
        <v>17</v>
      </c>
      <c r="H533" s="13">
        <f t="shared" si="65"/>
        <v>0</v>
      </c>
      <c r="I533" s="14">
        <f t="shared" si="65"/>
        <v>0</v>
      </c>
      <c r="J533" s="14">
        <f t="shared" si="65"/>
        <v>0</v>
      </c>
      <c r="K533" s="14">
        <f t="shared" si="65"/>
        <v>0</v>
      </c>
      <c r="L533" s="196">
        <f>K533/F533</f>
        <v>0</v>
      </c>
    </row>
    <row r="534" spans="1:12" ht="12.75">
      <c r="A534" s="337">
        <v>67</v>
      </c>
      <c r="B534" s="355" t="s">
        <v>42</v>
      </c>
      <c r="C534" s="354">
        <v>92195</v>
      </c>
      <c r="D534" s="347" t="s">
        <v>179</v>
      </c>
      <c r="E534" s="350">
        <v>2013</v>
      </c>
      <c r="F534" s="181" t="s">
        <v>7</v>
      </c>
      <c r="G534" s="182" t="s">
        <v>25</v>
      </c>
      <c r="H534" s="202">
        <v>362991</v>
      </c>
      <c r="I534" s="184">
        <f>4654221-154000-769666-70058-207000-700000-2200000</f>
        <v>553497</v>
      </c>
      <c r="J534" s="184">
        <v>0</v>
      </c>
      <c r="K534" s="184">
        <f>SUM(J534,H534)</f>
        <v>362991</v>
      </c>
      <c r="L534" s="185">
        <f>K534/F535</f>
        <v>0.3874805454324198</v>
      </c>
    </row>
    <row r="535" spans="1:12" ht="12.75">
      <c r="A535" s="338"/>
      <c r="B535" s="356"/>
      <c r="C535" s="352"/>
      <c r="D535" s="348"/>
      <c r="E535" s="345"/>
      <c r="F535" s="358">
        <v>936798</v>
      </c>
      <c r="G535" s="186" t="s">
        <v>26</v>
      </c>
      <c r="H535" s="187"/>
      <c r="I535" s="188"/>
      <c r="J535" s="188"/>
      <c r="K535" s="188"/>
      <c r="L535" s="189"/>
    </row>
    <row r="536" spans="1:12" ht="12.75">
      <c r="A536" s="338"/>
      <c r="B536" s="356"/>
      <c r="C536" s="352"/>
      <c r="D536" s="348"/>
      <c r="E536" s="345"/>
      <c r="F536" s="360"/>
      <c r="G536" s="186" t="s">
        <v>10</v>
      </c>
      <c r="H536" s="187"/>
      <c r="I536" s="188"/>
      <c r="J536" s="188"/>
      <c r="K536" s="188"/>
      <c r="L536" s="189"/>
    </row>
    <row r="537" spans="1:12" ht="12.75">
      <c r="A537" s="338"/>
      <c r="B537" s="356"/>
      <c r="C537" s="352"/>
      <c r="D537" s="348"/>
      <c r="E537" s="351"/>
      <c r="F537" s="191" t="s">
        <v>11</v>
      </c>
      <c r="G537" s="186" t="s">
        <v>12</v>
      </c>
      <c r="H537" s="187"/>
      <c r="I537" s="188"/>
      <c r="J537" s="188"/>
      <c r="K537" s="188"/>
      <c r="L537" s="189"/>
    </row>
    <row r="538" spans="1:12" ht="12.75">
      <c r="A538" s="338"/>
      <c r="B538" s="356"/>
      <c r="C538" s="352"/>
      <c r="D538" s="348"/>
      <c r="E538" s="344">
        <v>2018</v>
      </c>
      <c r="F538" s="358">
        <v>0</v>
      </c>
      <c r="G538" s="186" t="s">
        <v>13</v>
      </c>
      <c r="H538" s="187"/>
      <c r="I538" s="188"/>
      <c r="J538" s="188"/>
      <c r="K538" s="188"/>
      <c r="L538" s="189"/>
    </row>
    <row r="539" spans="1:12" ht="33.75" customHeight="1">
      <c r="A539" s="338"/>
      <c r="B539" s="356"/>
      <c r="C539" s="352"/>
      <c r="D539" s="348"/>
      <c r="E539" s="345"/>
      <c r="F539" s="360"/>
      <c r="G539" s="216" t="s">
        <v>39</v>
      </c>
      <c r="H539" s="187"/>
      <c r="I539" s="188"/>
      <c r="J539" s="188"/>
      <c r="K539" s="188"/>
      <c r="L539" s="189"/>
    </row>
    <row r="540" spans="1:12" ht="12.75">
      <c r="A540" s="338"/>
      <c r="B540" s="356"/>
      <c r="C540" s="352"/>
      <c r="D540" s="348"/>
      <c r="E540" s="345"/>
      <c r="F540" s="191" t="s">
        <v>15</v>
      </c>
      <c r="G540" s="186" t="s">
        <v>16</v>
      </c>
      <c r="H540" s="194">
        <f aca="true" t="shared" si="66" ref="H540:K541">H534+H536+H538</f>
        <v>362991</v>
      </c>
      <c r="I540" s="195">
        <f t="shared" si="66"/>
        <v>553497</v>
      </c>
      <c r="J540" s="195">
        <f t="shared" si="66"/>
        <v>0</v>
      </c>
      <c r="K540" s="195">
        <f t="shared" si="66"/>
        <v>362991</v>
      </c>
      <c r="L540" s="196">
        <f>K540/F541</f>
        <v>0.3874805454324198</v>
      </c>
    </row>
    <row r="541" spans="1:12" ht="13.5" thickBot="1">
      <c r="A541" s="339"/>
      <c r="B541" s="357"/>
      <c r="C541" s="353"/>
      <c r="D541" s="349"/>
      <c r="E541" s="346"/>
      <c r="F541" s="197">
        <v>936798</v>
      </c>
      <c r="G541" s="203" t="s">
        <v>17</v>
      </c>
      <c r="H541" s="199">
        <f t="shared" si="66"/>
        <v>0</v>
      </c>
      <c r="I541" s="201">
        <f t="shared" si="66"/>
        <v>0</v>
      </c>
      <c r="J541" s="201">
        <f t="shared" si="66"/>
        <v>0</v>
      </c>
      <c r="K541" s="201">
        <f t="shared" si="66"/>
        <v>0</v>
      </c>
      <c r="L541" s="196">
        <f>K541/F541</f>
        <v>0</v>
      </c>
    </row>
    <row r="542" spans="1:12" ht="12.75">
      <c r="A542" s="337">
        <v>68</v>
      </c>
      <c r="B542" s="355" t="s">
        <v>80</v>
      </c>
      <c r="C542" s="354">
        <v>92601</v>
      </c>
      <c r="D542" s="347" t="s">
        <v>44</v>
      </c>
      <c r="E542" s="350">
        <v>2011</v>
      </c>
      <c r="F542" s="1" t="s">
        <v>7</v>
      </c>
      <c r="G542" s="182" t="s">
        <v>8</v>
      </c>
      <c r="H542" s="202">
        <f>11956+5978-1</f>
        <v>17933</v>
      </c>
      <c r="I542" s="184">
        <v>5978</v>
      </c>
      <c r="J542" s="184">
        <v>5978</v>
      </c>
      <c r="K542" s="184">
        <f>SUM(J542,H542)</f>
        <v>23911</v>
      </c>
      <c r="L542" s="185">
        <f>K542/F543</f>
        <v>1</v>
      </c>
    </row>
    <row r="543" spans="1:12" ht="12.75">
      <c r="A543" s="338"/>
      <c r="B543" s="356"/>
      <c r="C543" s="352"/>
      <c r="D543" s="348"/>
      <c r="E543" s="345"/>
      <c r="F543" s="328">
        <v>23911</v>
      </c>
      <c r="G543" s="186" t="s">
        <v>9</v>
      </c>
      <c r="H543" s="187"/>
      <c r="I543" s="188"/>
      <c r="J543" s="188"/>
      <c r="K543" s="188"/>
      <c r="L543" s="189"/>
    </row>
    <row r="544" spans="1:12" ht="12.75">
      <c r="A544" s="338"/>
      <c r="B544" s="356"/>
      <c r="C544" s="352"/>
      <c r="D544" s="348"/>
      <c r="E544" s="345"/>
      <c r="F544" s="329"/>
      <c r="G544" s="186" t="s">
        <v>10</v>
      </c>
      <c r="H544" s="187"/>
      <c r="I544" s="188"/>
      <c r="J544" s="188"/>
      <c r="K544" s="188"/>
      <c r="L544" s="189"/>
    </row>
    <row r="545" spans="1:12" ht="12.75">
      <c r="A545" s="338"/>
      <c r="B545" s="356"/>
      <c r="C545" s="352"/>
      <c r="D545" s="348"/>
      <c r="E545" s="351"/>
      <c r="F545" s="2" t="s">
        <v>11</v>
      </c>
      <c r="G545" s="186" t="s">
        <v>12</v>
      </c>
      <c r="H545" s="187"/>
      <c r="I545" s="188"/>
      <c r="J545" s="188"/>
      <c r="K545" s="188"/>
      <c r="L545" s="189"/>
    </row>
    <row r="546" spans="1:12" ht="12.75">
      <c r="A546" s="338"/>
      <c r="B546" s="356"/>
      <c r="C546" s="352"/>
      <c r="D546" s="348"/>
      <c r="E546" s="344">
        <v>2015</v>
      </c>
      <c r="F546" s="328">
        <v>0</v>
      </c>
      <c r="G546" s="186" t="s">
        <v>13</v>
      </c>
      <c r="H546" s="187"/>
      <c r="I546" s="188"/>
      <c r="J546" s="188"/>
      <c r="K546" s="188"/>
      <c r="L546" s="189"/>
    </row>
    <row r="547" spans="1:12" ht="12.75">
      <c r="A547" s="338"/>
      <c r="B547" s="356"/>
      <c r="C547" s="352"/>
      <c r="D547" s="348"/>
      <c r="E547" s="345"/>
      <c r="F547" s="329"/>
      <c r="G547" s="186" t="s">
        <v>14</v>
      </c>
      <c r="H547" s="187"/>
      <c r="I547" s="188"/>
      <c r="J547" s="188"/>
      <c r="K547" s="188"/>
      <c r="L547" s="189"/>
    </row>
    <row r="548" spans="1:12" ht="12.75">
      <c r="A548" s="338"/>
      <c r="B548" s="356"/>
      <c r="C548" s="352"/>
      <c r="D548" s="348"/>
      <c r="E548" s="345"/>
      <c r="F548" s="2" t="s">
        <v>15</v>
      </c>
      <c r="G548" s="186" t="s">
        <v>16</v>
      </c>
      <c r="H548" s="194">
        <f aca="true" t="shared" si="67" ref="H548:K549">H542+H544+H546</f>
        <v>17933</v>
      </c>
      <c r="I548" s="195">
        <f t="shared" si="67"/>
        <v>5978</v>
      </c>
      <c r="J548" s="195">
        <f t="shared" si="67"/>
        <v>5978</v>
      </c>
      <c r="K548" s="195">
        <f t="shared" si="67"/>
        <v>23911</v>
      </c>
      <c r="L548" s="196">
        <f>K548/F549</f>
        <v>1</v>
      </c>
    </row>
    <row r="549" spans="1:12" ht="13.5" thickBot="1">
      <c r="A549" s="339"/>
      <c r="B549" s="357"/>
      <c r="C549" s="353"/>
      <c r="D549" s="349"/>
      <c r="E549" s="346"/>
      <c r="F549" s="3">
        <v>23911</v>
      </c>
      <c r="G549" s="203" t="s">
        <v>17</v>
      </c>
      <c r="H549" s="199">
        <f t="shared" si="67"/>
        <v>0</v>
      </c>
      <c r="I549" s="201">
        <f t="shared" si="67"/>
        <v>0</v>
      </c>
      <c r="J549" s="201">
        <f t="shared" si="67"/>
        <v>0</v>
      </c>
      <c r="K549" s="201">
        <f t="shared" si="67"/>
        <v>0</v>
      </c>
      <c r="L549" s="196">
        <f>K549/F549</f>
        <v>0</v>
      </c>
    </row>
    <row r="550" spans="1:12" ht="12.75">
      <c r="A550" s="337">
        <v>69</v>
      </c>
      <c r="B550" s="355" t="s">
        <v>212</v>
      </c>
      <c r="C550" s="354">
        <v>92605</v>
      </c>
      <c r="D550" s="347" t="s">
        <v>44</v>
      </c>
      <c r="E550" s="350">
        <v>2014</v>
      </c>
      <c r="F550" s="1" t="s">
        <v>7</v>
      </c>
      <c r="G550" s="182" t="s">
        <v>8</v>
      </c>
      <c r="H550" s="202">
        <v>10000</v>
      </c>
      <c r="I550" s="184">
        <v>10000</v>
      </c>
      <c r="J550" s="184">
        <v>10000</v>
      </c>
      <c r="K550" s="184">
        <f>SUM(J550,H550)</f>
        <v>20000</v>
      </c>
      <c r="L550" s="185">
        <f>K550/F551</f>
        <v>0.4</v>
      </c>
    </row>
    <row r="551" spans="1:12" ht="10.5" customHeight="1">
      <c r="A551" s="338"/>
      <c r="B551" s="356"/>
      <c r="C551" s="352"/>
      <c r="D551" s="348"/>
      <c r="E551" s="345"/>
      <c r="F551" s="328">
        <v>50000</v>
      </c>
      <c r="G551" s="186" t="s">
        <v>9</v>
      </c>
      <c r="H551" s="187"/>
      <c r="I551" s="188"/>
      <c r="J551" s="188"/>
      <c r="K551" s="188"/>
      <c r="L551" s="189"/>
    </row>
    <row r="552" spans="1:12" ht="10.5" customHeight="1">
      <c r="A552" s="338"/>
      <c r="B552" s="356"/>
      <c r="C552" s="352"/>
      <c r="D552" s="348"/>
      <c r="E552" s="345"/>
      <c r="F552" s="329"/>
      <c r="G552" s="186" t="s">
        <v>10</v>
      </c>
      <c r="H552" s="187"/>
      <c r="I552" s="188"/>
      <c r="J552" s="188"/>
      <c r="K552" s="188"/>
      <c r="L552" s="189"/>
    </row>
    <row r="553" spans="1:12" ht="10.5" customHeight="1">
      <c r="A553" s="338"/>
      <c r="B553" s="356"/>
      <c r="C553" s="352"/>
      <c r="D553" s="348"/>
      <c r="E553" s="351"/>
      <c r="F553" s="2" t="s">
        <v>11</v>
      </c>
      <c r="G553" s="186" t="s">
        <v>12</v>
      </c>
      <c r="H553" s="187"/>
      <c r="I553" s="188"/>
      <c r="J553" s="188"/>
      <c r="K553" s="188"/>
      <c r="L553" s="189"/>
    </row>
    <row r="554" spans="1:12" ht="10.5" customHeight="1">
      <c r="A554" s="338"/>
      <c r="B554" s="356"/>
      <c r="C554" s="352"/>
      <c r="D554" s="348"/>
      <c r="E554" s="344">
        <v>2018</v>
      </c>
      <c r="F554" s="328">
        <v>0</v>
      </c>
      <c r="G554" s="186" t="s">
        <v>13</v>
      </c>
      <c r="H554" s="187"/>
      <c r="I554" s="188"/>
      <c r="J554" s="188"/>
      <c r="K554" s="188"/>
      <c r="L554" s="189"/>
    </row>
    <row r="555" spans="1:12" ht="10.5" customHeight="1">
      <c r="A555" s="338"/>
      <c r="B555" s="356"/>
      <c r="C555" s="352"/>
      <c r="D555" s="348"/>
      <c r="E555" s="345"/>
      <c r="F555" s="329"/>
      <c r="G555" s="186" t="s">
        <v>14</v>
      </c>
      <c r="H555" s="187"/>
      <c r="I555" s="188"/>
      <c r="J555" s="188"/>
      <c r="K555" s="188"/>
      <c r="L555" s="189"/>
    </row>
    <row r="556" spans="1:12" ht="12.75">
      <c r="A556" s="338"/>
      <c r="B556" s="356"/>
      <c r="C556" s="352"/>
      <c r="D556" s="348"/>
      <c r="E556" s="345"/>
      <c r="F556" s="2" t="s">
        <v>15</v>
      </c>
      <c r="G556" s="186" t="s">
        <v>16</v>
      </c>
      <c r="H556" s="194">
        <f aca="true" t="shared" si="68" ref="H556:K557">H550+H552+H554</f>
        <v>10000</v>
      </c>
      <c r="I556" s="195">
        <f t="shared" si="68"/>
        <v>10000</v>
      </c>
      <c r="J556" s="195">
        <f t="shared" si="68"/>
        <v>10000</v>
      </c>
      <c r="K556" s="195">
        <f t="shared" si="68"/>
        <v>20000</v>
      </c>
      <c r="L556" s="196">
        <f>K556/F557</f>
        <v>0.4</v>
      </c>
    </row>
    <row r="557" spans="1:12" ht="13.5" thickBot="1">
      <c r="A557" s="339"/>
      <c r="B557" s="357"/>
      <c r="C557" s="353"/>
      <c r="D557" s="348"/>
      <c r="E557" s="346"/>
      <c r="F557" s="3">
        <v>50000</v>
      </c>
      <c r="G557" s="203" t="s">
        <v>17</v>
      </c>
      <c r="H557" s="199">
        <f t="shared" si="68"/>
        <v>0</v>
      </c>
      <c r="I557" s="201">
        <f t="shared" si="68"/>
        <v>0</v>
      </c>
      <c r="J557" s="201">
        <f t="shared" si="68"/>
        <v>0</v>
      </c>
      <c r="K557" s="201">
        <f t="shared" si="68"/>
        <v>0</v>
      </c>
      <c r="L557" s="196">
        <f>K557/F557</f>
        <v>0</v>
      </c>
    </row>
    <row r="558" spans="1:12" ht="12.75">
      <c r="A558" s="337">
        <v>70</v>
      </c>
      <c r="B558" s="355" t="s">
        <v>213</v>
      </c>
      <c r="C558" s="354"/>
      <c r="D558" s="347" t="s">
        <v>179</v>
      </c>
      <c r="E558" s="350">
        <v>2014</v>
      </c>
      <c r="F558" s="1" t="s">
        <v>7</v>
      </c>
      <c r="G558" s="182" t="s">
        <v>8</v>
      </c>
      <c r="H558" s="202"/>
      <c r="I558" s="184">
        <v>365000</v>
      </c>
      <c r="J558" s="184">
        <v>353149</v>
      </c>
      <c r="K558" s="184">
        <f>SUM(J558,H558)</f>
        <v>353149</v>
      </c>
      <c r="L558" s="185">
        <f>K558/F559</f>
        <v>0.4616326797385621</v>
      </c>
    </row>
    <row r="559" spans="1:12" ht="10.5" customHeight="1">
      <c r="A559" s="338"/>
      <c r="B559" s="356"/>
      <c r="C559" s="352"/>
      <c r="D559" s="348"/>
      <c r="E559" s="345"/>
      <c r="F559" s="328">
        <v>765000</v>
      </c>
      <c r="G559" s="186" t="s">
        <v>9</v>
      </c>
      <c r="H559" s="187"/>
      <c r="I559" s="188"/>
      <c r="J559" s="188"/>
      <c r="K559" s="188"/>
      <c r="L559" s="189"/>
    </row>
    <row r="560" spans="1:12" ht="10.5" customHeight="1">
      <c r="A560" s="338"/>
      <c r="B560" s="356"/>
      <c r="C560" s="352"/>
      <c r="D560" s="348"/>
      <c r="E560" s="345"/>
      <c r="F560" s="329"/>
      <c r="G560" s="186" t="s">
        <v>10</v>
      </c>
      <c r="H560" s="187"/>
      <c r="I560" s="188"/>
      <c r="J560" s="188"/>
      <c r="K560" s="188"/>
      <c r="L560" s="189"/>
    </row>
    <row r="561" spans="1:12" ht="10.5" customHeight="1">
      <c r="A561" s="338"/>
      <c r="B561" s="356"/>
      <c r="C561" s="352"/>
      <c r="D561" s="348"/>
      <c r="E561" s="351"/>
      <c r="F561" s="2" t="s">
        <v>11</v>
      </c>
      <c r="G561" s="186" t="s">
        <v>12</v>
      </c>
      <c r="H561" s="187"/>
      <c r="I561" s="188"/>
      <c r="J561" s="188"/>
      <c r="K561" s="188"/>
      <c r="L561" s="189"/>
    </row>
    <row r="562" spans="1:12" ht="10.5" customHeight="1">
      <c r="A562" s="338"/>
      <c r="B562" s="356"/>
      <c r="C562" s="352"/>
      <c r="D562" s="348"/>
      <c r="E562" s="344">
        <v>2018</v>
      </c>
      <c r="F562" s="328">
        <v>0</v>
      </c>
      <c r="G562" s="186" t="s">
        <v>13</v>
      </c>
      <c r="H562" s="187"/>
      <c r="I562" s="188"/>
      <c r="J562" s="188"/>
      <c r="K562" s="188"/>
      <c r="L562" s="189"/>
    </row>
    <row r="563" spans="1:12" ht="10.5" customHeight="1">
      <c r="A563" s="338"/>
      <c r="B563" s="356"/>
      <c r="C563" s="352"/>
      <c r="D563" s="348"/>
      <c r="E563" s="345"/>
      <c r="F563" s="329"/>
      <c r="G563" s="186" t="s">
        <v>14</v>
      </c>
      <c r="H563" s="187"/>
      <c r="I563" s="188"/>
      <c r="J563" s="188"/>
      <c r="K563" s="188"/>
      <c r="L563" s="189"/>
    </row>
    <row r="564" spans="1:12" ht="12.75">
      <c r="A564" s="338"/>
      <c r="B564" s="356"/>
      <c r="C564" s="352"/>
      <c r="D564" s="348"/>
      <c r="E564" s="345"/>
      <c r="F564" s="2" t="s">
        <v>15</v>
      </c>
      <c r="G564" s="186" t="s">
        <v>16</v>
      </c>
      <c r="H564" s="194">
        <f aca="true" t="shared" si="69" ref="H564:K565">H558+H560+H562</f>
        <v>0</v>
      </c>
      <c r="I564" s="195">
        <f t="shared" si="69"/>
        <v>365000</v>
      </c>
      <c r="J564" s="195">
        <f t="shared" si="69"/>
        <v>353149</v>
      </c>
      <c r="K564" s="195">
        <f t="shared" si="69"/>
        <v>353149</v>
      </c>
      <c r="L564" s="196">
        <f>K564/F565</f>
        <v>0.4616326797385621</v>
      </c>
    </row>
    <row r="565" spans="1:12" ht="13.5" thickBot="1">
      <c r="A565" s="339"/>
      <c r="B565" s="357"/>
      <c r="C565" s="353"/>
      <c r="D565" s="349"/>
      <c r="E565" s="346"/>
      <c r="F565" s="3">
        <v>765000</v>
      </c>
      <c r="G565" s="203" t="s">
        <v>17</v>
      </c>
      <c r="H565" s="199">
        <f t="shared" si="69"/>
        <v>0</v>
      </c>
      <c r="I565" s="201">
        <f t="shared" si="69"/>
        <v>0</v>
      </c>
      <c r="J565" s="201">
        <f t="shared" si="69"/>
        <v>0</v>
      </c>
      <c r="K565" s="201">
        <f t="shared" si="69"/>
        <v>0</v>
      </c>
      <c r="L565" s="204">
        <f>K565/F565</f>
        <v>0</v>
      </c>
    </row>
    <row r="566" spans="1:12" ht="12.75">
      <c r="A566" s="217"/>
      <c r="B566" s="218"/>
      <c r="C566" s="219"/>
      <c r="D566" s="220"/>
      <c r="E566" s="221"/>
      <c r="F566" s="222"/>
      <c r="G566" s="223"/>
      <c r="H566" s="224"/>
      <c r="I566" s="224"/>
      <c r="J566" s="224"/>
      <c r="K566" s="224"/>
      <c r="L566" s="224"/>
    </row>
    <row r="567" spans="1:12" ht="12.75">
      <c r="A567" s="217"/>
      <c r="B567" s="218"/>
      <c r="C567" s="219"/>
      <c r="D567" s="220"/>
      <c r="E567" s="221"/>
      <c r="F567" s="222"/>
      <c r="G567" s="223"/>
      <c r="H567" s="225"/>
      <c r="I567" s="225"/>
      <c r="J567" s="225"/>
      <c r="K567" s="225"/>
      <c r="L567" s="225"/>
    </row>
    <row r="568" spans="1:12" ht="12.75">
      <c r="A568" s="378"/>
      <c r="B568" s="379"/>
      <c r="C568" s="380"/>
      <c r="D568" s="377"/>
      <c r="E568" s="374"/>
      <c r="F568" s="375"/>
      <c r="G568" s="223"/>
      <c r="H568" s="224"/>
      <c r="I568" s="224"/>
      <c r="J568" s="224"/>
      <c r="K568" s="224"/>
      <c r="L568" s="224"/>
    </row>
    <row r="569" spans="1:12" ht="12.75">
      <c r="A569" s="378"/>
      <c r="B569" s="379"/>
      <c r="C569" s="380"/>
      <c r="D569" s="377"/>
      <c r="E569" s="374"/>
      <c r="F569" s="376"/>
      <c r="G569" s="223"/>
      <c r="H569" s="224"/>
      <c r="I569" s="224"/>
      <c r="J569" s="224"/>
      <c r="K569" s="224"/>
      <c r="L569" s="224"/>
    </row>
    <row r="570" spans="1:12" ht="12.75">
      <c r="A570" s="378"/>
      <c r="B570" s="379"/>
      <c r="C570" s="380"/>
      <c r="D570" s="377"/>
      <c r="E570" s="374"/>
      <c r="F570" s="222"/>
      <c r="G570" s="223"/>
      <c r="H570" s="225"/>
      <c r="I570" s="225"/>
      <c r="J570" s="225"/>
      <c r="K570" s="225"/>
      <c r="L570" s="225"/>
    </row>
    <row r="571" spans="1:12" ht="12.75">
      <c r="A571" s="378"/>
      <c r="B571" s="379"/>
      <c r="C571" s="380"/>
      <c r="D571" s="377"/>
      <c r="E571" s="374"/>
      <c r="F571" s="222"/>
      <c r="G571" s="223"/>
      <c r="H571" s="225"/>
      <c r="I571" s="225"/>
      <c r="J571" s="225"/>
      <c r="K571" s="225"/>
      <c r="L571" s="225"/>
    </row>
  </sheetData>
  <sheetProtection/>
  <mergeCells count="579">
    <mergeCell ref="F3:F4"/>
    <mergeCell ref="F7:F8"/>
    <mergeCell ref="K3:K4"/>
    <mergeCell ref="L3:L4"/>
    <mergeCell ref="G3:G4"/>
    <mergeCell ref="H3:H4"/>
    <mergeCell ref="I3:I4"/>
    <mergeCell ref="J3:J4"/>
    <mergeCell ref="D3:D4"/>
    <mergeCell ref="B230:B237"/>
    <mergeCell ref="A294:A301"/>
    <mergeCell ref="E10:E13"/>
    <mergeCell ref="E6:E9"/>
    <mergeCell ref="A230:A237"/>
    <mergeCell ref="E3:E4"/>
    <mergeCell ref="B294:B301"/>
    <mergeCell ref="A3:A4"/>
    <mergeCell ref="B3:B4"/>
    <mergeCell ref="C3:C4"/>
    <mergeCell ref="F10:F11"/>
    <mergeCell ref="A102:A109"/>
    <mergeCell ref="B102:B109"/>
    <mergeCell ref="C102:C109"/>
    <mergeCell ref="D102:D109"/>
    <mergeCell ref="E106:E109"/>
    <mergeCell ref="A86:A93"/>
    <mergeCell ref="B86:B93"/>
    <mergeCell ref="C86:C93"/>
    <mergeCell ref="A30:A37"/>
    <mergeCell ref="B30:B37"/>
    <mergeCell ref="C30:C37"/>
    <mergeCell ref="D30:D37"/>
    <mergeCell ref="A6:A13"/>
    <mergeCell ref="B6:B13"/>
    <mergeCell ref="C6:C13"/>
    <mergeCell ref="D6:D13"/>
    <mergeCell ref="E142:E145"/>
    <mergeCell ref="E118:E121"/>
    <mergeCell ref="E146:E149"/>
    <mergeCell ref="E126:E129"/>
    <mergeCell ref="E122:E125"/>
    <mergeCell ref="E130:E133"/>
    <mergeCell ref="E138:E141"/>
    <mergeCell ref="C118:C125"/>
    <mergeCell ref="F58:F59"/>
    <mergeCell ref="F79:F80"/>
    <mergeCell ref="E62:E65"/>
    <mergeCell ref="E78:E81"/>
    <mergeCell ref="F74:F75"/>
    <mergeCell ref="F63:F64"/>
    <mergeCell ref="E110:E113"/>
    <mergeCell ref="C166:C173"/>
    <mergeCell ref="D166:D173"/>
    <mergeCell ref="E158:E161"/>
    <mergeCell ref="D150:D157"/>
    <mergeCell ref="E154:E157"/>
    <mergeCell ref="E150:E153"/>
    <mergeCell ref="C342:C349"/>
    <mergeCell ref="C230:C237"/>
    <mergeCell ref="C262:C269"/>
    <mergeCell ref="C238:C245"/>
    <mergeCell ref="C246:C253"/>
    <mergeCell ref="D262:D269"/>
    <mergeCell ref="C318:C325"/>
    <mergeCell ref="C294:C301"/>
    <mergeCell ref="D294:D301"/>
    <mergeCell ref="D318:D325"/>
    <mergeCell ref="E474:E477"/>
    <mergeCell ref="E554:E557"/>
    <mergeCell ref="F554:F555"/>
    <mergeCell ref="E550:E553"/>
    <mergeCell ref="F487:F488"/>
    <mergeCell ref="E490:E493"/>
    <mergeCell ref="F490:F491"/>
    <mergeCell ref="F498:F499"/>
    <mergeCell ref="E498:E501"/>
    <mergeCell ref="E526:E529"/>
    <mergeCell ref="E534:E537"/>
    <mergeCell ref="D502:D509"/>
    <mergeCell ref="D510:D517"/>
    <mergeCell ref="F551:F552"/>
    <mergeCell ref="C502:C509"/>
    <mergeCell ref="C550:C557"/>
    <mergeCell ref="D550:D557"/>
    <mergeCell ref="F162:F163"/>
    <mergeCell ref="F527:F528"/>
    <mergeCell ref="E234:E237"/>
    <mergeCell ref="E494:E497"/>
    <mergeCell ref="F495:F496"/>
    <mergeCell ref="F423:F424"/>
    <mergeCell ref="E426:E429"/>
    <mergeCell ref="F426:F427"/>
    <mergeCell ref="E162:E165"/>
    <mergeCell ref="E178:E181"/>
    <mergeCell ref="F55:F56"/>
    <mergeCell ref="F66:F67"/>
    <mergeCell ref="F167:F168"/>
    <mergeCell ref="F170:F171"/>
    <mergeCell ref="F154:F155"/>
    <mergeCell ref="F151:F152"/>
    <mergeCell ref="F130:F131"/>
    <mergeCell ref="F159:F160"/>
    <mergeCell ref="F71:F72"/>
    <mergeCell ref="F87:F88"/>
    <mergeCell ref="A318:A325"/>
    <mergeCell ref="B318:B325"/>
    <mergeCell ref="A486:A493"/>
    <mergeCell ref="A406:A413"/>
    <mergeCell ref="A398:A405"/>
    <mergeCell ref="A422:A429"/>
    <mergeCell ref="A446:A453"/>
    <mergeCell ref="A430:A437"/>
    <mergeCell ref="A390:A397"/>
    <mergeCell ref="A414:A421"/>
    <mergeCell ref="C222:C229"/>
    <mergeCell ref="E214:E217"/>
    <mergeCell ref="E482:E485"/>
    <mergeCell ref="D486:D493"/>
    <mergeCell ref="E486:E489"/>
    <mergeCell ref="C486:C493"/>
    <mergeCell ref="D238:D245"/>
    <mergeCell ref="C398:C405"/>
    <mergeCell ref="C358:C365"/>
    <mergeCell ref="D358:D365"/>
    <mergeCell ref="A262:A269"/>
    <mergeCell ref="B254:B261"/>
    <mergeCell ref="B310:B317"/>
    <mergeCell ref="E174:E177"/>
    <mergeCell ref="E218:E221"/>
    <mergeCell ref="E230:E233"/>
    <mergeCell ref="B198:B205"/>
    <mergeCell ref="B190:B197"/>
    <mergeCell ref="B182:B189"/>
    <mergeCell ref="D230:D237"/>
    <mergeCell ref="A526:A533"/>
    <mergeCell ref="B526:B533"/>
    <mergeCell ref="B502:B509"/>
    <mergeCell ref="A510:A517"/>
    <mergeCell ref="A502:A509"/>
    <mergeCell ref="B510:B517"/>
    <mergeCell ref="A518:A525"/>
    <mergeCell ref="B518:B525"/>
    <mergeCell ref="B494:B501"/>
    <mergeCell ref="B486:B493"/>
    <mergeCell ref="D222:D229"/>
    <mergeCell ref="A222:A229"/>
    <mergeCell ref="B222:B229"/>
    <mergeCell ref="C254:C261"/>
    <mergeCell ref="C374:C381"/>
    <mergeCell ref="D374:D381"/>
    <mergeCell ref="D470:D477"/>
    <mergeCell ref="A438:A445"/>
    <mergeCell ref="A2:L2"/>
    <mergeCell ref="E74:E77"/>
    <mergeCell ref="E70:E73"/>
    <mergeCell ref="A62:A69"/>
    <mergeCell ref="B70:B77"/>
    <mergeCell ref="C70:C77"/>
    <mergeCell ref="E38:E41"/>
    <mergeCell ref="F50:F51"/>
    <mergeCell ref="A54:A61"/>
    <mergeCell ref="B54:B61"/>
    <mergeCell ref="E166:E169"/>
    <mergeCell ref="E170:E173"/>
    <mergeCell ref="F39:F40"/>
    <mergeCell ref="F31:F32"/>
    <mergeCell ref="E34:E37"/>
    <mergeCell ref="F34:F35"/>
    <mergeCell ref="E54:E57"/>
    <mergeCell ref="E42:E45"/>
    <mergeCell ref="F42:F43"/>
    <mergeCell ref="F47:F48"/>
    <mergeCell ref="E182:E185"/>
    <mergeCell ref="F183:F184"/>
    <mergeCell ref="E186:E189"/>
    <mergeCell ref="E198:E201"/>
    <mergeCell ref="E190:E193"/>
    <mergeCell ref="F191:F192"/>
    <mergeCell ref="E194:E197"/>
    <mergeCell ref="F194:F195"/>
    <mergeCell ref="E242:E245"/>
    <mergeCell ref="F226:F227"/>
    <mergeCell ref="F199:F200"/>
    <mergeCell ref="E206:E209"/>
    <mergeCell ref="E210:E213"/>
    <mergeCell ref="F218:F219"/>
    <mergeCell ref="F215:F216"/>
    <mergeCell ref="F231:F232"/>
    <mergeCell ref="E226:E229"/>
    <mergeCell ref="E202:E205"/>
    <mergeCell ref="C406:C413"/>
    <mergeCell ref="C422:C429"/>
    <mergeCell ref="E410:E413"/>
    <mergeCell ref="E254:E257"/>
    <mergeCell ref="D406:D413"/>
    <mergeCell ref="E262:E265"/>
    <mergeCell ref="E314:E317"/>
    <mergeCell ref="E310:E313"/>
    <mergeCell ref="D398:D405"/>
    <mergeCell ref="C350:C357"/>
    <mergeCell ref="E438:E441"/>
    <mergeCell ref="E442:E445"/>
    <mergeCell ref="E246:E249"/>
    <mergeCell ref="D254:D261"/>
    <mergeCell ref="D246:D253"/>
    <mergeCell ref="D342:D349"/>
    <mergeCell ref="D350:D357"/>
    <mergeCell ref="D430:D437"/>
    <mergeCell ref="D414:D421"/>
    <mergeCell ref="E434:E437"/>
    <mergeCell ref="E398:E401"/>
    <mergeCell ref="E406:E409"/>
    <mergeCell ref="F511:F512"/>
    <mergeCell ref="D494:D501"/>
    <mergeCell ref="E258:E261"/>
    <mergeCell ref="D454:D461"/>
    <mergeCell ref="F314:F315"/>
    <mergeCell ref="F343:F344"/>
    <mergeCell ref="F298:F299"/>
    <mergeCell ref="F311:F312"/>
    <mergeCell ref="D438:D445"/>
    <mergeCell ref="E422:E425"/>
    <mergeCell ref="D518:D525"/>
    <mergeCell ref="C534:C541"/>
    <mergeCell ref="D534:D541"/>
    <mergeCell ref="D422:D429"/>
    <mergeCell ref="C446:C453"/>
    <mergeCell ref="D446:D453"/>
    <mergeCell ref="C510:C517"/>
    <mergeCell ref="C526:C533"/>
    <mergeCell ref="D526:D533"/>
    <mergeCell ref="F455:F456"/>
    <mergeCell ref="F410:F411"/>
    <mergeCell ref="E478:E481"/>
    <mergeCell ref="F439:F440"/>
    <mergeCell ref="E450:E453"/>
    <mergeCell ref="F442:F443"/>
    <mergeCell ref="F450:F451"/>
    <mergeCell ref="F474:F475"/>
    <mergeCell ref="F479:F480"/>
    <mergeCell ref="F447:F448"/>
    <mergeCell ref="E462:E465"/>
    <mergeCell ref="E466:E469"/>
    <mergeCell ref="F466:F467"/>
    <mergeCell ref="E470:E473"/>
    <mergeCell ref="E538:E541"/>
    <mergeCell ref="E446:E449"/>
    <mergeCell ref="F543:F544"/>
    <mergeCell ref="E510:E513"/>
    <mergeCell ref="E506:E509"/>
    <mergeCell ref="E502:E505"/>
    <mergeCell ref="F530:F531"/>
    <mergeCell ref="F503:F504"/>
    <mergeCell ref="F506:F507"/>
    <mergeCell ref="F538:F539"/>
    <mergeCell ref="B174:B181"/>
    <mergeCell ref="C174:C181"/>
    <mergeCell ref="F546:F547"/>
    <mergeCell ref="E542:E545"/>
    <mergeCell ref="E514:E517"/>
    <mergeCell ref="E530:E533"/>
    <mergeCell ref="E518:E521"/>
    <mergeCell ref="F519:F520"/>
    <mergeCell ref="E522:E525"/>
    <mergeCell ref="F522:F523"/>
    <mergeCell ref="B142:B149"/>
    <mergeCell ref="C142:C149"/>
    <mergeCell ref="B150:B157"/>
    <mergeCell ref="C150:C157"/>
    <mergeCell ref="C78:C85"/>
    <mergeCell ref="D214:D221"/>
    <mergeCell ref="E290:E293"/>
    <mergeCell ref="D270:D277"/>
    <mergeCell ref="E222:E225"/>
    <mergeCell ref="D174:D181"/>
    <mergeCell ref="C94:C101"/>
    <mergeCell ref="C198:C205"/>
    <mergeCell ref="D158:D165"/>
    <mergeCell ref="C190:C197"/>
    <mergeCell ref="E298:E301"/>
    <mergeCell ref="F295:F296"/>
    <mergeCell ref="F287:F288"/>
    <mergeCell ref="E274:E277"/>
    <mergeCell ref="E278:E281"/>
    <mergeCell ref="F279:F280"/>
    <mergeCell ref="E294:E297"/>
    <mergeCell ref="E286:E289"/>
    <mergeCell ref="F274:F275"/>
    <mergeCell ref="A568:A571"/>
    <mergeCell ref="B568:B571"/>
    <mergeCell ref="C568:C571"/>
    <mergeCell ref="B398:B405"/>
    <mergeCell ref="B406:B413"/>
    <mergeCell ref="A558:A565"/>
    <mergeCell ref="B558:B565"/>
    <mergeCell ref="C558:C565"/>
    <mergeCell ref="C494:C501"/>
    <mergeCell ref="A494:A501"/>
    <mergeCell ref="E568:E571"/>
    <mergeCell ref="F568:F569"/>
    <mergeCell ref="D182:D189"/>
    <mergeCell ref="F359:F360"/>
    <mergeCell ref="E362:E365"/>
    <mergeCell ref="D568:D571"/>
    <mergeCell ref="E270:E273"/>
    <mergeCell ref="E546:E549"/>
    <mergeCell ref="E250:E253"/>
    <mergeCell ref="F263:F264"/>
    <mergeCell ref="F98:F99"/>
    <mergeCell ref="F103:F104"/>
    <mergeCell ref="F106:F107"/>
    <mergeCell ref="F138:F139"/>
    <mergeCell ref="F127:F128"/>
    <mergeCell ref="F119:F120"/>
    <mergeCell ref="F122:F123"/>
    <mergeCell ref="F135:F136"/>
    <mergeCell ref="C326:C333"/>
    <mergeCell ref="C334:C341"/>
    <mergeCell ref="D310:D317"/>
    <mergeCell ref="D278:D285"/>
    <mergeCell ref="D334:D341"/>
    <mergeCell ref="C158:C165"/>
    <mergeCell ref="C286:C293"/>
    <mergeCell ref="D286:D293"/>
    <mergeCell ref="C270:C277"/>
    <mergeCell ref="D206:D213"/>
    <mergeCell ref="D190:D197"/>
    <mergeCell ref="D198:D205"/>
    <mergeCell ref="C206:C213"/>
    <mergeCell ref="C214:C221"/>
    <mergeCell ref="C182:C189"/>
    <mergeCell ref="C414:C421"/>
    <mergeCell ref="C438:C445"/>
    <mergeCell ref="B454:B461"/>
    <mergeCell ref="B422:B429"/>
    <mergeCell ref="B446:B453"/>
    <mergeCell ref="C454:C461"/>
    <mergeCell ref="B438:B445"/>
    <mergeCell ref="B430:B437"/>
    <mergeCell ref="C430:C437"/>
    <mergeCell ref="A118:A125"/>
    <mergeCell ref="B118:B125"/>
    <mergeCell ref="A110:A117"/>
    <mergeCell ref="B414:B421"/>
    <mergeCell ref="B358:B365"/>
    <mergeCell ref="A350:A357"/>
    <mergeCell ref="B334:B341"/>
    <mergeCell ref="A342:A349"/>
    <mergeCell ref="A334:A341"/>
    <mergeCell ref="A358:A365"/>
    <mergeCell ref="B78:B85"/>
    <mergeCell ref="B94:B101"/>
    <mergeCell ref="A38:A45"/>
    <mergeCell ref="B38:B45"/>
    <mergeCell ref="A46:A53"/>
    <mergeCell ref="B46:B53"/>
    <mergeCell ref="A70:A77"/>
    <mergeCell ref="B62:B69"/>
    <mergeCell ref="A94:A101"/>
    <mergeCell ref="A78:A85"/>
    <mergeCell ref="D390:D397"/>
    <mergeCell ref="B278:B285"/>
    <mergeCell ref="C278:C285"/>
    <mergeCell ref="B270:B277"/>
    <mergeCell ref="B286:B293"/>
    <mergeCell ref="C302:C309"/>
    <mergeCell ref="D302:D309"/>
    <mergeCell ref="D326:D333"/>
    <mergeCell ref="C310:C317"/>
    <mergeCell ref="B390:B397"/>
    <mergeCell ref="E354:E357"/>
    <mergeCell ref="F354:F355"/>
    <mergeCell ref="E358:E361"/>
    <mergeCell ref="C518:C525"/>
    <mergeCell ref="C470:C477"/>
    <mergeCell ref="C390:C397"/>
    <mergeCell ref="C462:C469"/>
    <mergeCell ref="F514:F515"/>
    <mergeCell ref="F482:F483"/>
    <mergeCell ref="E458:E461"/>
    <mergeCell ref="F362:F363"/>
    <mergeCell ref="F383:F384"/>
    <mergeCell ref="E386:E389"/>
    <mergeCell ref="F386:F387"/>
    <mergeCell ref="E382:E385"/>
    <mergeCell ref="E366:E369"/>
    <mergeCell ref="F367:F368"/>
    <mergeCell ref="F375:F376"/>
    <mergeCell ref="E370:E373"/>
    <mergeCell ref="F370:F371"/>
    <mergeCell ref="C478:C485"/>
    <mergeCell ref="D478:D485"/>
    <mergeCell ref="D462:D469"/>
    <mergeCell ref="A454:A461"/>
    <mergeCell ref="A462:A469"/>
    <mergeCell ref="B462:B469"/>
    <mergeCell ref="A478:A485"/>
    <mergeCell ref="B478:B485"/>
    <mergeCell ref="B470:B477"/>
    <mergeCell ref="A470:A477"/>
    <mergeCell ref="F391:F392"/>
    <mergeCell ref="F394:F395"/>
    <mergeCell ref="F434:F435"/>
    <mergeCell ref="E418:E421"/>
    <mergeCell ref="E394:E397"/>
    <mergeCell ref="E414:E417"/>
    <mergeCell ref="F407:F408"/>
    <mergeCell ref="F402:F403"/>
    <mergeCell ref="F399:F400"/>
    <mergeCell ref="D558:D565"/>
    <mergeCell ref="D542:D549"/>
    <mergeCell ref="A534:A541"/>
    <mergeCell ref="B534:B541"/>
    <mergeCell ref="C542:C549"/>
    <mergeCell ref="A542:A549"/>
    <mergeCell ref="B542:B549"/>
    <mergeCell ref="A550:A557"/>
    <mergeCell ref="B550:B557"/>
    <mergeCell ref="F535:F536"/>
    <mergeCell ref="E430:E433"/>
    <mergeCell ref="F431:F432"/>
    <mergeCell ref="E390:E393"/>
    <mergeCell ref="F418:F419"/>
    <mergeCell ref="F415:F416"/>
    <mergeCell ref="E454:E457"/>
    <mergeCell ref="F458:F459"/>
    <mergeCell ref="F471:F472"/>
    <mergeCell ref="F463:F464"/>
    <mergeCell ref="F559:F560"/>
    <mergeCell ref="E562:E565"/>
    <mergeCell ref="F562:F563"/>
    <mergeCell ref="E558:E561"/>
    <mergeCell ref="E350:E353"/>
    <mergeCell ref="F239:F240"/>
    <mergeCell ref="E66:E69"/>
    <mergeCell ref="F186:F187"/>
    <mergeCell ref="F234:F235"/>
    <mergeCell ref="F202:F203"/>
    <mergeCell ref="F207:F208"/>
    <mergeCell ref="F223:F224"/>
    <mergeCell ref="E282:E285"/>
    <mergeCell ref="F351:F352"/>
    <mergeCell ref="E134:E137"/>
    <mergeCell ref="E266:E269"/>
    <mergeCell ref="F242:F243"/>
    <mergeCell ref="F247:F248"/>
    <mergeCell ref="F175:F176"/>
    <mergeCell ref="F178:F179"/>
    <mergeCell ref="F143:F144"/>
    <mergeCell ref="F146:F147"/>
    <mergeCell ref="F255:F256"/>
    <mergeCell ref="E238:E241"/>
    <mergeCell ref="A150:A157"/>
    <mergeCell ref="A278:A285"/>
    <mergeCell ref="A190:A197"/>
    <mergeCell ref="B366:B373"/>
    <mergeCell ref="B326:B333"/>
    <mergeCell ref="B342:B349"/>
    <mergeCell ref="A310:A317"/>
    <mergeCell ref="B350:B357"/>
    <mergeCell ref="A286:A293"/>
    <mergeCell ref="A326:A333"/>
    <mergeCell ref="A270:A277"/>
    <mergeCell ref="A206:A213"/>
    <mergeCell ref="B206:B213"/>
    <mergeCell ref="A214:A221"/>
    <mergeCell ref="B214:B221"/>
    <mergeCell ref="A238:A245"/>
    <mergeCell ref="B238:B245"/>
    <mergeCell ref="A254:A261"/>
    <mergeCell ref="A246:A253"/>
    <mergeCell ref="B246:B253"/>
    <mergeCell ref="A302:A309"/>
    <mergeCell ref="B302:B309"/>
    <mergeCell ref="A158:A165"/>
    <mergeCell ref="B158:B165"/>
    <mergeCell ref="A174:A181"/>
    <mergeCell ref="A182:A189"/>
    <mergeCell ref="A198:A205"/>
    <mergeCell ref="B262:B269"/>
    <mergeCell ref="A166:A173"/>
    <mergeCell ref="B166:B173"/>
    <mergeCell ref="A14:A21"/>
    <mergeCell ref="B14:B21"/>
    <mergeCell ref="C14:C21"/>
    <mergeCell ref="B110:B117"/>
    <mergeCell ref="C110:C117"/>
    <mergeCell ref="A22:A29"/>
    <mergeCell ref="B22:B29"/>
    <mergeCell ref="C22:C29"/>
    <mergeCell ref="C38:C45"/>
    <mergeCell ref="C54:C61"/>
    <mergeCell ref="F15:F16"/>
    <mergeCell ref="E18:E21"/>
    <mergeCell ref="F18:F19"/>
    <mergeCell ref="E14:E17"/>
    <mergeCell ref="D14:D21"/>
    <mergeCell ref="D46:D53"/>
    <mergeCell ref="C46:C53"/>
    <mergeCell ref="D78:D85"/>
    <mergeCell ref="D22:D29"/>
    <mergeCell ref="D62:D69"/>
    <mergeCell ref="D70:D77"/>
    <mergeCell ref="D54:D61"/>
    <mergeCell ref="C62:C69"/>
    <mergeCell ref="D38:D45"/>
    <mergeCell ref="E58:E61"/>
    <mergeCell ref="D86:D93"/>
    <mergeCell ref="F82:F83"/>
    <mergeCell ref="F95:F96"/>
    <mergeCell ref="E82:E85"/>
    <mergeCell ref="E86:E89"/>
    <mergeCell ref="E90:E93"/>
    <mergeCell ref="F90:F91"/>
    <mergeCell ref="E94:E97"/>
    <mergeCell ref="D118:D125"/>
    <mergeCell ref="D94:D101"/>
    <mergeCell ref="D110:D117"/>
    <mergeCell ref="E98:E101"/>
    <mergeCell ref="E102:E105"/>
    <mergeCell ref="E22:E25"/>
    <mergeCell ref="F111:F112"/>
    <mergeCell ref="E114:E117"/>
    <mergeCell ref="F114:F115"/>
    <mergeCell ref="F23:F24"/>
    <mergeCell ref="E26:E29"/>
    <mergeCell ref="F26:F27"/>
    <mergeCell ref="E46:E49"/>
    <mergeCell ref="E30:E33"/>
    <mergeCell ref="E50:E53"/>
    <mergeCell ref="D142:D149"/>
    <mergeCell ref="A126:A133"/>
    <mergeCell ref="B126:B133"/>
    <mergeCell ref="C126:C133"/>
    <mergeCell ref="D126:D133"/>
    <mergeCell ref="B134:B141"/>
    <mergeCell ref="C134:C141"/>
    <mergeCell ref="D134:D141"/>
    <mergeCell ref="A134:A141"/>
    <mergeCell ref="A142:A149"/>
    <mergeCell ref="E342:E345"/>
    <mergeCell ref="F210:F211"/>
    <mergeCell ref="F250:F251"/>
    <mergeCell ref="F290:F291"/>
    <mergeCell ref="F306:F307"/>
    <mergeCell ref="F282:F283"/>
    <mergeCell ref="F266:F267"/>
    <mergeCell ref="F258:F259"/>
    <mergeCell ref="F303:F304"/>
    <mergeCell ref="F271:F272"/>
    <mergeCell ref="E326:E329"/>
    <mergeCell ref="E402:E405"/>
    <mergeCell ref="F335:F336"/>
    <mergeCell ref="E338:E341"/>
    <mergeCell ref="F338:F339"/>
    <mergeCell ref="E334:E337"/>
    <mergeCell ref="E378:E381"/>
    <mergeCell ref="F378:F379"/>
    <mergeCell ref="E374:E377"/>
    <mergeCell ref="F346:F347"/>
    <mergeCell ref="A382:A389"/>
    <mergeCell ref="B382:B389"/>
    <mergeCell ref="C382:C389"/>
    <mergeCell ref="D382:D389"/>
    <mergeCell ref="D366:D373"/>
    <mergeCell ref="C366:C373"/>
    <mergeCell ref="A374:A381"/>
    <mergeCell ref="B374:B381"/>
    <mergeCell ref="A366:A373"/>
    <mergeCell ref="E322:E325"/>
    <mergeCell ref="F322:F323"/>
    <mergeCell ref="E346:E349"/>
    <mergeCell ref="E302:E305"/>
    <mergeCell ref="E318:E321"/>
    <mergeCell ref="E306:E309"/>
    <mergeCell ref="F319:F320"/>
    <mergeCell ref="F327:F328"/>
    <mergeCell ref="E330:E333"/>
    <mergeCell ref="F330:F331"/>
  </mergeCells>
  <printOptions/>
  <pageMargins left="0.78" right="0.71" top="0.7" bottom="0.51" header="0.17" footer="0.16"/>
  <pageSetup horizontalDpi="600" verticalDpi="600" orientation="landscape" paperSize="9" scale="90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7"/>
  <sheetViews>
    <sheetView tabSelected="1" zoomScaleSheetLayoutView="100" workbookViewId="0" topLeftCell="A1">
      <pane xSplit="8" ySplit="5" topLeftCell="I22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E260" sqref="E260:E263"/>
    </sheetView>
  </sheetViews>
  <sheetFormatPr defaultColWidth="9.00390625" defaultRowHeight="12.75"/>
  <cols>
    <col min="1" max="1" width="4.875" style="230" customWidth="1"/>
    <col min="2" max="2" width="25.75390625" style="230" customWidth="1"/>
    <col min="3" max="3" width="10.25390625" style="231" customWidth="1"/>
    <col min="4" max="4" width="13.00390625" style="231" customWidth="1"/>
    <col min="5" max="5" width="10.00390625" style="231" customWidth="1"/>
    <col min="6" max="6" width="11.625" style="230" customWidth="1"/>
    <col min="7" max="7" width="16.875" style="230" customWidth="1"/>
    <col min="8" max="8" width="11.00390625" style="230" customWidth="1"/>
    <col min="9" max="9" width="10.25390625" style="230" customWidth="1"/>
    <col min="10" max="10" width="11.25390625" style="230" customWidth="1"/>
    <col min="11" max="11" width="11.00390625" style="230" customWidth="1"/>
    <col min="12" max="12" width="12.125" style="230" customWidth="1"/>
    <col min="13" max="16384" width="9.125" style="230" customWidth="1"/>
  </cols>
  <sheetData>
    <row r="1" ht="12.75">
      <c r="L1" s="232" t="s">
        <v>126</v>
      </c>
    </row>
    <row r="2" spans="1:30" s="173" customFormat="1" ht="20.25" customHeight="1" thickBot="1">
      <c r="A2" s="381" t="s">
        <v>220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12" s="233" customFormat="1" ht="22.5" customHeight="1" thickBot="1">
      <c r="A3" s="389" t="s">
        <v>0</v>
      </c>
      <c r="B3" s="393" t="s">
        <v>1</v>
      </c>
      <c r="C3" s="387" t="s">
        <v>2</v>
      </c>
      <c r="D3" s="387" t="s">
        <v>3</v>
      </c>
      <c r="E3" s="387" t="s">
        <v>4</v>
      </c>
      <c r="F3" s="393" t="s">
        <v>5</v>
      </c>
      <c r="G3" s="393" t="s">
        <v>6</v>
      </c>
      <c r="H3" s="399" t="s">
        <v>160</v>
      </c>
      <c r="I3" s="399" t="s">
        <v>158</v>
      </c>
      <c r="J3" s="394" t="s">
        <v>221</v>
      </c>
      <c r="K3" s="394" t="s">
        <v>172</v>
      </c>
      <c r="L3" s="394" t="s">
        <v>215</v>
      </c>
    </row>
    <row r="4" spans="1:12" s="233" customFormat="1" ht="23.25" customHeight="1" thickBot="1">
      <c r="A4" s="408"/>
      <c r="B4" s="392"/>
      <c r="C4" s="386"/>
      <c r="D4" s="386"/>
      <c r="E4" s="386"/>
      <c r="F4" s="408"/>
      <c r="G4" s="396"/>
      <c r="H4" s="409"/>
      <c r="I4" s="400"/>
      <c r="J4" s="395"/>
      <c r="K4" s="395"/>
      <c r="L4" s="395"/>
    </row>
    <row r="5" spans="1:12" s="233" customFormat="1" ht="14.25" customHeight="1" thickBot="1">
      <c r="A5" s="234">
        <v>1</v>
      </c>
      <c r="B5" s="178">
        <v>2</v>
      </c>
      <c r="C5" s="234">
        <v>3</v>
      </c>
      <c r="D5" s="234">
        <v>4</v>
      </c>
      <c r="E5" s="234">
        <v>5</v>
      </c>
      <c r="F5" s="178">
        <v>6</v>
      </c>
      <c r="G5" s="234">
        <v>7</v>
      </c>
      <c r="H5" s="234">
        <v>8</v>
      </c>
      <c r="I5" s="234">
        <v>9</v>
      </c>
      <c r="J5" s="178">
        <v>10</v>
      </c>
      <c r="K5" s="234">
        <v>12</v>
      </c>
      <c r="L5" s="234">
        <v>13</v>
      </c>
    </row>
    <row r="6" spans="1:12" ht="15.75" customHeight="1">
      <c r="A6" s="337">
        <v>1</v>
      </c>
      <c r="B6" s="355" t="s">
        <v>18</v>
      </c>
      <c r="C6" s="354">
        <v>60004</v>
      </c>
      <c r="D6" s="347" t="s">
        <v>175</v>
      </c>
      <c r="E6" s="345">
        <v>2014</v>
      </c>
      <c r="F6" s="181" t="s">
        <v>7</v>
      </c>
      <c r="G6" s="182" t="s">
        <v>8</v>
      </c>
      <c r="H6" s="202"/>
      <c r="I6" s="184"/>
      <c r="J6" s="184"/>
      <c r="K6" s="184"/>
      <c r="L6" s="235"/>
    </row>
    <row r="7" spans="1:12" ht="12.75">
      <c r="A7" s="338"/>
      <c r="B7" s="356"/>
      <c r="C7" s="352"/>
      <c r="D7" s="348"/>
      <c r="E7" s="345"/>
      <c r="F7" s="358">
        <v>0</v>
      </c>
      <c r="G7" s="186" t="s">
        <v>9</v>
      </c>
      <c r="H7" s="187">
        <v>1000000</v>
      </c>
      <c r="I7" s="188">
        <v>1000000</v>
      </c>
      <c r="J7" s="188">
        <v>1000000</v>
      </c>
      <c r="K7" s="188">
        <f>SUM(J7,H7)</f>
        <v>2000000</v>
      </c>
      <c r="L7" s="196">
        <f>K7/F10</f>
        <v>0.4</v>
      </c>
    </row>
    <row r="8" spans="1:12" ht="10.5" customHeight="1">
      <c r="A8" s="338"/>
      <c r="B8" s="356"/>
      <c r="C8" s="352"/>
      <c r="D8" s="348"/>
      <c r="E8" s="345"/>
      <c r="F8" s="359"/>
      <c r="G8" s="186" t="s">
        <v>10</v>
      </c>
      <c r="H8" s="187"/>
      <c r="I8" s="188"/>
      <c r="J8" s="188"/>
      <c r="K8" s="188"/>
      <c r="L8" s="189"/>
    </row>
    <row r="9" spans="1:12" ht="12.75">
      <c r="A9" s="338"/>
      <c r="B9" s="356"/>
      <c r="C9" s="352"/>
      <c r="D9" s="348"/>
      <c r="E9" s="351"/>
      <c r="F9" s="191" t="s">
        <v>11</v>
      </c>
      <c r="G9" s="186" t="s">
        <v>12</v>
      </c>
      <c r="H9" s="187"/>
      <c r="I9" s="188"/>
      <c r="J9" s="188"/>
      <c r="K9" s="188"/>
      <c r="L9" s="189"/>
    </row>
    <row r="10" spans="1:12" ht="12.75">
      <c r="A10" s="338"/>
      <c r="B10" s="356"/>
      <c r="C10" s="352"/>
      <c r="D10" s="348"/>
      <c r="E10" s="344">
        <v>2017</v>
      </c>
      <c r="F10" s="358">
        <v>5000000</v>
      </c>
      <c r="G10" s="186" t="s">
        <v>13</v>
      </c>
      <c r="H10" s="187"/>
      <c r="I10" s="188"/>
      <c r="J10" s="188"/>
      <c r="K10" s="188"/>
      <c r="L10" s="189"/>
    </row>
    <row r="11" spans="1:12" ht="9.75" customHeight="1">
      <c r="A11" s="338"/>
      <c r="B11" s="356"/>
      <c r="C11" s="352"/>
      <c r="D11" s="348"/>
      <c r="E11" s="345"/>
      <c r="F11" s="359"/>
      <c r="G11" s="186" t="s">
        <v>14</v>
      </c>
      <c r="H11" s="187"/>
      <c r="I11" s="188"/>
      <c r="J11" s="188"/>
      <c r="K11" s="188"/>
      <c r="L11" s="189"/>
    </row>
    <row r="12" spans="1:12" ht="9.75" customHeight="1">
      <c r="A12" s="338"/>
      <c r="B12" s="356"/>
      <c r="C12" s="352"/>
      <c r="D12" s="348"/>
      <c r="E12" s="345"/>
      <c r="F12" s="191" t="s">
        <v>15</v>
      </c>
      <c r="G12" s="186" t="s">
        <v>16</v>
      </c>
      <c r="H12" s="194">
        <f>H6+H8+H10</f>
        <v>0</v>
      </c>
      <c r="I12" s="195">
        <f>I6+I8+I10</f>
        <v>0</v>
      </c>
      <c r="J12" s="195">
        <f>J6+J8+J10</f>
        <v>0</v>
      </c>
      <c r="K12" s="195">
        <f>K6+K8+K10</f>
        <v>0</v>
      </c>
      <c r="L12" s="196">
        <f>K12/F13</f>
        <v>0</v>
      </c>
    </row>
    <row r="13" spans="1:12" ht="13.5" thickBot="1">
      <c r="A13" s="339"/>
      <c r="B13" s="357"/>
      <c r="C13" s="353"/>
      <c r="D13" s="348"/>
      <c r="E13" s="346"/>
      <c r="F13" s="197">
        <v>5000000</v>
      </c>
      <c r="G13" s="203" t="s">
        <v>17</v>
      </c>
      <c r="H13" s="199">
        <f>H7+H9+H11</f>
        <v>1000000</v>
      </c>
      <c r="I13" s="201">
        <f>I7+I9+I11</f>
        <v>1000000</v>
      </c>
      <c r="J13" s="201">
        <f>J7+J9+J11</f>
        <v>1000000</v>
      </c>
      <c r="K13" s="201">
        <f>K7</f>
        <v>2000000</v>
      </c>
      <c r="L13" s="204">
        <f>K13/F13</f>
        <v>0.4</v>
      </c>
    </row>
    <row r="14" spans="1:12" ht="12.75">
      <c r="A14" s="337">
        <v>2</v>
      </c>
      <c r="B14" s="355" t="s">
        <v>19</v>
      </c>
      <c r="C14" s="354">
        <v>60004</v>
      </c>
      <c r="D14" s="347" t="s">
        <v>175</v>
      </c>
      <c r="E14" s="345">
        <v>2014</v>
      </c>
      <c r="F14" s="181" t="s">
        <v>7</v>
      </c>
      <c r="G14" s="182" t="s">
        <v>8</v>
      </c>
      <c r="H14" s="202"/>
      <c r="I14" s="184"/>
      <c r="J14" s="184"/>
      <c r="K14" s="209"/>
      <c r="L14" s="235"/>
    </row>
    <row r="15" spans="1:12" ht="12.75">
      <c r="A15" s="338"/>
      <c r="B15" s="356"/>
      <c r="C15" s="352"/>
      <c r="D15" s="348"/>
      <c r="E15" s="345"/>
      <c r="F15" s="358">
        <v>0</v>
      </c>
      <c r="G15" s="186" t="s">
        <v>9</v>
      </c>
      <c r="H15" s="187">
        <v>1000000</v>
      </c>
      <c r="I15" s="188">
        <v>1000000</v>
      </c>
      <c r="J15" s="188">
        <v>1000000</v>
      </c>
      <c r="K15" s="188">
        <f>SUM(J15,H15)</f>
        <v>2000000</v>
      </c>
      <c r="L15" s="196">
        <f>K15/F18</f>
        <v>0.4</v>
      </c>
    </row>
    <row r="16" spans="1:12" ht="10.5" customHeight="1">
      <c r="A16" s="338"/>
      <c r="B16" s="356"/>
      <c r="C16" s="352"/>
      <c r="D16" s="348"/>
      <c r="E16" s="345"/>
      <c r="F16" s="359"/>
      <c r="G16" s="186" t="s">
        <v>10</v>
      </c>
      <c r="H16" s="187"/>
      <c r="I16" s="188"/>
      <c r="J16" s="188"/>
      <c r="K16" s="188"/>
      <c r="L16" s="189"/>
    </row>
    <row r="17" spans="1:12" ht="12.75">
      <c r="A17" s="338"/>
      <c r="B17" s="356"/>
      <c r="C17" s="352"/>
      <c r="D17" s="348"/>
      <c r="E17" s="351"/>
      <c r="F17" s="191" t="s">
        <v>11</v>
      </c>
      <c r="G17" s="186" t="s">
        <v>12</v>
      </c>
      <c r="H17" s="187"/>
      <c r="I17" s="188"/>
      <c r="J17" s="188"/>
      <c r="K17" s="188"/>
      <c r="L17" s="189"/>
    </row>
    <row r="18" spans="1:12" ht="12.75">
      <c r="A18" s="338"/>
      <c r="B18" s="356"/>
      <c r="C18" s="352"/>
      <c r="D18" s="348"/>
      <c r="E18" s="344">
        <v>2017</v>
      </c>
      <c r="F18" s="358">
        <v>5000000</v>
      </c>
      <c r="G18" s="186" t="s">
        <v>13</v>
      </c>
      <c r="H18" s="187"/>
      <c r="I18" s="188"/>
      <c r="J18" s="188"/>
      <c r="K18" s="188"/>
      <c r="L18" s="189"/>
    </row>
    <row r="19" spans="1:12" ht="9.75" customHeight="1">
      <c r="A19" s="338"/>
      <c r="B19" s="356"/>
      <c r="C19" s="352"/>
      <c r="D19" s="348"/>
      <c r="E19" s="345"/>
      <c r="F19" s="359"/>
      <c r="G19" s="186" t="s">
        <v>14</v>
      </c>
      <c r="H19" s="187"/>
      <c r="I19" s="188"/>
      <c r="J19" s="188"/>
      <c r="K19" s="188"/>
      <c r="L19" s="189"/>
    </row>
    <row r="20" spans="1:12" ht="9.75" customHeight="1">
      <c r="A20" s="338"/>
      <c r="B20" s="356"/>
      <c r="C20" s="352"/>
      <c r="D20" s="348"/>
      <c r="E20" s="345"/>
      <c r="F20" s="191" t="s">
        <v>15</v>
      </c>
      <c r="G20" s="186" t="s">
        <v>16</v>
      </c>
      <c r="H20" s="194">
        <f>H14+H16+H18</f>
        <v>0</v>
      </c>
      <c r="I20" s="195">
        <f>I14+I16+I18</f>
        <v>0</v>
      </c>
      <c r="J20" s="195">
        <f>J14+J16+J18</f>
        <v>0</v>
      </c>
      <c r="K20" s="195">
        <f>K14+K16+K18</f>
        <v>0</v>
      </c>
      <c r="L20" s="196">
        <f>K20/F21</f>
        <v>0</v>
      </c>
    </row>
    <row r="21" spans="1:12" ht="13.5" thickBot="1">
      <c r="A21" s="339"/>
      <c r="B21" s="357"/>
      <c r="C21" s="353"/>
      <c r="D21" s="348"/>
      <c r="E21" s="346"/>
      <c r="F21" s="197">
        <v>5000000</v>
      </c>
      <c r="G21" s="203" t="s">
        <v>17</v>
      </c>
      <c r="H21" s="199">
        <f>H15+H17+H19</f>
        <v>1000000</v>
      </c>
      <c r="I21" s="201">
        <f>I15+I17+I19</f>
        <v>1000000</v>
      </c>
      <c r="J21" s="201">
        <f>J15+J17+J19</f>
        <v>1000000</v>
      </c>
      <c r="K21" s="201">
        <f>K15</f>
        <v>2000000</v>
      </c>
      <c r="L21" s="204">
        <f>K21/F21</f>
        <v>0.4</v>
      </c>
    </row>
    <row r="22" spans="1:12" ht="12.75" customHeight="1">
      <c r="A22" s="337">
        <v>3</v>
      </c>
      <c r="B22" s="355" t="s">
        <v>20</v>
      </c>
      <c r="C22" s="354">
        <v>60015</v>
      </c>
      <c r="D22" s="347" t="s">
        <v>175</v>
      </c>
      <c r="E22" s="350">
        <v>2010</v>
      </c>
      <c r="F22" s="181" t="s">
        <v>7</v>
      </c>
      <c r="G22" s="182" t="s">
        <v>8</v>
      </c>
      <c r="H22" s="183"/>
      <c r="I22" s="184"/>
      <c r="J22" s="184"/>
      <c r="K22" s="184"/>
      <c r="L22" s="235"/>
    </row>
    <row r="23" spans="1:12" ht="12.75">
      <c r="A23" s="338"/>
      <c r="B23" s="356"/>
      <c r="C23" s="352"/>
      <c r="D23" s="348"/>
      <c r="E23" s="345"/>
      <c r="F23" s="358">
        <v>0</v>
      </c>
      <c r="G23" s="186" t="s">
        <v>9</v>
      </c>
      <c r="H23" s="187">
        <v>1328165</v>
      </c>
      <c r="I23" s="188">
        <v>450000</v>
      </c>
      <c r="J23" s="188">
        <v>149912</v>
      </c>
      <c r="K23" s="188">
        <f>SUM(J23,H23)</f>
        <v>1478077</v>
      </c>
      <c r="L23" s="196">
        <f>K23/F26</f>
        <v>0.6877383752445695</v>
      </c>
    </row>
    <row r="24" spans="1:12" ht="12" customHeight="1">
      <c r="A24" s="338"/>
      <c r="B24" s="356"/>
      <c r="C24" s="352"/>
      <c r="D24" s="348"/>
      <c r="E24" s="345"/>
      <c r="F24" s="359"/>
      <c r="G24" s="186" t="s">
        <v>10</v>
      </c>
      <c r="H24" s="190"/>
      <c r="I24" s="188"/>
      <c r="J24" s="188"/>
      <c r="K24" s="188"/>
      <c r="L24" s="189"/>
    </row>
    <row r="25" spans="1:12" ht="12" customHeight="1">
      <c r="A25" s="338"/>
      <c r="B25" s="356"/>
      <c r="C25" s="352"/>
      <c r="D25" s="348"/>
      <c r="E25" s="351"/>
      <c r="F25" s="191" t="s">
        <v>11</v>
      </c>
      <c r="G25" s="186" t="s">
        <v>12</v>
      </c>
      <c r="H25" s="190"/>
      <c r="I25" s="188"/>
      <c r="J25" s="188"/>
      <c r="K25" s="188"/>
      <c r="L25" s="189"/>
    </row>
    <row r="26" spans="1:12" ht="12" customHeight="1">
      <c r="A26" s="338"/>
      <c r="B26" s="356"/>
      <c r="C26" s="352"/>
      <c r="D26" s="348"/>
      <c r="E26" s="344">
        <v>2016</v>
      </c>
      <c r="F26" s="358">
        <v>2149185</v>
      </c>
      <c r="G26" s="186" t="s">
        <v>13</v>
      </c>
      <c r="H26" s="190"/>
      <c r="I26" s="188"/>
      <c r="J26" s="188"/>
      <c r="K26" s="188"/>
      <c r="L26" s="189"/>
    </row>
    <row r="27" spans="1:12" ht="12.75">
      <c r="A27" s="338"/>
      <c r="B27" s="356"/>
      <c r="C27" s="352"/>
      <c r="D27" s="348"/>
      <c r="E27" s="345"/>
      <c r="F27" s="359"/>
      <c r="G27" s="186" t="s">
        <v>14</v>
      </c>
      <c r="H27" s="190"/>
      <c r="I27" s="188"/>
      <c r="J27" s="188"/>
      <c r="K27" s="188"/>
      <c r="L27" s="189"/>
    </row>
    <row r="28" spans="1:12" ht="12.75">
      <c r="A28" s="338"/>
      <c r="B28" s="356"/>
      <c r="C28" s="352"/>
      <c r="D28" s="348"/>
      <c r="E28" s="345"/>
      <c r="F28" s="191" t="s">
        <v>15</v>
      </c>
      <c r="G28" s="186" t="s">
        <v>16</v>
      </c>
      <c r="H28" s="194">
        <f aca="true" t="shared" si="0" ref="H28:K29">H22+H24+H26</f>
        <v>0</v>
      </c>
      <c r="I28" s="195">
        <f t="shared" si="0"/>
        <v>0</v>
      </c>
      <c r="J28" s="195">
        <f t="shared" si="0"/>
        <v>0</v>
      </c>
      <c r="K28" s="195">
        <f t="shared" si="0"/>
        <v>0</v>
      </c>
      <c r="L28" s="196">
        <f>K28/F29</f>
        <v>0</v>
      </c>
    </row>
    <row r="29" spans="1:12" ht="13.5" thickBot="1">
      <c r="A29" s="339"/>
      <c r="B29" s="357"/>
      <c r="C29" s="353"/>
      <c r="D29" s="349"/>
      <c r="E29" s="346"/>
      <c r="F29" s="197">
        <v>2149185</v>
      </c>
      <c r="G29" s="203" t="s">
        <v>17</v>
      </c>
      <c r="H29" s="199">
        <f t="shared" si="0"/>
        <v>1328165</v>
      </c>
      <c r="I29" s="201">
        <f t="shared" si="0"/>
        <v>450000</v>
      </c>
      <c r="J29" s="201">
        <f t="shared" si="0"/>
        <v>149912</v>
      </c>
      <c r="K29" s="201">
        <f t="shared" si="0"/>
        <v>1478077</v>
      </c>
      <c r="L29" s="204">
        <f>K29/F29</f>
        <v>0.6877383752445695</v>
      </c>
    </row>
    <row r="30" spans="1:12" ht="12.75" customHeight="1">
      <c r="A30" s="337">
        <v>4</v>
      </c>
      <c r="B30" s="355" t="s">
        <v>21</v>
      </c>
      <c r="C30" s="354">
        <v>60015</v>
      </c>
      <c r="D30" s="347" t="s">
        <v>175</v>
      </c>
      <c r="E30" s="350">
        <v>2012</v>
      </c>
      <c r="F30" s="181" t="s">
        <v>7</v>
      </c>
      <c r="G30" s="182" t="s">
        <v>8</v>
      </c>
      <c r="H30" s="183"/>
      <c r="I30" s="184"/>
      <c r="J30" s="184"/>
      <c r="K30" s="184"/>
      <c r="L30" s="235"/>
    </row>
    <row r="31" spans="1:12" ht="12.75">
      <c r="A31" s="338"/>
      <c r="B31" s="356"/>
      <c r="C31" s="352"/>
      <c r="D31" s="348"/>
      <c r="E31" s="345"/>
      <c r="F31" s="358">
        <v>0</v>
      </c>
      <c r="G31" s="186" t="s">
        <v>9</v>
      </c>
      <c r="H31" s="187">
        <v>41661884</v>
      </c>
      <c r="I31" s="188">
        <f>6000000-450000-1750000-19280-450000</f>
        <v>3330720</v>
      </c>
      <c r="J31" s="188">
        <v>2915010</v>
      </c>
      <c r="K31" s="188">
        <f>SUM(J31,H31)</f>
        <v>44576894</v>
      </c>
      <c r="L31" s="196">
        <f>K31/F34</f>
        <v>0.3053174945114363</v>
      </c>
    </row>
    <row r="32" spans="1:12" ht="9.75" customHeight="1">
      <c r="A32" s="338"/>
      <c r="B32" s="356"/>
      <c r="C32" s="352"/>
      <c r="D32" s="348"/>
      <c r="E32" s="345"/>
      <c r="F32" s="359"/>
      <c r="G32" s="186" t="s">
        <v>10</v>
      </c>
      <c r="H32" s="190"/>
      <c r="I32" s="188"/>
      <c r="J32" s="188"/>
      <c r="K32" s="188"/>
      <c r="L32" s="189"/>
    </row>
    <row r="33" spans="1:12" ht="9.75" customHeight="1">
      <c r="A33" s="338"/>
      <c r="B33" s="356"/>
      <c r="C33" s="352"/>
      <c r="D33" s="348"/>
      <c r="E33" s="351"/>
      <c r="F33" s="191" t="s">
        <v>11</v>
      </c>
      <c r="G33" s="186" t="s">
        <v>12</v>
      </c>
      <c r="H33" s="190"/>
      <c r="I33" s="188"/>
      <c r="J33" s="188"/>
      <c r="K33" s="188"/>
      <c r="L33" s="189"/>
    </row>
    <row r="34" spans="1:12" ht="9.75" customHeight="1">
      <c r="A34" s="338"/>
      <c r="B34" s="356"/>
      <c r="C34" s="352"/>
      <c r="D34" s="348"/>
      <c r="E34" s="344">
        <v>2018</v>
      </c>
      <c r="F34" s="358">
        <v>146001768</v>
      </c>
      <c r="G34" s="186" t="s">
        <v>13</v>
      </c>
      <c r="H34" s="190"/>
      <c r="I34" s="188"/>
      <c r="J34" s="188"/>
      <c r="K34" s="188"/>
      <c r="L34" s="189"/>
    </row>
    <row r="35" spans="1:12" ht="9.75" customHeight="1">
      <c r="A35" s="338"/>
      <c r="B35" s="356"/>
      <c r="C35" s="352"/>
      <c r="D35" s="348"/>
      <c r="E35" s="345"/>
      <c r="F35" s="359"/>
      <c r="G35" s="186" t="s">
        <v>14</v>
      </c>
      <c r="H35" s="190"/>
      <c r="I35" s="188"/>
      <c r="J35" s="188"/>
      <c r="K35" s="188"/>
      <c r="L35" s="189"/>
    </row>
    <row r="36" spans="1:12" ht="12.75">
      <c r="A36" s="338"/>
      <c r="B36" s="356"/>
      <c r="C36" s="352"/>
      <c r="D36" s="348"/>
      <c r="E36" s="345"/>
      <c r="F36" s="191" t="s">
        <v>15</v>
      </c>
      <c r="G36" s="186" t="s">
        <v>16</v>
      </c>
      <c r="H36" s="194">
        <f aca="true" t="shared" si="1" ref="H36:K37">H30+H32+H34</f>
        <v>0</v>
      </c>
      <c r="I36" s="195">
        <f t="shared" si="1"/>
        <v>0</v>
      </c>
      <c r="J36" s="195">
        <f t="shared" si="1"/>
        <v>0</v>
      </c>
      <c r="K36" s="195">
        <f t="shared" si="1"/>
        <v>0</v>
      </c>
      <c r="L36" s="196">
        <f>K36/F37</f>
        <v>0</v>
      </c>
    </row>
    <row r="37" spans="1:12" ht="13.5" thickBot="1">
      <c r="A37" s="339"/>
      <c r="B37" s="357"/>
      <c r="C37" s="353"/>
      <c r="D37" s="349"/>
      <c r="E37" s="346"/>
      <c r="F37" s="197">
        <v>146001768</v>
      </c>
      <c r="G37" s="203" t="s">
        <v>17</v>
      </c>
      <c r="H37" s="199">
        <f t="shared" si="1"/>
        <v>41661884</v>
      </c>
      <c r="I37" s="201">
        <f t="shared" si="1"/>
        <v>3330720</v>
      </c>
      <c r="J37" s="201">
        <f t="shared" si="1"/>
        <v>2915010</v>
      </c>
      <c r="K37" s="201">
        <f t="shared" si="1"/>
        <v>44576894</v>
      </c>
      <c r="L37" s="204">
        <f>K37/F37</f>
        <v>0.3053174945114363</v>
      </c>
    </row>
    <row r="38" spans="1:12" ht="12.75" customHeight="1">
      <c r="A38" s="337">
        <v>5</v>
      </c>
      <c r="B38" s="355" t="s">
        <v>22</v>
      </c>
      <c r="C38" s="354">
        <v>60016</v>
      </c>
      <c r="D38" s="347" t="s">
        <v>175</v>
      </c>
      <c r="E38" s="350">
        <v>2014</v>
      </c>
      <c r="F38" s="181" t="s">
        <v>7</v>
      </c>
      <c r="G38" s="182" t="s">
        <v>8</v>
      </c>
      <c r="H38" s="183"/>
      <c r="I38" s="184"/>
      <c r="J38" s="184"/>
      <c r="K38" s="184"/>
      <c r="L38" s="235"/>
    </row>
    <row r="39" spans="1:12" ht="12.75">
      <c r="A39" s="338"/>
      <c r="B39" s="356"/>
      <c r="C39" s="352"/>
      <c r="D39" s="348"/>
      <c r="E39" s="345"/>
      <c r="F39" s="358">
        <v>0</v>
      </c>
      <c r="G39" s="186" t="s">
        <v>9</v>
      </c>
      <c r="H39" s="187">
        <v>13011639</v>
      </c>
      <c r="I39" s="188">
        <f>26500000-10000000-3000000-2000000-650000-1300000</f>
        <v>9550000</v>
      </c>
      <c r="J39" s="188">
        <v>9085275</v>
      </c>
      <c r="K39" s="188">
        <f>SUM(J39,H39)</f>
        <v>22096914</v>
      </c>
      <c r="L39" s="196">
        <f>K39/F42</f>
        <v>0.2600248764415157</v>
      </c>
    </row>
    <row r="40" spans="1:12" ht="12.75">
      <c r="A40" s="338"/>
      <c r="B40" s="356"/>
      <c r="C40" s="352"/>
      <c r="D40" s="348"/>
      <c r="E40" s="345"/>
      <c r="F40" s="359"/>
      <c r="G40" s="186" t="s">
        <v>10</v>
      </c>
      <c r="H40" s="190"/>
      <c r="I40" s="188"/>
      <c r="J40" s="188"/>
      <c r="K40" s="188"/>
      <c r="L40" s="189"/>
    </row>
    <row r="41" spans="1:12" ht="12.75">
      <c r="A41" s="338"/>
      <c r="B41" s="356"/>
      <c r="C41" s="352"/>
      <c r="D41" s="348"/>
      <c r="E41" s="351"/>
      <c r="F41" s="191" t="s">
        <v>11</v>
      </c>
      <c r="G41" s="186" t="s">
        <v>12</v>
      </c>
      <c r="H41" s="190"/>
      <c r="I41" s="188"/>
      <c r="J41" s="188"/>
      <c r="K41" s="188"/>
      <c r="L41" s="189"/>
    </row>
    <row r="42" spans="1:12" ht="12.75">
      <c r="A42" s="338"/>
      <c r="B42" s="356"/>
      <c r="C42" s="352"/>
      <c r="D42" s="348"/>
      <c r="E42" s="344">
        <v>2018</v>
      </c>
      <c r="F42" s="358">
        <v>84980000</v>
      </c>
      <c r="G42" s="186" t="s">
        <v>13</v>
      </c>
      <c r="H42" s="190"/>
      <c r="I42" s="188"/>
      <c r="J42" s="188"/>
      <c r="K42" s="188"/>
      <c r="L42" s="189"/>
    </row>
    <row r="43" spans="1:12" ht="12.75">
      <c r="A43" s="338"/>
      <c r="B43" s="356"/>
      <c r="C43" s="352"/>
      <c r="D43" s="348"/>
      <c r="E43" s="345"/>
      <c r="F43" s="359"/>
      <c r="G43" s="186" t="s">
        <v>14</v>
      </c>
      <c r="H43" s="190"/>
      <c r="I43" s="188"/>
      <c r="J43" s="188"/>
      <c r="K43" s="188"/>
      <c r="L43" s="189"/>
    </row>
    <row r="44" spans="1:12" ht="12.75">
      <c r="A44" s="338"/>
      <c r="B44" s="356"/>
      <c r="C44" s="352"/>
      <c r="D44" s="348"/>
      <c r="E44" s="345"/>
      <c r="F44" s="191" t="s">
        <v>15</v>
      </c>
      <c r="G44" s="186" t="s">
        <v>16</v>
      </c>
      <c r="H44" s="194">
        <f aca="true" t="shared" si="2" ref="H44:K45">H38+H40+H42</f>
        <v>0</v>
      </c>
      <c r="I44" s="195">
        <f t="shared" si="2"/>
        <v>0</v>
      </c>
      <c r="J44" s="195">
        <f t="shared" si="2"/>
        <v>0</v>
      </c>
      <c r="K44" s="195">
        <f t="shared" si="2"/>
        <v>0</v>
      </c>
      <c r="L44" s="196">
        <f>K44/F45</f>
        <v>0</v>
      </c>
    </row>
    <row r="45" spans="1:12" ht="13.5" thickBot="1">
      <c r="A45" s="339"/>
      <c r="B45" s="357"/>
      <c r="C45" s="353"/>
      <c r="D45" s="349"/>
      <c r="E45" s="346"/>
      <c r="F45" s="197">
        <v>84980000</v>
      </c>
      <c r="G45" s="203" t="s">
        <v>17</v>
      </c>
      <c r="H45" s="199">
        <f t="shared" si="2"/>
        <v>13011639</v>
      </c>
      <c r="I45" s="201">
        <f t="shared" si="2"/>
        <v>9550000</v>
      </c>
      <c r="J45" s="201">
        <f t="shared" si="2"/>
        <v>9085275</v>
      </c>
      <c r="K45" s="201">
        <f t="shared" si="2"/>
        <v>22096914</v>
      </c>
      <c r="L45" s="204">
        <f>K45/F45</f>
        <v>0.2600248764415157</v>
      </c>
    </row>
    <row r="46" spans="1:12" ht="13.5" customHeight="1">
      <c r="A46" s="337">
        <v>6</v>
      </c>
      <c r="B46" s="355" t="s">
        <v>23</v>
      </c>
      <c r="C46" s="354">
        <v>60016</v>
      </c>
      <c r="D46" s="347" t="s">
        <v>175</v>
      </c>
      <c r="E46" s="350">
        <v>2013</v>
      </c>
      <c r="F46" s="181" t="s">
        <v>7</v>
      </c>
      <c r="G46" s="182" t="s">
        <v>8</v>
      </c>
      <c r="H46" s="183"/>
      <c r="I46" s="184"/>
      <c r="J46" s="184"/>
      <c r="K46" s="184"/>
      <c r="L46" s="235"/>
    </row>
    <row r="47" spans="1:12" ht="13.5" customHeight="1">
      <c r="A47" s="338"/>
      <c r="B47" s="356"/>
      <c r="C47" s="352"/>
      <c r="D47" s="348"/>
      <c r="E47" s="345"/>
      <c r="F47" s="358">
        <v>0</v>
      </c>
      <c r="G47" s="186" t="s">
        <v>9</v>
      </c>
      <c r="H47" s="187">
        <v>1281314</v>
      </c>
      <c r="I47" s="188">
        <f>1800000-1500000</f>
        <v>300000</v>
      </c>
      <c r="J47" s="188">
        <v>20749</v>
      </c>
      <c r="K47" s="188">
        <f>SUM(J47,H47)</f>
        <v>1302063</v>
      </c>
      <c r="L47" s="196">
        <f>K47/F50</f>
        <v>0.17132407894736842</v>
      </c>
    </row>
    <row r="48" spans="1:12" ht="13.5" customHeight="1">
      <c r="A48" s="338"/>
      <c r="B48" s="356"/>
      <c r="C48" s="352"/>
      <c r="D48" s="348"/>
      <c r="E48" s="345"/>
      <c r="F48" s="359"/>
      <c r="G48" s="186" t="s">
        <v>10</v>
      </c>
      <c r="H48" s="190"/>
      <c r="I48" s="188"/>
      <c r="J48" s="188"/>
      <c r="K48" s="188"/>
      <c r="L48" s="189"/>
    </row>
    <row r="49" spans="1:12" ht="13.5" customHeight="1">
      <c r="A49" s="338"/>
      <c r="B49" s="356"/>
      <c r="C49" s="352"/>
      <c r="D49" s="348"/>
      <c r="E49" s="351"/>
      <c r="F49" s="191" t="s">
        <v>11</v>
      </c>
      <c r="G49" s="186" t="s">
        <v>12</v>
      </c>
      <c r="H49" s="190"/>
      <c r="I49" s="188"/>
      <c r="J49" s="188"/>
      <c r="K49" s="188"/>
      <c r="L49" s="189"/>
    </row>
    <row r="50" spans="1:12" ht="13.5" customHeight="1">
      <c r="A50" s="338"/>
      <c r="B50" s="356"/>
      <c r="C50" s="352"/>
      <c r="D50" s="348"/>
      <c r="E50" s="344">
        <v>2018</v>
      </c>
      <c r="F50" s="358">
        <v>7600000</v>
      </c>
      <c r="G50" s="186" t="s">
        <v>13</v>
      </c>
      <c r="H50" s="190"/>
      <c r="I50" s="188"/>
      <c r="J50" s="188"/>
      <c r="K50" s="188"/>
      <c r="L50" s="189"/>
    </row>
    <row r="51" spans="1:12" ht="13.5" customHeight="1">
      <c r="A51" s="338"/>
      <c r="B51" s="356"/>
      <c r="C51" s="352"/>
      <c r="D51" s="348"/>
      <c r="E51" s="345"/>
      <c r="F51" s="359"/>
      <c r="G51" s="186" t="s">
        <v>14</v>
      </c>
      <c r="H51" s="190"/>
      <c r="I51" s="188"/>
      <c r="J51" s="188"/>
      <c r="K51" s="188"/>
      <c r="L51" s="189"/>
    </row>
    <row r="52" spans="1:12" ht="13.5" customHeight="1">
      <c r="A52" s="338"/>
      <c r="B52" s="356"/>
      <c r="C52" s="352"/>
      <c r="D52" s="348"/>
      <c r="E52" s="345"/>
      <c r="F52" s="191" t="s">
        <v>15</v>
      </c>
      <c r="G52" s="186" t="s">
        <v>16</v>
      </c>
      <c r="H52" s="194">
        <f aca="true" t="shared" si="3" ref="H52:K53">H46+H48+H50</f>
        <v>0</v>
      </c>
      <c r="I52" s="195">
        <f t="shared" si="3"/>
        <v>0</v>
      </c>
      <c r="J52" s="195">
        <f t="shared" si="3"/>
        <v>0</v>
      </c>
      <c r="K52" s="195">
        <f t="shared" si="3"/>
        <v>0</v>
      </c>
      <c r="L52" s="196">
        <f>K52/F53</f>
        <v>0</v>
      </c>
    </row>
    <row r="53" spans="1:12" ht="13.5" customHeight="1" thickBot="1">
      <c r="A53" s="339"/>
      <c r="B53" s="357"/>
      <c r="C53" s="353"/>
      <c r="D53" s="349"/>
      <c r="E53" s="346"/>
      <c r="F53" s="197">
        <v>7600000</v>
      </c>
      <c r="G53" s="203" t="s">
        <v>17</v>
      </c>
      <c r="H53" s="199">
        <f t="shared" si="3"/>
        <v>1281314</v>
      </c>
      <c r="I53" s="201">
        <f t="shared" si="3"/>
        <v>300000</v>
      </c>
      <c r="J53" s="201">
        <f t="shared" si="3"/>
        <v>20749</v>
      </c>
      <c r="K53" s="201">
        <f t="shared" si="3"/>
        <v>1302063</v>
      </c>
      <c r="L53" s="204">
        <f>K53/F53</f>
        <v>0.17132407894736842</v>
      </c>
    </row>
    <row r="54" spans="1:12" ht="13.5" customHeight="1">
      <c r="A54" s="337">
        <v>7</v>
      </c>
      <c r="B54" s="355" t="s">
        <v>24</v>
      </c>
      <c r="C54" s="354">
        <v>60016</v>
      </c>
      <c r="D54" s="347" t="s">
        <v>175</v>
      </c>
      <c r="E54" s="350">
        <v>2012</v>
      </c>
      <c r="F54" s="181" t="s">
        <v>7</v>
      </c>
      <c r="G54" s="182" t="s">
        <v>25</v>
      </c>
      <c r="H54" s="183"/>
      <c r="I54" s="209"/>
      <c r="J54" s="209"/>
      <c r="K54" s="209"/>
      <c r="L54" s="235"/>
    </row>
    <row r="55" spans="1:12" ht="13.5" customHeight="1">
      <c r="A55" s="338"/>
      <c r="B55" s="356"/>
      <c r="C55" s="352"/>
      <c r="D55" s="348"/>
      <c r="E55" s="345"/>
      <c r="F55" s="358">
        <v>0</v>
      </c>
      <c r="G55" s="186" t="s">
        <v>26</v>
      </c>
      <c r="H55" s="187">
        <v>1386153</v>
      </c>
      <c r="I55" s="188">
        <v>550000</v>
      </c>
      <c r="J55" s="188">
        <v>205200</v>
      </c>
      <c r="K55" s="188">
        <f>SUM(J55,H55)</f>
        <v>1591353</v>
      </c>
      <c r="L55" s="196">
        <f>K55/F58</f>
        <v>0.44684195496461576</v>
      </c>
    </row>
    <row r="56" spans="1:12" ht="13.5" customHeight="1">
      <c r="A56" s="338"/>
      <c r="B56" s="356"/>
      <c r="C56" s="352"/>
      <c r="D56" s="348"/>
      <c r="E56" s="345"/>
      <c r="F56" s="359"/>
      <c r="G56" s="186" t="s">
        <v>10</v>
      </c>
      <c r="H56" s="190"/>
      <c r="I56" s="188"/>
      <c r="J56" s="188"/>
      <c r="K56" s="188"/>
      <c r="L56" s="189"/>
    </row>
    <row r="57" spans="1:12" ht="13.5" customHeight="1">
      <c r="A57" s="338"/>
      <c r="B57" s="356"/>
      <c r="C57" s="352"/>
      <c r="D57" s="348"/>
      <c r="E57" s="351"/>
      <c r="F57" s="191" t="s">
        <v>11</v>
      </c>
      <c r="G57" s="186" t="s">
        <v>12</v>
      </c>
      <c r="H57" s="190"/>
      <c r="I57" s="188"/>
      <c r="J57" s="188"/>
      <c r="K57" s="188"/>
      <c r="L57" s="189"/>
    </row>
    <row r="58" spans="1:12" ht="13.5" customHeight="1">
      <c r="A58" s="338"/>
      <c r="B58" s="356"/>
      <c r="C58" s="352"/>
      <c r="D58" s="348"/>
      <c r="E58" s="344">
        <v>2018</v>
      </c>
      <c r="F58" s="358">
        <v>3561333</v>
      </c>
      <c r="G58" s="186" t="s">
        <v>13</v>
      </c>
      <c r="H58" s="190"/>
      <c r="I58" s="188"/>
      <c r="J58" s="188"/>
      <c r="K58" s="188"/>
      <c r="L58" s="189"/>
    </row>
    <row r="59" spans="1:12" ht="13.5" customHeight="1">
      <c r="A59" s="338"/>
      <c r="B59" s="356"/>
      <c r="C59" s="352"/>
      <c r="D59" s="348"/>
      <c r="E59" s="345"/>
      <c r="F59" s="359"/>
      <c r="G59" s="186" t="s">
        <v>14</v>
      </c>
      <c r="H59" s="190"/>
      <c r="I59" s="188"/>
      <c r="J59" s="188"/>
      <c r="K59" s="188"/>
      <c r="L59" s="189"/>
    </row>
    <row r="60" spans="1:12" ht="13.5" customHeight="1">
      <c r="A60" s="338"/>
      <c r="B60" s="356"/>
      <c r="C60" s="352"/>
      <c r="D60" s="348"/>
      <c r="E60" s="345"/>
      <c r="F60" s="191" t="s">
        <v>15</v>
      </c>
      <c r="G60" s="186" t="s">
        <v>16</v>
      </c>
      <c r="H60" s="194">
        <f aca="true" t="shared" si="4" ref="H60:K61">H54+H56+H58</f>
        <v>0</v>
      </c>
      <c r="I60" s="195">
        <f t="shared" si="4"/>
        <v>0</v>
      </c>
      <c r="J60" s="195">
        <f t="shared" si="4"/>
        <v>0</v>
      </c>
      <c r="K60" s="195">
        <f t="shared" si="4"/>
        <v>0</v>
      </c>
      <c r="L60" s="196">
        <f>K60/F61</f>
        <v>0</v>
      </c>
    </row>
    <row r="61" spans="1:12" ht="13.5" customHeight="1" thickBot="1">
      <c r="A61" s="339"/>
      <c r="B61" s="356"/>
      <c r="C61" s="352"/>
      <c r="D61" s="348"/>
      <c r="E61" s="345"/>
      <c r="F61" s="197">
        <v>3561333</v>
      </c>
      <c r="G61" s="198" t="s">
        <v>17</v>
      </c>
      <c r="H61" s="199">
        <f t="shared" si="4"/>
        <v>1386153</v>
      </c>
      <c r="I61" s="201">
        <f t="shared" si="4"/>
        <v>550000</v>
      </c>
      <c r="J61" s="201">
        <f t="shared" si="4"/>
        <v>205200</v>
      </c>
      <c r="K61" s="201">
        <f t="shared" si="4"/>
        <v>1591353</v>
      </c>
      <c r="L61" s="204">
        <f>K61/F61</f>
        <v>0.44684195496461576</v>
      </c>
    </row>
    <row r="62" spans="1:12" ht="12.75" customHeight="1">
      <c r="A62" s="337">
        <v>8</v>
      </c>
      <c r="B62" s="355" t="s">
        <v>27</v>
      </c>
      <c r="C62" s="354">
        <v>71035</v>
      </c>
      <c r="D62" s="347" t="s">
        <v>175</v>
      </c>
      <c r="E62" s="350">
        <v>2013</v>
      </c>
      <c r="F62" s="181" t="s">
        <v>7</v>
      </c>
      <c r="G62" s="182" t="s">
        <v>8</v>
      </c>
      <c r="H62" s="183"/>
      <c r="I62" s="184"/>
      <c r="J62" s="184"/>
      <c r="K62" s="209"/>
      <c r="L62" s="235"/>
    </row>
    <row r="63" spans="1:12" ht="12.75">
      <c r="A63" s="338"/>
      <c r="B63" s="356"/>
      <c r="C63" s="352"/>
      <c r="D63" s="348"/>
      <c r="E63" s="345"/>
      <c r="F63" s="358">
        <v>0</v>
      </c>
      <c r="G63" s="186" t="s">
        <v>9</v>
      </c>
      <c r="H63" s="187">
        <v>3767989</v>
      </c>
      <c r="I63" s="188">
        <f>850000-720000-115000</f>
        <v>15000</v>
      </c>
      <c r="J63" s="188">
        <v>13630</v>
      </c>
      <c r="K63" s="188">
        <f>SUM(J63,H63)</f>
        <v>3781619</v>
      </c>
      <c r="L63" s="196">
        <f>K63/F66</f>
        <v>0.601163596083554</v>
      </c>
    </row>
    <row r="64" spans="1:12" ht="12.75">
      <c r="A64" s="338"/>
      <c r="B64" s="356"/>
      <c r="C64" s="352"/>
      <c r="D64" s="348"/>
      <c r="E64" s="345"/>
      <c r="F64" s="359"/>
      <c r="G64" s="186" t="s">
        <v>10</v>
      </c>
      <c r="H64" s="190"/>
      <c r="I64" s="188"/>
      <c r="J64" s="188"/>
      <c r="K64" s="188"/>
      <c r="L64" s="189"/>
    </row>
    <row r="65" spans="1:12" ht="12.75">
      <c r="A65" s="338"/>
      <c r="B65" s="356"/>
      <c r="C65" s="352"/>
      <c r="D65" s="348"/>
      <c r="E65" s="351"/>
      <c r="F65" s="191" t="s">
        <v>11</v>
      </c>
      <c r="G65" s="186" t="s">
        <v>12</v>
      </c>
      <c r="H65" s="190"/>
      <c r="I65" s="188"/>
      <c r="J65" s="188"/>
      <c r="K65" s="188"/>
      <c r="L65" s="189"/>
    </row>
    <row r="66" spans="1:12" ht="12.75">
      <c r="A66" s="338"/>
      <c r="B66" s="356"/>
      <c r="C66" s="352"/>
      <c r="D66" s="348"/>
      <c r="E66" s="344">
        <v>2018</v>
      </c>
      <c r="F66" s="358">
        <v>6290499</v>
      </c>
      <c r="G66" s="186" t="s">
        <v>13</v>
      </c>
      <c r="H66" s="190"/>
      <c r="I66" s="188"/>
      <c r="J66" s="188"/>
      <c r="K66" s="188"/>
      <c r="L66" s="189"/>
    </row>
    <row r="67" spans="1:12" ht="12.75">
      <c r="A67" s="338"/>
      <c r="B67" s="356"/>
      <c r="C67" s="352"/>
      <c r="D67" s="348"/>
      <c r="E67" s="345"/>
      <c r="F67" s="359"/>
      <c r="G67" s="186" t="s">
        <v>14</v>
      </c>
      <c r="H67" s="190"/>
      <c r="I67" s="188"/>
      <c r="J67" s="188"/>
      <c r="K67" s="188"/>
      <c r="L67" s="189"/>
    </row>
    <row r="68" spans="1:12" ht="12.75">
      <c r="A68" s="338"/>
      <c r="B68" s="356"/>
      <c r="C68" s="352"/>
      <c r="D68" s="348"/>
      <c r="E68" s="345"/>
      <c r="F68" s="191" t="s">
        <v>15</v>
      </c>
      <c r="G68" s="186" t="s">
        <v>16</v>
      </c>
      <c r="H68" s="194">
        <f aca="true" t="shared" si="5" ref="H68:K69">H62+H64+H66</f>
        <v>0</v>
      </c>
      <c r="I68" s="195">
        <f t="shared" si="5"/>
        <v>0</v>
      </c>
      <c r="J68" s="195">
        <f t="shared" si="5"/>
        <v>0</v>
      </c>
      <c r="K68" s="195">
        <f t="shared" si="5"/>
        <v>0</v>
      </c>
      <c r="L68" s="196">
        <f>K68/F69</f>
        <v>0</v>
      </c>
    </row>
    <row r="69" spans="1:12" ht="13.5" thickBot="1">
      <c r="A69" s="339"/>
      <c r="B69" s="357"/>
      <c r="C69" s="353"/>
      <c r="D69" s="349"/>
      <c r="E69" s="346"/>
      <c r="F69" s="197">
        <v>6290499</v>
      </c>
      <c r="G69" s="203" t="s">
        <v>17</v>
      </c>
      <c r="H69" s="199">
        <f t="shared" si="5"/>
        <v>3767989</v>
      </c>
      <c r="I69" s="201">
        <f t="shared" si="5"/>
        <v>15000</v>
      </c>
      <c r="J69" s="201">
        <f t="shared" si="5"/>
        <v>13630</v>
      </c>
      <c r="K69" s="200">
        <f t="shared" si="5"/>
        <v>3781619</v>
      </c>
      <c r="L69" s="204">
        <f>K69/F69</f>
        <v>0.601163596083554</v>
      </c>
    </row>
    <row r="70" spans="1:12" ht="13.5" customHeight="1">
      <c r="A70" s="337">
        <v>9</v>
      </c>
      <c r="B70" s="355" t="s">
        <v>24</v>
      </c>
      <c r="C70" s="354">
        <v>71035</v>
      </c>
      <c r="D70" s="347" t="s">
        <v>175</v>
      </c>
      <c r="E70" s="350">
        <v>2012</v>
      </c>
      <c r="F70" s="181" t="s">
        <v>7</v>
      </c>
      <c r="G70" s="182" t="s">
        <v>8</v>
      </c>
      <c r="H70" s="183"/>
      <c r="I70" s="184"/>
      <c r="J70" s="184"/>
      <c r="K70" s="184"/>
      <c r="L70" s="235"/>
    </row>
    <row r="71" spans="1:12" ht="13.5" customHeight="1">
      <c r="A71" s="338"/>
      <c r="B71" s="356"/>
      <c r="C71" s="352"/>
      <c r="D71" s="348"/>
      <c r="E71" s="345"/>
      <c r="F71" s="358">
        <v>0</v>
      </c>
      <c r="G71" s="186" t="s">
        <v>9</v>
      </c>
      <c r="H71" s="187">
        <v>468702</v>
      </c>
      <c r="I71" s="188">
        <f>150000+115000</f>
        <v>265000</v>
      </c>
      <c r="J71" s="188">
        <v>168881</v>
      </c>
      <c r="K71" s="188">
        <f>SUM(J71,H71)</f>
        <v>637583</v>
      </c>
      <c r="L71" s="196">
        <f>K71/F74</f>
        <v>0.752479909926603</v>
      </c>
    </row>
    <row r="72" spans="1:12" ht="13.5" customHeight="1">
      <c r="A72" s="338"/>
      <c r="B72" s="356"/>
      <c r="C72" s="352"/>
      <c r="D72" s="348"/>
      <c r="E72" s="345"/>
      <c r="F72" s="359"/>
      <c r="G72" s="186" t="s">
        <v>10</v>
      </c>
      <c r="H72" s="190"/>
      <c r="I72" s="188"/>
      <c r="J72" s="188"/>
      <c r="K72" s="188"/>
      <c r="L72" s="189"/>
    </row>
    <row r="73" spans="1:12" ht="13.5" customHeight="1">
      <c r="A73" s="338"/>
      <c r="B73" s="356"/>
      <c r="C73" s="352"/>
      <c r="D73" s="348"/>
      <c r="E73" s="351"/>
      <c r="F73" s="191" t="s">
        <v>11</v>
      </c>
      <c r="G73" s="186" t="s">
        <v>12</v>
      </c>
      <c r="H73" s="190"/>
      <c r="I73" s="188"/>
      <c r="J73" s="188"/>
      <c r="K73" s="188"/>
      <c r="L73" s="189"/>
    </row>
    <row r="74" spans="1:12" ht="13.5" customHeight="1">
      <c r="A74" s="338"/>
      <c r="B74" s="356"/>
      <c r="C74" s="352"/>
      <c r="D74" s="348"/>
      <c r="E74" s="344">
        <v>2016</v>
      </c>
      <c r="F74" s="358">
        <v>847309</v>
      </c>
      <c r="G74" s="186" t="s">
        <v>13</v>
      </c>
      <c r="H74" s="190"/>
      <c r="I74" s="188"/>
      <c r="J74" s="188"/>
      <c r="K74" s="188"/>
      <c r="L74" s="189"/>
    </row>
    <row r="75" spans="1:12" ht="13.5" customHeight="1">
      <c r="A75" s="338"/>
      <c r="B75" s="356"/>
      <c r="C75" s="352"/>
      <c r="D75" s="348"/>
      <c r="E75" s="345"/>
      <c r="F75" s="359"/>
      <c r="G75" s="186" t="s">
        <v>14</v>
      </c>
      <c r="H75" s="190"/>
      <c r="I75" s="188"/>
      <c r="J75" s="188"/>
      <c r="K75" s="188"/>
      <c r="L75" s="189"/>
    </row>
    <row r="76" spans="1:12" ht="13.5" customHeight="1">
      <c r="A76" s="338"/>
      <c r="B76" s="356"/>
      <c r="C76" s="352"/>
      <c r="D76" s="348"/>
      <c r="E76" s="345"/>
      <c r="F76" s="191" t="s">
        <v>15</v>
      </c>
      <c r="G76" s="186" t="s">
        <v>16</v>
      </c>
      <c r="H76" s="194">
        <f aca="true" t="shared" si="6" ref="H76:K77">H70+H72+H74</f>
        <v>0</v>
      </c>
      <c r="I76" s="195">
        <f t="shared" si="6"/>
        <v>0</v>
      </c>
      <c r="J76" s="195">
        <f t="shared" si="6"/>
        <v>0</v>
      </c>
      <c r="K76" s="195">
        <f t="shared" si="6"/>
        <v>0</v>
      </c>
      <c r="L76" s="196">
        <f>K76/F77</f>
        <v>0</v>
      </c>
    </row>
    <row r="77" spans="1:12" ht="13.5" customHeight="1" thickBot="1">
      <c r="A77" s="339"/>
      <c r="B77" s="357"/>
      <c r="C77" s="353"/>
      <c r="D77" s="349"/>
      <c r="E77" s="346"/>
      <c r="F77" s="197">
        <v>847309</v>
      </c>
      <c r="G77" s="203" t="s">
        <v>17</v>
      </c>
      <c r="H77" s="199">
        <f t="shared" si="6"/>
        <v>468702</v>
      </c>
      <c r="I77" s="201">
        <f t="shared" si="6"/>
        <v>265000</v>
      </c>
      <c r="J77" s="201">
        <f t="shared" si="6"/>
        <v>168881</v>
      </c>
      <c r="K77" s="201">
        <f t="shared" si="6"/>
        <v>637583</v>
      </c>
      <c r="L77" s="204">
        <f>K77/F77</f>
        <v>0.752479909926603</v>
      </c>
    </row>
    <row r="78" spans="1:12" ht="12.75" customHeight="1">
      <c r="A78" s="337">
        <v>10</v>
      </c>
      <c r="B78" s="355" t="s">
        <v>180</v>
      </c>
      <c r="C78" s="347">
        <v>71095</v>
      </c>
      <c r="D78" s="347" t="s">
        <v>181</v>
      </c>
      <c r="E78" s="350">
        <v>2014</v>
      </c>
      <c r="F78" s="1" t="s">
        <v>7</v>
      </c>
      <c r="G78" s="182" t="s">
        <v>8</v>
      </c>
      <c r="H78" s="202"/>
      <c r="I78" s="205"/>
      <c r="J78" s="184"/>
      <c r="K78" s="184"/>
      <c r="L78" s="235"/>
    </row>
    <row r="79" spans="1:12" ht="12.75" customHeight="1">
      <c r="A79" s="338"/>
      <c r="B79" s="356"/>
      <c r="C79" s="348"/>
      <c r="D79" s="348"/>
      <c r="E79" s="345"/>
      <c r="F79" s="328">
        <v>0</v>
      </c>
      <c r="G79" s="186" t="s">
        <v>9</v>
      </c>
      <c r="H79" s="187">
        <v>392</v>
      </c>
      <c r="I79" s="206"/>
      <c r="J79" s="188"/>
      <c r="K79" s="188">
        <f>SUM(J79,H79)</f>
        <v>392</v>
      </c>
      <c r="L79" s="196"/>
    </row>
    <row r="80" spans="1:12" ht="12.75" customHeight="1">
      <c r="A80" s="338"/>
      <c r="B80" s="356"/>
      <c r="C80" s="348"/>
      <c r="D80" s="348"/>
      <c r="E80" s="345"/>
      <c r="F80" s="329"/>
      <c r="G80" s="186" t="s">
        <v>10</v>
      </c>
      <c r="H80" s="187"/>
      <c r="I80" s="206"/>
      <c r="J80" s="188"/>
      <c r="K80" s="188"/>
      <c r="L80" s="189"/>
    </row>
    <row r="81" spans="1:12" ht="12.75" customHeight="1">
      <c r="A81" s="338"/>
      <c r="B81" s="356"/>
      <c r="C81" s="348"/>
      <c r="D81" s="348"/>
      <c r="E81" s="351"/>
      <c r="F81" s="2" t="s">
        <v>11</v>
      </c>
      <c r="G81" s="186" t="s">
        <v>12</v>
      </c>
      <c r="H81" s="187"/>
      <c r="I81" s="206"/>
      <c r="J81" s="188"/>
      <c r="K81" s="188"/>
      <c r="L81" s="189"/>
    </row>
    <row r="82" spans="1:12" ht="12.75" customHeight="1">
      <c r="A82" s="338"/>
      <c r="B82" s="356"/>
      <c r="C82" s="348"/>
      <c r="D82" s="348"/>
      <c r="E82" s="344">
        <v>2016</v>
      </c>
      <c r="F82" s="328">
        <v>43232</v>
      </c>
      <c r="G82" s="186" t="s">
        <v>13</v>
      </c>
      <c r="H82" s="187"/>
      <c r="I82" s="206"/>
      <c r="J82" s="188"/>
      <c r="K82" s="188"/>
      <c r="L82" s="189"/>
    </row>
    <row r="83" spans="1:12" ht="12.75" customHeight="1">
      <c r="A83" s="338"/>
      <c r="B83" s="356"/>
      <c r="C83" s="348"/>
      <c r="D83" s="348"/>
      <c r="E83" s="345"/>
      <c r="F83" s="329"/>
      <c r="G83" s="186" t="s">
        <v>14</v>
      </c>
      <c r="H83" s="187">
        <v>16000</v>
      </c>
      <c r="I83" s="188">
        <v>26840</v>
      </c>
      <c r="J83" s="188">
        <v>26839.46</v>
      </c>
      <c r="K83" s="188">
        <f>SUM(H83,J83)</f>
        <v>42839.46</v>
      </c>
      <c r="L83" s="189"/>
    </row>
    <row r="84" spans="1:12" ht="12.75" customHeight="1">
      <c r="A84" s="338"/>
      <c r="B84" s="356"/>
      <c r="C84" s="348"/>
      <c r="D84" s="348"/>
      <c r="E84" s="345"/>
      <c r="F84" s="2" t="s">
        <v>15</v>
      </c>
      <c r="G84" s="186" t="s">
        <v>16</v>
      </c>
      <c r="H84" s="194">
        <f aca="true" t="shared" si="7" ref="H84:K85">H78+H80+H82</f>
        <v>0</v>
      </c>
      <c r="I84" s="195">
        <f t="shared" si="7"/>
        <v>0</v>
      </c>
      <c r="J84" s="195">
        <f t="shared" si="7"/>
        <v>0</v>
      </c>
      <c r="K84" s="195">
        <f t="shared" si="7"/>
        <v>0</v>
      </c>
      <c r="L84" s="196">
        <f>K84/F85</f>
        <v>0</v>
      </c>
    </row>
    <row r="85" spans="1:12" ht="12.75" customHeight="1" thickBot="1">
      <c r="A85" s="339"/>
      <c r="B85" s="357"/>
      <c r="C85" s="349"/>
      <c r="D85" s="349"/>
      <c r="E85" s="346"/>
      <c r="F85" s="3">
        <v>43232</v>
      </c>
      <c r="G85" s="203" t="s">
        <v>17</v>
      </c>
      <c r="H85" s="199">
        <f t="shared" si="7"/>
        <v>16392</v>
      </c>
      <c r="I85" s="201">
        <f t="shared" si="7"/>
        <v>26840</v>
      </c>
      <c r="J85" s="201">
        <f t="shared" si="7"/>
        <v>26839.46</v>
      </c>
      <c r="K85" s="201">
        <f t="shared" si="7"/>
        <v>43231.46</v>
      </c>
      <c r="L85" s="204">
        <f>K85/F85</f>
        <v>0.9999875092524056</v>
      </c>
    </row>
    <row r="86" spans="1:12" ht="13.5" customHeight="1">
      <c r="A86" s="337">
        <v>11</v>
      </c>
      <c r="B86" s="355" t="s">
        <v>28</v>
      </c>
      <c r="C86" s="354">
        <v>71095</v>
      </c>
      <c r="D86" s="347" t="s">
        <v>175</v>
      </c>
      <c r="E86" s="350">
        <v>2012</v>
      </c>
      <c r="F86" s="181" t="s">
        <v>7</v>
      </c>
      <c r="G86" s="182" t="s">
        <v>8</v>
      </c>
      <c r="H86" s="202"/>
      <c r="I86" s="184"/>
      <c r="J86" s="184"/>
      <c r="K86" s="184"/>
      <c r="L86" s="235"/>
    </row>
    <row r="87" spans="1:12" ht="13.5" customHeight="1">
      <c r="A87" s="338"/>
      <c r="B87" s="356"/>
      <c r="C87" s="352"/>
      <c r="D87" s="348"/>
      <c r="E87" s="345"/>
      <c r="F87" s="358">
        <v>0</v>
      </c>
      <c r="G87" s="186" t="s">
        <v>9</v>
      </c>
      <c r="H87" s="187">
        <f>2303820-792577</f>
        <v>1511243</v>
      </c>
      <c r="I87" s="188">
        <f>696180+792577</f>
        <v>1488757</v>
      </c>
      <c r="J87" s="188">
        <v>1488757</v>
      </c>
      <c r="K87" s="188">
        <f>SUM(J87,H87)</f>
        <v>3000000</v>
      </c>
      <c r="L87" s="196">
        <f>K87/F90</f>
        <v>1</v>
      </c>
    </row>
    <row r="88" spans="1:12" ht="13.5" customHeight="1">
      <c r="A88" s="338"/>
      <c r="B88" s="356"/>
      <c r="C88" s="352"/>
      <c r="D88" s="348"/>
      <c r="E88" s="345"/>
      <c r="F88" s="359"/>
      <c r="G88" s="186" t="s">
        <v>10</v>
      </c>
      <c r="H88" s="187"/>
      <c r="I88" s="188"/>
      <c r="J88" s="188"/>
      <c r="K88" s="188"/>
      <c r="L88" s="189"/>
    </row>
    <row r="89" spans="1:12" ht="13.5" customHeight="1">
      <c r="A89" s="338"/>
      <c r="B89" s="356"/>
      <c r="C89" s="352"/>
      <c r="D89" s="348"/>
      <c r="E89" s="351"/>
      <c r="F89" s="191" t="s">
        <v>11</v>
      </c>
      <c r="G89" s="186" t="s">
        <v>12</v>
      </c>
      <c r="H89" s="187"/>
      <c r="I89" s="188"/>
      <c r="J89" s="188"/>
      <c r="K89" s="188"/>
      <c r="L89" s="189"/>
    </row>
    <row r="90" spans="1:12" ht="13.5" customHeight="1">
      <c r="A90" s="338"/>
      <c r="B90" s="356"/>
      <c r="C90" s="352"/>
      <c r="D90" s="348"/>
      <c r="E90" s="344">
        <v>2015</v>
      </c>
      <c r="F90" s="358">
        <v>3000000</v>
      </c>
      <c r="G90" s="186" t="s">
        <v>13</v>
      </c>
      <c r="H90" s="187"/>
      <c r="I90" s="188"/>
      <c r="J90" s="188"/>
      <c r="K90" s="188"/>
      <c r="L90" s="189"/>
    </row>
    <row r="91" spans="1:12" ht="13.5" customHeight="1">
      <c r="A91" s="338"/>
      <c r="B91" s="356"/>
      <c r="C91" s="352"/>
      <c r="D91" s="348"/>
      <c r="E91" s="345"/>
      <c r="F91" s="359"/>
      <c r="G91" s="186" t="s">
        <v>14</v>
      </c>
      <c r="H91" s="187"/>
      <c r="I91" s="188"/>
      <c r="J91" s="188"/>
      <c r="K91" s="188"/>
      <c r="L91" s="189"/>
    </row>
    <row r="92" spans="1:12" ht="13.5" customHeight="1">
      <c r="A92" s="338"/>
      <c r="B92" s="356"/>
      <c r="C92" s="352"/>
      <c r="D92" s="348"/>
      <c r="E92" s="345"/>
      <c r="F92" s="191" t="s">
        <v>15</v>
      </c>
      <c r="G92" s="186" t="s">
        <v>16</v>
      </c>
      <c r="H92" s="194">
        <f aca="true" t="shared" si="8" ref="H92:K93">H86+H88+H90</f>
        <v>0</v>
      </c>
      <c r="I92" s="195">
        <f t="shared" si="8"/>
        <v>0</v>
      </c>
      <c r="J92" s="195">
        <f t="shared" si="8"/>
        <v>0</v>
      </c>
      <c r="K92" s="195">
        <f t="shared" si="8"/>
        <v>0</v>
      </c>
      <c r="L92" s="196">
        <f>K92/F93</f>
        <v>0</v>
      </c>
    </row>
    <row r="93" spans="1:12" ht="13.5" customHeight="1" thickBot="1">
      <c r="A93" s="339"/>
      <c r="B93" s="357"/>
      <c r="C93" s="353"/>
      <c r="D93" s="349"/>
      <c r="E93" s="346"/>
      <c r="F93" s="197">
        <v>3000000</v>
      </c>
      <c r="G93" s="203" t="s">
        <v>17</v>
      </c>
      <c r="H93" s="199">
        <f t="shared" si="8"/>
        <v>1511243</v>
      </c>
      <c r="I93" s="201">
        <f t="shared" si="8"/>
        <v>1488757</v>
      </c>
      <c r="J93" s="201">
        <f t="shared" si="8"/>
        <v>1488757</v>
      </c>
      <c r="K93" s="201">
        <f t="shared" si="8"/>
        <v>3000000</v>
      </c>
      <c r="L93" s="204">
        <f>K93/F93</f>
        <v>1</v>
      </c>
    </row>
    <row r="94" spans="1:12" ht="14.25" customHeight="1">
      <c r="A94" s="337">
        <v>12</v>
      </c>
      <c r="B94" s="355" t="s">
        <v>29</v>
      </c>
      <c r="C94" s="354">
        <v>71095</v>
      </c>
      <c r="D94" s="347" t="s">
        <v>175</v>
      </c>
      <c r="E94" s="350">
        <v>2013</v>
      </c>
      <c r="F94" s="181" t="s">
        <v>7</v>
      </c>
      <c r="G94" s="182" t="s">
        <v>8</v>
      </c>
      <c r="H94" s="202"/>
      <c r="I94" s="184"/>
      <c r="J94" s="184"/>
      <c r="K94" s="184"/>
      <c r="L94" s="235"/>
    </row>
    <row r="95" spans="1:12" ht="14.25" customHeight="1">
      <c r="A95" s="338"/>
      <c r="B95" s="356"/>
      <c r="C95" s="352"/>
      <c r="D95" s="348"/>
      <c r="E95" s="345"/>
      <c r="F95" s="358">
        <v>0</v>
      </c>
      <c r="G95" s="186" t="s">
        <v>9</v>
      </c>
      <c r="H95" s="187">
        <f>225000+200000</f>
        <v>425000</v>
      </c>
      <c r="I95" s="188">
        <v>100000</v>
      </c>
      <c r="J95" s="188">
        <v>100000</v>
      </c>
      <c r="K95" s="188">
        <f>SUM(J95,H95)</f>
        <v>525000</v>
      </c>
      <c r="L95" s="196">
        <f>K95/F98</f>
        <v>0.84</v>
      </c>
    </row>
    <row r="96" spans="1:12" ht="14.25" customHeight="1">
      <c r="A96" s="338"/>
      <c r="B96" s="356"/>
      <c r="C96" s="352"/>
      <c r="D96" s="348"/>
      <c r="E96" s="345"/>
      <c r="F96" s="359"/>
      <c r="G96" s="186" t="s">
        <v>10</v>
      </c>
      <c r="H96" s="187"/>
      <c r="I96" s="188"/>
      <c r="J96" s="188"/>
      <c r="K96" s="188"/>
      <c r="L96" s="189"/>
    </row>
    <row r="97" spans="1:12" ht="14.25" customHeight="1">
      <c r="A97" s="338"/>
      <c r="B97" s="356"/>
      <c r="C97" s="352"/>
      <c r="D97" s="348"/>
      <c r="E97" s="351"/>
      <c r="F97" s="191" t="s">
        <v>11</v>
      </c>
      <c r="G97" s="186" t="s">
        <v>12</v>
      </c>
      <c r="H97" s="187"/>
      <c r="I97" s="188"/>
      <c r="J97" s="188"/>
      <c r="K97" s="188"/>
      <c r="L97" s="189"/>
    </row>
    <row r="98" spans="1:12" ht="14.25" customHeight="1">
      <c r="A98" s="338"/>
      <c r="B98" s="356"/>
      <c r="C98" s="352"/>
      <c r="D98" s="348"/>
      <c r="E98" s="344">
        <v>2016</v>
      </c>
      <c r="F98" s="358">
        <v>625000</v>
      </c>
      <c r="G98" s="186" t="s">
        <v>13</v>
      </c>
      <c r="H98" s="187"/>
      <c r="I98" s="188"/>
      <c r="J98" s="188"/>
      <c r="K98" s="188"/>
      <c r="L98" s="189"/>
    </row>
    <row r="99" spans="1:12" ht="14.25" customHeight="1">
      <c r="A99" s="338"/>
      <c r="B99" s="356"/>
      <c r="C99" s="352"/>
      <c r="D99" s="348"/>
      <c r="E99" s="345"/>
      <c r="F99" s="359"/>
      <c r="G99" s="186" t="s">
        <v>14</v>
      </c>
      <c r="H99" s="187"/>
      <c r="I99" s="188"/>
      <c r="J99" s="188"/>
      <c r="K99" s="188"/>
      <c r="L99" s="189"/>
    </row>
    <row r="100" spans="1:12" ht="14.25" customHeight="1">
      <c r="A100" s="338"/>
      <c r="B100" s="356"/>
      <c r="C100" s="352"/>
      <c r="D100" s="348"/>
      <c r="E100" s="345"/>
      <c r="F100" s="191" t="s">
        <v>15</v>
      </c>
      <c r="G100" s="186" t="s">
        <v>16</v>
      </c>
      <c r="H100" s="194">
        <f aca="true" t="shared" si="9" ref="H100:K101">H94+H96+H98</f>
        <v>0</v>
      </c>
      <c r="I100" s="195">
        <f t="shared" si="9"/>
        <v>0</v>
      </c>
      <c r="J100" s="195">
        <f t="shared" si="9"/>
        <v>0</v>
      </c>
      <c r="K100" s="195">
        <f t="shared" si="9"/>
        <v>0</v>
      </c>
      <c r="L100" s="196">
        <f>K100/F101</f>
        <v>0</v>
      </c>
    </row>
    <row r="101" spans="1:12" ht="14.25" customHeight="1" thickBot="1">
      <c r="A101" s="339"/>
      <c r="B101" s="357"/>
      <c r="C101" s="353"/>
      <c r="D101" s="349"/>
      <c r="E101" s="346"/>
      <c r="F101" s="197">
        <v>625000</v>
      </c>
      <c r="G101" s="203" t="s">
        <v>17</v>
      </c>
      <c r="H101" s="199">
        <f t="shared" si="9"/>
        <v>425000</v>
      </c>
      <c r="I101" s="201">
        <f t="shared" si="9"/>
        <v>100000</v>
      </c>
      <c r="J101" s="201">
        <f t="shared" si="9"/>
        <v>100000</v>
      </c>
      <c r="K101" s="201">
        <f t="shared" si="9"/>
        <v>525000</v>
      </c>
      <c r="L101" s="204">
        <f>K101/F101</f>
        <v>0.84</v>
      </c>
    </row>
    <row r="102" spans="1:12" ht="12.75" customHeight="1">
      <c r="A102" s="337">
        <v>13</v>
      </c>
      <c r="B102" s="355" t="s">
        <v>30</v>
      </c>
      <c r="C102" s="354">
        <v>75023</v>
      </c>
      <c r="D102" s="347" t="s">
        <v>175</v>
      </c>
      <c r="E102" s="350">
        <v>2015</v>
      </c>
      <c r="F102" s="181" t="s">
        <v>7</v>
      </c>
      <c r="G102" s="182" t="s">
        <v>8</v>
      </c>
      <c r="H102" s="202"/>
      <c r="I102" s="184"/>
      <c r="J102" s="184"/>
      <c r="K102" s="184"/>
      <c r="L102" s="235"/>
    </row>
    <row r="103" spans="1:12" ht="12.75" customHeight="1">
      <c r="A103" s="338"/>
      <c r="B103" s="356"/>
      <c r="C103" s="352"/>
      <c r="D103" s="348"/>
      <c r="E103" s="345"/>
      <c r="F103" s="358">
        <v>0</v>
      </c>
      <c r="G103" s="186" t="s">
        <v>9</v>
      </c>
      <c r="H103" s="187"/>
      <c r="I103" s="188">
        <v>170970</v>
      </c>
      <c r="J103" s="188">
        <v>0</v>
      </c>
      <c r="K103" s="188">
        <f>SUM(J103,H103)</f>
        <v>0</v>
      </c>
      <c r="L103" s="196">
        <f>K103/F106</f>
        <v>0</v>
      </c>
    </row>
    <row r="104" spans="1:12" ht="12.75" customHeight="1">
      <c r="A104" s="338"/>
      <c r="B104" s="356"/>
      <c r="C104" s="352"/>
      <c r="D104" s="348"/>
      <c r="E104" s="345"/>
      <c r="F104" s="359"/>
      <c r="G104" s="186" t="s">
        <v>10</v>
      </c>
      <c r="H104" s="187"/>
      <c r="I104" s="188"/>
      <c r="J104" s="188"/>
      <c r="K104" s="188"/>
      <c r="L104" s="189"/>
    </row>
    <row r="105" spans="1:12" ht="12.75" customHeight="1">
      <c r="A105" s="338"/>
      <c r="B105" s="356"/>
      <c r="C105" s="352"/>
      <c r="D105" s="348"/>
      <c r="E105" s="351"/>
      <c r="F105" s="191" t="s">
        <v>11</v>
      </c>
      <c r="G105" s="186" t="s">
        <v>12</v>
      </c>
      <c r="H105" s="187"/>
      <c r="I105" s="188"/>
      <c r="J105" s="188"/>
      <c r="K105" s="188"/>
      <c r="L105" s="189"/>
    </row>
    <row r="106" spans="1:12" ht="12.75" customHeight="1">
      <c r="A106" s="338"/>
      <c r="B106" s="356"/>
      <c r="C106" s="352"/>
      <c r="D106" s="348"/>
      <c r="E106" s="344">
        <v>2018</v>
      </c>
      <c r="F106" s="358">
        <v>683880</v>
      </c>
      <c r="G106" s="186" t="s">
        <v>13</v>
      </c>
      <c r="H106" s="187"/>
      <c r="I106" s="188"/>
      <c r="J106" s="188"/>
      <c r="K106" s="188"/>
      <c r="L106" s="189"/>
    </row>
    <row r="107" spans="1:12" ht="12.75" customHeight="1">
      <c r="A107" s="338"/>
      <c r="B107" s="356"/>
      <c r="C107" s="352"/>
      <c r="D107" s="348"/>
      <c r="E107" s="345"/>
      <c r="F107" s="359"/>
      <c r="G107" s="186" t="s">
        <v>14</v>
      </c>
      <c r="H107" s="187"/>
      <c r="I107" s="188"/>
      <c r="J107" s="188"/>
      <c r="K107" s="188"/>
      <c r="L107" s="189"/>
    </row>
    <row r="108" spans="1:12" ht="12.75" customHeight="1">
      <c r="A108" s="338"/>
      <c r="B108" s="356"/>
      <c r="C108" s="352"/>
      <c r="D108" s="348"/>
      <c r="E108" s="345"/>
      <c r="F108" s="191" t="s">
        <v>15</v>
      </c>
      <c r="G108" s="186" t="s">
        <v>16</v>
      </c>
      <c r="H108" s="194">
        <f aca="true" t="shared" si="10" ref="H108:K109">H102+H104+H106</f>
        <v>0</v>
      </c>
      <c r="I108" s="195">
        <f t="shared" si="10"/>
        <v>0</v>
      </c>
      <c r="J108" s="195">
        <f t="shared" si="10"/>
        <v>0</v>
      </c>
      <c r="K108" s="195">
        <f t="shared" si="10"/>
        <v>0</v>
      </c>
      <c r="L108" s="196">
        <f>K108/F109</f>
        <v>0</v>
      </c>
    </row>
    <row r="109" spans="1:12" ht="12.75" customHeight="1" thickBot="1">
      <c r="A109" s="339"/>
      <c r="B109" s="357"/>
      <c r="C109" s="353"/>
      <c r="D109" s="349"/>
      <c r="E109" s="346"/>
      <c r="F109" s="197">
        <v>683880</v>
      </c>
      <c r="G109" s="203" t="s">
        <v>17</v>
      </c>
      <c r="H109" s="199">
        <f t="shared" si="10"/>
        <v>0</v>
      </c>
      <c r="I109" s="201">
        <f t="shared" si="10"/>
        <v>170970</v>
      </c>
      <c r="J109" s="201">
        <f t="shared" si="10"/>
        <v>0</v>
      </c>
      <c r="K109" s="201">
        <f t="shared" si="10"/>
        <v>0</v>
      </c>
      <c r="L109" s="204">
        <f>K109/F109</f>
        <v>0</v>
      </c>
    </row>
    <row r="110" spans="1:12" ht="12.75" customHeight="1">
      <c r="A110" s="337">
        <v>14</v>
      </c>
      <c r="B110" s="355" t="s">
        <v>31</v>
      </c>
      <c r="C110" s="354">
        <v>80101</v>
      </c>
      <c r="D110" s="347" t="s">
        <v>175</v>
      </c>
      <c r="E110" s="350">
        <v>2013</v>
      </c>
      <c r="F110" s="181" t="s">
        <v>7</v>
      </c>
      <c r="G110" s="182" t="s">
        <v>8</v>
      </c>
      <c r="H110" s="183"/>
      <c r="I110" s="184"/>
      <c r="J110" s="184"/>
      <c r="K110" s="209"/>
      <c r="L110" s="235"/>
    </row>
    <row r="111" spans="1:12" ht="12.75">
      <c r="A111" s="338"/>
      <c r="B111" s="356"/>
      <c r="C111" s="352"/>
      <c r="D111" s="348"/>
      <c r="E111" s="345"/>
      <c r="F111" s="358">
        <v>0</v>
      </c>
      <c r="G111" s="186" t="s">
        <v>9</v>
      </c>
      <c r="H111" s="187">
        <v>24665869</v>
      </c>
      <c r="I111" s="188">
        <f>12100000-1050000-1100000</f>
        <v>9950000</v>
      </c>
      <c r="J111" s="188">
        <v>9895212</v>
      </c>
      <c r="K111" s="188">
        <f>SUM(J111,H111)</f>
        <v>34561081</v>
      </c>
      <c r="L111" s="196">
        <f>K111/F114</f>
        <v>0.9897997113002638</v>
      </c>
    </row>
    <row r="112" spans="1:12" ht="12.75">
      <c r="A112" s="338"/>
      <c r="B112" s="356"/>
      <c r="C112" s="352"/>
      <c r="D112" s="348"/>
      <c r="E112" s="345"/>
      <c r="F112" s="359"/>
      <c r="G112" s="186" t="s">
        <v>10</v>
      </c>
      <c r="H112" s="190"/>
      <c r="I112" s="188"/>
      <c r="J112" s="188"/>
      <c r="K112" s="188"/>
      <c r="L112" s="189"/>
    </row>
    <row r="113" spans="1:12" ht="12.75">
      <c r="A113" s="338"/>
      <c r="B113" s="356"/>
      <c r="C113" s="352"/>
      <c r="D113" s="348"/>
      <c r="E113" s="351"/>
      <c r="F113" s="191" t="s">
        <v>11</v>
      </c>
      <c r="G113" s="186" t="s">
        <v>12</v>
      </c>
      <c r="H113" s="190"/>
      <c r="I113" s="188"/>
      <c r="J113" s="188"/>
      <c r="K113" s="188"/>
      <c r="L113" s="189"/>
    </row>
    <row r="114" spans="1:12" ht="12.75">
      <c r="A114" s="338"/>
      <c r="B114" s="356"/>
      <c r="C114" s="352"/>
      <c r="D114" s="348"/>
      <c r="E114" s="344">
        <v>2015</v>
      </c>
      <c r="F114" s="358">
        <v>34917247</v>
      </c>
      <c r="G114" s="186" t="s">
        <v>13</v>
      </c>
      <c r="H114" s="190"/>
      <c r="I114" s="188"/>
      <c r="J114" s="188"/>
      <c r="K114" s="188"/>
      <c r="L114" s="189"/>
    </row>
    <row r="115" spans="1:12" ht="12.75">
      <c r="A115" s="338"/>
      <c r="B115" s="356"/>
      <c r="C115" s="352"/>
      <c r="D115" s="348"/>
      <c r="E115" s="345"/>
      <c r="F115" s="359"/>
      <c r="G115" s="186" t="s">
        <v>14</v>
      </c>
      <c r="H115" s="190"/>
      <c r="I115" s="188"/>
      <c r="J115" s="188"/>
      <c r="K115" s="188"/>
      <c r="L115" s="189"/>
    </row>
    <row r="116" spans="1:12" ht="12.75">
      <c r="A116" s="338"/>
      <c r="B116" s="356"/>
      <c r="C116" s="352"/>
      <c r="D116" s="348"/>
      <c r="E116" s="345"/>
      <c r="F116" s="191" t="s">
        <v>15</v>
      </c>
      <c r="G116" s="186" t="s">
        <v>16</v>
      </c>
      <c r="H116" s="194">
        <f aca="true" t="shared" si="11" ref="H116:K117">H110+H112+H114</f>
        <v>0</v>
      </c>
      <c r="I116" s="195">
        <f t="shared" si="11"/>
        <v>0</v>
      </c>
      <c r="J116" s="195">
        <f t="shared" si="11"/>
        <v>0</v>
      </c>
      <c r="K116" s="195">
        <f t="shared" si="11"/>
        <v>0</v>
      </c>
      <c r="L116" s="196">
        <f>K116/F117</f>
        <v>0</v>
      </c>
    </row>
    <row r="117" spans="1:12" ht="13.5" thickBot="1">
      <c r="A117" s="339"/>
      <c r="B117" s="357"/>
      <c r="C117" s="353"/>
      <c r="D117" s="349"/>
      <c r="E117" s="346"/>
      <c r="F117" s="197">
        <v>34917247</v>
      </c>
      <c r="G117" s="203" t="s">
        <v>17</v>
      </c>
      <c r="H117" s="199">
        <f t="shared" si="11"/>
        <v>24665869</v>
      </c>
      <c r="I117" s="201">
        <f t="shared" si="11"/>
        <v>9950000</v>
      </c>
      <c r="J117" s="201">
        <f t="shared" si="11"/>
        <v>9895212</v>
      </c>
      <c r="K117" s="201">
        <f t="shared" si="11"/>
        <v>34561081</v>
      </c>
      <c r="L117" s="204">
        <f>K117/F117</f>
        <v>0.9897997113002638</v>
      </c>
    </row>
    <row r="118" spans="1:12" ht="12.75" customHeight="1">
      <c r="A118" s="337">
        <v>15</v>
      </c>
      <c r="B118" s="355" t="s">
        <v>32</v>
      </c>
      <c r="C118" s="354">
        <v>80120</v>
      </c>
      <c r="D118" s="347" t="s">
        <v>175</v>
      </c>
      <c r="E118" s="350">
        <v>2014</v>
      </c>
      <c r="F118" s="181" t="s">
        <v>7</v>
      </c>
      <c r="G118" s="182" t="s">
        <v>8</v>
      </c>
      <c r="H118" s="183"/>
      <c r="I118" s="184"/>
      <c r="J118" s="184"/>
      <c r="K118" s="184"/>
      <c r="L118" s="235"/>
    </row>
    <row r="119" spans="1:12" ht="12.75">
      <c r="A119" s="338"/>
      <c r="B119" s="356"/>
      <c r="C119" s="352"/>
      <c r="D119" s="348"/>
      <c r="E119" s="345"/>
      <c r="F119" s="358">
        <v>0</v>
      </c>
      <c r="G119" s="186" t="s">
        <v>9</v>
      </c>
      <c r="H119" s="187">
        <v>496890</v>
      </c>
      <c r="I119" s="188">
        <f>4000000-1000000-533101</f>
        <v>2466899</v>
      </c>
      <c r="J119" s="188">
        <v>1463099</v>
      </c>
      <c r="K119" s="188">
        <f>SUM(J119,H119)</f>
        <v>1959989</v>
      </c>
      <c r="L119" s="196">
        <f>K119/F122</f>
        <v>0.16378420173847877</v>
      </c>
    </row>
    <row r="120" spans="1:12" ht="12.75">
      <c r="A120" s="338"/>
      <c r="B120" s="356"/>
      <c r="C120" s="352"/>
      <c r="D120" s="348"/>
      <c r="E120" s="345"/>
      <c r="F120" s="359"/>
      <c r="G120" s="186" t="s">
        <v>10</v>
      </c>
      <c r="H120" s="190"/>
      <c r="I120" s="188"/>
      <c r="J120" s="188"/>
      <c r="K120" s="188"/>
      <c r="L120" s="189"/>
    </row>
    <row r="121" spans="1:12" ht="12.75">
      <c r="A121" s="338"/>
      <c r="B121" s="356"/>
      <c r="C121" s="352"/>
      <c r="D121" s="348"/>
      <c r="E121" s="351"/>
      <c r="F121" s="191" t="s">
        <v>11</v>
      </c>
      <c r="G121" s="186" t="s">
        <v>12</v>
      </c>
      <c r="H121" s="190"/>
      <c r="I121" s="188"/>
      <c r="J121" s="188"/>
      <c r="K121" s="188"/>
      <c r="L121" s="189"/>
    </row>
    <row r="122" spans="1:12" ht="12.75">
      <c r="A122" s="338"/>
      <c r="B122" s="356"/>
      <c r="C122" s="352"/>
      <c r="D122" s="348"/>
      <c r="E122" s="344">
        <v>2016</v>
      </c>
      <c r="F122" s="358">
        <v>11966899</v>
      </c>
      <c r="G122" s="186" t="s">
        <v>13</v>
      </c>
      <c r="H122" s="190"/>
      <c r="I122" s="188"/>
      <c r="J122" s="188"/>
      <c r="K122" s="188"/>
      <c r="L122" s="189"/>
    </row>
    <row r="123" spans="1:12" ht="12.75">
      <c r="A123" s="338"/>
      <c r="B123" s="356"/>
      <c r="C123" s="352"/>
      <c r="D123" s="348"/>
      <c r="E123" s="345"/>
      <c r="F123" s="359"/>
      <c r="G123" s="186" t="s">
        <v>14</v>
      </c>
      <c r="H123" s="190"/>
      <c r="I123" s="188"/>
      <c r="J123" s="188"/>
      <c r="K123" s="188"/>
      <c r="L123" s="189"/>
    </row>
    <row r="124" spans="1:12" ht="12.75">
      <c r="A124" s="338"/>
      <c r="B124" s="356"/>
      <c r="C124" s="352"/>
      <c r="D124" s="348"/>
      <c r="E124" s="345"/>
      <c r="F124" s="191" t="s">
        <v>15</v>
      </c>
      <c r="G124" s="186" t="s">
        <v>16</v>
      </c>
      <c r="H124" s="194">
        <f aca="true" t="shared" si="12" ref="H124:K125">H118+H120+H122</f>
        <v>0</v>
      </c>
      <c r="I124" s="195">
        <f t="shared" si="12"/>
        <v>0</v>
      </c>
      <c r="J124" s="195">
        <f t="shared" si="12"/>
        <v>0</v>
      </c>
      <c r="K124" s="195">
        <f t="shared" si="12"/>
        <v>0</v>
      </c>
      <c r="L124" s="196">
        <f>K124/F125</f>
        <v>0</v>
      </c>
    </row>
    <row r="125" spans="1:12" ht="13.5" thickBot="1">
      <c r="A125" s="339"/>
      <c r="B125" s="357"/>
      <c r="C125" s="353"/>
      <c r="D125" s="349"/>
      <c r="E125" s="346"/>
      <c r="F125" s="197">
        <v>11966899</v>
      </c>
      <c r="G125" s="203" t="s">
        <v>17</v>
      </c>
      <c r="H125" s="199">
        <f t="shared" si="12"/>
        <v>496890</v>
      </c>
      <c r="I125" s="201">
        <f t="shared" si="12"/>
        <v>2466899</v>
      </c>
      <c r="J125" s="201">
        <f t="shared" si="12"/>
        <v>1463099</v>
      </c>
      <c r="K125" s="201">
        <f t="shared" si="12"/>
        <v>1959989</v>
      </c>
      <c r="L125" s="204">
        <f>K125/F125</f>
        <v>0.16378420173847877</v>
      </c>
    </row>
    <row r="126" spans="1:12" ht="14.25" customHeight="1">
      <c r="A126" s="337">
        <v>16</v>
      </c>
      <c r="B126" s="355" t="s">
        <v>33</v>
      </c>
      <c r="C126" s="347" t="s">
        <v>216</v>
      </c>
      <c r="D126" s="347" t="s">
        <v>175</v>
      </c>
      <c r="E126" s="350">
        <v>2013</v>
      </c>
      <c r="F126" s="181" t="s">
        <v>7</v>
      </c>
      <c r="G126" s="182" t="s">
        <v>8</v>
      </c>
      <c r="H126" s="183"/>
      <c r="I126" s="184"/>
      <c r="J126" s="184"/>
      <c r="K126" s="188"/>
      <c r="L126" s="235"/>
    </row>
    <row r="127" spans="1:12" ht="14.25" customHeight="1">
      <c r="A127" s="338"/>
      <c r="B127" s="356"/>
      <c r="C127" s="348"/>
      <c r="D127" s="348"/>
      <c r="E127" s="345"/>
      <c r="F127" s="358">
        <v>0</v>
      </c>
      <c r="G127" s="186" t="s">
        <v>9</v>
      </c>
      <c r="H127" s="187">
        <v>434281</v>
      </c>
      <c r="I127" s="188">
        <f>1600000+2000000+1500000-300000</f>
        <v>4800000</v>
      </c>
      <c r="J127" s="188">
        <v>3771325</v>
      </c>
      <c r="K127" s="188">
        <f>SUM(J127,H127)</f>
        <v>4205606</v>
      </c>
      <c r="L127" s="196">
        <f>K127/F130</f>
        <v>0.4977048520710059</v>
      </c>
    </row>
    <row r="128" spans="1:12" ht="14.25" customHeight="1">
      <c r="A128" s="338"/>
      <c r="B128" s="356"/>
      <c r="C128" s="348"/>
      <c r="D128" s="348"/>
      <c r="E128" s="345"/>
      <c r="F128" s="359"/>
      <c r="G128" s="186" t="s">
        <v>10</v>
      </c>
      <c r="H128" s="190"/>
      <c r="I128" s="188"/>
      <c r="J128" s="188"/>
      <c r="K128" s="188"/>
      <c r="L128" s="189"/>
    </row>
    <row r="129" spans="1:12" ht="14.25" customHeight="1">
      <c r="A129" s="338"/>
      <c r="B129" s="356"/>
      <c r="C129" s="348"/>
      <c r="D129" s="348"/>
      <c r="E129" s="351"/>
      <c r="F129" s="191" t="s">
        <v>11</v>
      </c>
      <c r="G129" s="186" t="s">
        <v>12</v>
      </c>
      <c r="H129" s="190"/>
      <c r="I129" s="188"/>
      <c r="J129" s="188"/>
      <c r="K129" s="188"/>
      <c r="L129" s="189"/>
    </row>
    <row r="130" spans="1:12" ht="14.25" customHeight="1">
      <c r="A130" s="338"/>
      <c r="B130" s="356"/>
      <c r="C130" s="348"/>
      <c r="D130" s="348"/>
      <c r="E130" s="344">
        <v>2018</v>
      </c>
      <c r="F130" s="358">
        <v>8450000</v>
      </c>
      <c r="G130" s="186" t="s">
        <v>13</v>
      </c>
      <c r="H130" s="190"/>
      <c r="I130" s="188"/>
      <c r="J130" s="188"/>
      <c r="K130" s="188"/>
      <c r="L130" s="189"/>
    </row>
    <row r="131" spans="1:12" ht="14.25" customHeight="1">
      <c r="A131" s="338"/>
      <c r="B131" s="356"/>
      <c r="C131" s="348"/>
      <c r="D131" s="348"/>
      <c r="E131" s="345"/>
      <c r="F131" s="359"/>
      <c r="G131" s="186" t="s">
        <v>14</v>
      </c>
      <c r="H131" s="190"/>
      <c r="I131" s="188"/>
      <c r="J131" s="188"/>
      <c r="K131" s="188"/>
      <c r="L131" s="189"/>
    </row>
    <row r="132" spans="1:12" ht="14.25" customHeight="1">
      <c r="A132" s="338"/>
      <c r="B132" s="356"/>
      <c r="C132" s="348"/>
      <c r="D132" s="348"/>
      <c r="E132" s="345"/>
      <c r="F132" s="191" t="s">
        <v>15</v>
      </c>
      <c r="G132" s="186" t="s">
        <v>16</v>
      </c>
      <c r="H132" s="194">
        <f aca="true" t="shared" si="13" ref="H132:K133">H126+H128+H130</f>
        <v>0</v>
      </c>
      <c r="I132" s="195">
        <f t="shared" si="13"/>
        <v>0</v>
      </c>
      <c r="J132" s="195">
        <f t="shared" si="13"/>
        <v>0</v>
      </c>
      <c r="K132" s="195">
        <f t="shared" si="13"/>
        <v>0</v>
      </c>
      <c r="L132" s="196">
        <f>K132/F133</f>
        <v>0</v>
      </c>
    </row>
    <row r="133" spans="1:12" ht="14.25" customHeight="1" thickBot="1">
      <c r="A133" s="339"/>
      <c r="B133" s="357"/>
      <c r="C133" s="349"/>
      <c r="D133" s="349"/>
      <c r="E133" s="346"/>
      <c r="F133" s="197">
        <v>8450000</v>
      </c>
      <c r="G133" s="203" t="s">
        <v>17</v>
      </c>
      <c r="H133" s="199">
        <f t="shared" si="13"/>
        <v>434281</v>
      </c>
      <c r="I133" s="201">
        <f t="shared" si="13"/>
        <v>4800000</v>
      </c>
      <c r="J133" s="201">
        <f t="shared" si="13"/>
        <v>3771325</v>
      </c>
      <c r="K133" s="200">
        <f t="shared" si="13"/>
        <v>4205606</v>
      </c>
      <c r="L133" s="204">
        <f>K133/F133</f>
        <v>0.4977048520710059</v>
      </c>
    </row>
    <row r="134" spans="1:12" ht="11.25" customHeight="1">
      <c r="A134" s="337">
        <v>17</v>
      </c>
      <c r="B134" s="355" t="s">
        <v>34</v>
      </c>
      <c r="C134" s="354">
        <v>90001</v>
      </c>
      <c r="D134" s="347" t="s">
        <v>175</v>
      </c>
      <c r="E134" s="350">
        <v>2012</v>
      </c>
      <c r="F134" s="181" t="s">
        <v>7</v>
      </c>
      <c r="G134" s="182" t="s">
        <v>8</v>
      </c>
      <c r="H134" s="183"/>
      <c r="I134" s="184"/>
      <c r="J134" s="184"/>
      <c r="K134" s="184"/>
      <c r="L134" s="235"/>
    </row>
    <row r="135" spans="1:12" ht="11.25" customHeight="1">
      <c r="A135" s="338"/>
      <c r="B135" s="356"/>
      <c r="C135" s="352"/>
      <c r="D135" s="348"/>
      <c r="E135" s="345"/>
      <c r="F135" s="358">
        <v>0</v>
      </c>
      <c r="G135" s="186" t="s">
        <v>9</v>
      </c>
      <c r="H135" s="187">
        <v>4291374</v>
      </c>
      <c r="I135" s="188">
        <v>700000</v>
      </c>
      <c r="J135" s="188">
        <v>649936</v>
      </c>
      <c r="K135" s="188">
        <f>SUM(J135,H135)</f>
        <v>4941310</v>
      </c>
      <c r="L135" s="196">
        <f>K135/F138</f>
        <v>0.8680124201780816</v>
      </c>
    </row>
    <row r="136" spans="1:12" ht="11.25" customHeight="1">
      <c r="A136" s="338"/>
      <c r="B136" s="356"/>
      <c r="C136" s="352"/>
      <c r="D136" s="348"/>
      <c r="E136" s="345"/>
      <c r="F136" s="359"/>
      <c r="G136" s="186" t="s">
        <v>10</v>
      </c>
      <c r="H136" s="190"/>
      <c r="I136" s="188"/>
      <c r="J136" s="188"/>
      <c r="K136" s="188"/>
      <c r="L136" s="189"/>
    </row>
    <row r="137" spans="1:12" ht="11.25" customHeight="1">
      <c r="A137" s="338"/>
      <c r="B137" s="356"/>
      <c r="C137" s="352"/>
      <c r="D137" s="348"/>
      <c r="E137" s="351"/>
      <c r="F137" s="191" t="s">
        <v>11</v>
      </c>
      <c r="G137" s="186" t="s">
        <v>12</v>
      </c>
      <c r="H137" s="190"/>
      <c r="I137" s="188"/>
      <c r="J137" s="188"/>
      <c r="K137" s="188"/>
      <c r="L137" s="189"/>
    </row>
    <row r="138" spans="1:12" ht="11.25" customHeight="1">
      <c r="A138" s="338"/>
      <c r="B138" s="356"/>
      <c r="C138" s="352"/>
      <c r="D138" s="348"/>
      <c r="E138" s="344">
        <v>2016</v>
      </c>
      <c r="F138" s="358">
        <v>5692672</v>
      </c>
      <c r="G138" s="186" t="s">
        <v>13</v>
      </c>
      <c r="H138" s="190"/>
      <c r="I138" s="188"/>
      <c r="J138" s="188"/>
      <c r="K138" s="188"/>
      <c r="L138" s="189"/>
    </row>
    <row r="139" spans="1:12" ht="11.25" customHeight="1">
      <c r="A139" s="338"/>
      <c r="B139" s="356"/>
      <c r="C139" s="352"/>
      <c r="D139" s="348"/>
      <c r="E139" s="345"/>
      <c r="F139" s="359"/>
      <c r="G139" s="186" t="s">
        <v>14</v>
      </c>
      <c r="H139" s="190"/>
      <c r="I139" s="188"/>
      <c r="J139" s="188"/>
      <c r="K139" s="188"/>
      <c r="L139" s="189"/>
    </row>
    <row r="140" spans="1:12" ht="11.25" customHeight="1">
      <c r="A140" s="338"/>
      <c r="B140" s="356"/>
      <c r="C140" s="352"/>
      <c r="D140" s="348"/>
      <c r="E140" s="345"/>
      <c r="F140" s="191" t="s">
        <v>15</v>
      </c>
      <c r="G140" s="186" t="s">
        <v>16</v>
      </c>
      <c r="H140" s="194">
        <f aca="true" t="shared" si="14" ref="H140:K141">H134+H136+H138</f>
        <v>0</v>
      </c>
      <c r="I140" s="195">
        <f t="shared" si="14"/>
        <v>0</v>
      </c>
      <c r="J140" s="195">
        <f t="shared" si="14"/>
        <v>0</v>
      </c>
      <c r="K140" s="195">
        <f t="shared" si="14"/>
        <v>0</v>
      </c>
      <c r="L140" s="196">
        <f>K140/F141</f>
        <v>0</v>
      </c>
    </row>
    <row r="141" spans="1:12" ht="11.25" customHeight="1" thickBot="1">
      <c r="A141" s="339"/>
      <c r="B141" s="357"/>
      <c r="C141" s="353"/>
      <c r="D141" s="349"/>
      <c r="E141" s="346"/>
      <c r="F141" s="197">
        <v>5692672</v>
      </c>
      <c r="G141" s="203" t="s">
        <v>17</v>
      </c>
      <c r="H141" s="199">
        <f t="shared" si="14"/>
        <v>4291374</v>
      </c>
      <c r="I141" s="201">
        <f t="shared" si="14"/>
        <v>700000</v>
      </c>
      <c r="J141" s="201">
        <f t="shared" si="14"/>
        <v>649936</v>
      </c>
      <c r="K141" s="201">
        <f t="shared" si="14"/>
        <v>4941310</v>
      </c>
      <c r="L141" s="204">
        <f>K141/F141</f>
        <v>0.8680124201780816</v>
      </c>
    </row>
    <row r="142" spans="1:12" ht="12.75" customHeight="1">
      <c r="A142" s="337">
        <v>18</v>
      </c>
      <c r="B142" s="356" t="s">
        <v>24</v>
      </c>
      <c r="C142" s="352">
        <v>90001</v>
      </c>
      <c r="D142" s="348" t="s">
        <v>175</v>
      </c>
      <c r="E142" s="345">
        <v>2012</v>
      </c>
      <c r="F142" s="181" t="s">
        <v>7</v>
      </c>
      <c r="G142" s="207" t="s">
        <v>8</v>
      </c>
      <c r="H142" s="236"/>
      <c r="I142" s="209"/>
      <c r="J142" s="209"/>
      <c r="K142" s="209"/>
      <c r="L142" s="235"/>
    </row>
    <row r="143" spans="1:12" ht="12.75" customHeight="1">
      <c r="A143" s="338"/>
      <c r="B143" s="356"/>
      <c r="C143" s="352"/>
      <c r="D143" s="348"/>
      <c r="E143" s="345"/>
      <c r="F143" s="358">
        <v>0</v>
      </c>
      <c r="G143" s="186" t="s">
        <v>9</v>
      </c>
      <c r="H143" s="187">
        <v>985642</v>
      </c>
      <c r="I143" s="188">
        <v>500000</v>
      </c>
      <c r="J143" s="188">
        <v>242408</v>
      </c>
      <c r="K143" s="188">
        <f>SUM(J143,H143)</f>
        <v>1228050</v>
      </c>
      <c r="L143" s="196">
        <f>K143/F146</f>
        <v>0.38048477611644343</v>
      </c>
    </row>
    <row r="144" spans="1:12" ht="12.75" customHeight="1">
      <c r="A144" s="338"/>
      <c r="B144" s="356"/>
      <c r="C144" s="352"/>
      <c r="D144" s="348"/>
      <c r="E144" s="345"/>
      <c r="F144" s="359"/>
      <c r="G144" s="186" t="s">
        <v>10</v>
      </c>
      <c r="H144" s="190"/>
      <c r="I144" s="188"/>
      <c r="J144" s="188"/>
      <c r="K144" s="188"/>
      <c r="L144" s="189"/>
    </row>
    <row r="145" spans="1:12" ht="12.75" customHeight="1">
      <c r="A145" s="338"/>
      <c r="B145" s="356"/>
      <c r="C145" s="352"/>
      <c r="D145" s="348"/>
      <c r="E145" s="351"/>
      <c r="F145" s="191" t="s">
        <v>11</v>
      </c>
      <c r="G145" s="186" t="s">
        <v>12</v>
      </c>
      <c r="H145" s="190"/>
      <c r="I145" s="188"/>
      <c r="J145" s="188"/>
      <c r="K145" s="188"/>
      <c r="L145" s="189"/>
    </row>
    <row r="146" spans="1:12" ht="12.75" customHeight="1">
      <c r="A146" s="338"/>
      <c r="B146" s="356"/>
      <c r="C146" s="352"/>
      <c r="D146" s="348"/>
      <c r="E146" s="344">
        <v>2018</v>
      </c>
      <c r="F146" s="358">
        <v>3227593</v>
      </c>
      <c r="G146" s="186" t="s">
        <v>13</v>
      </c>
      <c r="H146" s="190"/>
      <c r="I146" s="188"/>
      <c r="J146" s="188"/>
      <c r="K146" s="188"/>
      <c r="L146" s="189"/>
    </row>
    <row r="147" spans="1:12" ht="12.75" customHeight="1">
      <c r="A147" s="338"/>
      <c r="B147" s="356"/>
      <c r="C147" s="352"/>
      <c r="D147" s="348"/>
      <c r="E147" s="345"/>
      <c r="F147" s="359"/>
      <c r="G147" s="186" t="s">
        <v>14</v>
      </c>
      <c r="H147" s="190"/>
      <c r="I147" s="188"/>
      <c r="J147" s="188"/>
      <c r="K147" s="188"/>
      <c r="L147" s="189"/>
    </row>
    <row r="148" spans="1:12" ht="12.75" customHeight="1">
      <c r="A148" s="338"/>
      <c r="B148" s="356"/>
      <c r="C148" s="352"/>
      <c r="D148" s="348"/>
      <c r="E148" s="345"/>
      <c r="F148" s="191" t="s">
        <v>15</v>
      </c>
      <c r="G148" s="186" t="s">
        <v>16</v>
      </c>
      <c r="H148" s="194">
        <f aca="true" t="shared" si="15" ref="H148:K149">H142+H144+H146</f>
        <v>0</v>
      </c>
      <c r="I148" s="195">
        <f t="shared" si="15"/>
        <v>0</v>
      </c>
      <c r="J148" s="195">
        <f t="shared" si="15"/>
        <v>0</v>
      </c>
      <c r="K148" s="195">
        <f t="shared" si="15"/>
        <v>0</v>
      </c>
      <c r="L148" s="196">
        <f>K148/F149</f>
        <v>0</v>
      </c>
    </row>
    <row r="149" spans="1:12" ht="12.75" customHeight="1" thickBot="1">
      <c r="A149" s="339"/>
      <c r="B149" s="357"/>
      <c r="C149" s="353"/>
      <c r="D149" s="349"/>
      <c r="E149" s="346"/>
      <c r="F149" s="197">
        <v>3227593</v>
      </c>
      <c r="G149" s="203" t="s">
        <v>17</v>
      </c>
      <c r="H149" s="199">
        <f t="shared" si="15"/>
        <v>985642</v>
      </c>
      <c r="I149" s="201">
        <f t="shared" si="15"/>
        <v>500000</v>
      </c>
      <c r="J149" s="201">
        <f t="shared" si="15"/>
        <v>242408</v>
      </c>
      <c r="K149" s="200">
        <f t="shared" si="15"/>
        <v>1228050</v>
      </c>
      <c r="L149" s="204">
        <f>K149/F149</f>
        <v>0.38048477611644343</v>
      </c>
    </row>
    <row r="150" spans="1:12" ht="14.25" customHeight="1">
      <c r="A150" s="337">
        <v>19</v>
      </c>
      <c r="B150" s="355" t="s">
        <v>217</v>
      </c>
      <c r="C150" s="354">
        <v>90001</v>
      </c>
      <c r="D150" s="347" t="s">
        <v>175</v>
      </c>
      <c r="E150" s="350">
        <v>2014</v>
      </c>
      <c r="F150" s="181" t="s">
        <v>7</v>
      </c>
      <c r="G150" s="182" t="s">
        <v>8</v>
      </c>
      <c r="H150" s="183"/>
      <c r="I150" s="184"/>
      <c r="J150" s="184"/>
      <c r="K150" s="184"/>
      <c r="L150" s="235"/>
    </row>
    <row r="151" spans="1:12" ht="14.25" customHeight="1">
      <c r="A151" s="338"/>
      <c r="B151" s="356"/>
      <c r="C151" s="352"/>
      <c r="D151" s="348"/>
      <c r="E151" s="345"/>
      <c r="F151" s="358">
        <v>0</v>
      </c>
      <c r="G151" s="186" t="s">
        <v>9</v>
      </c>
      <c r="H151" s="187">
        <v>0</v>
      </c>
      <c r="I151" s="188">
        <v>50000</v>
      </c>
      <c r="J151" s="188">
        <v>0</v>
      </c>
      <c r="K151" s="188">
        <f>SUM(J151,H151)</f>
        <v>0</v>
      </c>
      <c r="L151" s="196">
        <f>K151/F154</f>
        <v>0</v>
      </c>
    </row>
    <row r="152" spans="1:12" ht="14.25" customHeight="1">
      <c r="A152" s="338"/>
      <c r="B152" s="356"/>
      <c r="C152" s="352"/>
      <c r="D152" s="348"/>
      <c r="E152" s="345"/>
      <c r="F152" s="359"/>
      <c r="G152" s="186" t="s">
        <v>10</v>
      </c>
      <c r="H152" s="190"/>
      <c r="I152" s="188"/>
      <c r="J152" s="188"/>
      <c r="K152" s="188"/>
      <c r="L152" s="189"/>
    </row>
    <row r="153" spans="1:12" ht="14.25" customHeight="1">
      <c r="A153" s="338"/>
      <c r="B153" s="356"/>
      <c r="C153" s="352"/>
      <c r="D153" s="348"/>
      <c r="E153" s="351"/>
      <c r="F153" s="191" t="s">
        <v>11</v>
      </c>
      <c r="G153" s="186" t="s">
        <v>12</v>
      </c>
      <c r="H153" s="190"/>
      <c r="I153" s="188"/>
      <c r="J153" s="188"/>
      <c r="K153" s="188"/>
      <c r="L153" s="189"/>
    </row>
    <row r="154" spans="1:12" ht="14.25" customHeight="1">
      <c r="A154" s="338"/>
      <c r="B154" s="356"/>
      <c r="C154" s="352"/>
      <c r="D154" s="348"/>
      <c r="E154" s="344">
        <v>2018</v>
      </c>
      <c r="F154" s="358">
        <v>250000</v>
      </c>
      <c r="G154" s="186" t="s">
        <v>13</v>
      </c>
      <c r="H154" s="190"/>
      <c r="I154" s="188"/>
      <c r="J154" s="188"/>
      <c r="K154" s="188"/>
      <c r="L154" s="189"/>
    </row>
    <row r="155" spans="1:12" ht="14.25" customHeight="1">
      <c r="A155" s="338"/>
      <c r="B155" s="356"/>
      <c r="C155" s="352"/>
      <c r="D155" s="348"/>
      <c r="E155" s="345"/>
      <c r="F155" s="359"/>
      <c r="G155" s="186" t="s">
        <v>14</v>
      </c>
      <c r="H155" s="190"/>
      <c r="I155" s="188"/>
      <c r="J155" s="188"/>
      <c r="K155" s="188"/>
      <c r="L155" s="189"/>
    </row>
    <row r="156" spans="1:12" ht="14.25" customHeight="1">
      <c r="A156" s="338"/>
      <c r="B156" s="356"/>
      <c r="C156" s="352"/>
      <c r="D156" s="348"/>
      <c r="E156" s="345"/>
      <c r="F156" s="191" t="s">
        <v>15</v>
      </c>
      <c r="G156" s="186" t="s">
        <v>16</v>
      </c>
      <c r="H156" s="194">
        <f aca="true" t="shared" si="16" ref="H156:K157">H150+H152+H154</f>
        <v>0</v>
      </c>
      <c r="I156" s="195">
        <f t="shared" si="16"/>
        <v>0</v>
      </c>
      <c r="J156" s="195">
        <f t="shared" si="16"/>
        <v>0</v>
      </c>
      <c r="K156" s="195">
        <f t="shared" si="16"/>
        <v>0</v>
      </c>
      <c r="L156" s="196">
        <f>K156/F157</f>
        <v>0</v>
      </c>
    </row>
    <row r="157" spans="1:12" ht="14.25" customHeight="1" thickBot="1">
      <c r="A157" s="339"/>
      <c r="B157" s="357"/>
      <c r="C157" s="353"/>
      <c r="D157" s="349"/>
      <c r="E157" s="346"/>
      <c r="F157" s="197">
        <v>250000</v>
      </c>
      <c r="G157" s="203" t="s">
        <v>17</v>
      </c>
      <c r="H157" s="199">
        <f t="shared" si="16"/>
        <v>0</v>
      </c>
      <c r="I157" s="201">
        <f t="shared" si="16"/>
        <v>50000</v>
      </c>
      <c r="J157" s="201">
        <f t="shared" si="16"/>
        <v>0</v>
      </c>
      <c r="K157" s="201">
        <f t="shared" si="16"/>
        <v>0</v>
      </c>
      <c r="L157" s="204">
        <f>K157/F157</f>
        <v>0</v>
      </c>
    </row>
    <row r="158" spans="1:12" ht="13.5" customHeight="1">
      <c r="A158" s="337">
        <v>20</v>
      </c>
      <c r="B158" s="355" t="s">
        <v>35</v>
      </c>
      <c r="C158" s="354">
        <v>90004</v>
      </c>
      <c r="D158" s="347" t="s">
        <v>175</v>
      </c>
      <c r="E158" s="350">
        <v>2014</v>
      </c>
      <c r="F158" s="181" t="s">
        <v>7</v>
      </c>
      <c r="G158" s="182" t="s">
        <v>8</v>
      </c>
      <c r="H158" s="183"/>
      <c r="I158" s="184"/>
      <c r="J158" s="184"/>
      <c r="K158" s="209"/>
      <c r="L158" s="235"/>
    </row>
    <row r="159" spans="1:12" ht="13.5" customHeight="1">
      <c r="A159" s="338"/>
      <c r="B159" s="356"/>
      <c r="C159" s="352"/>
      <c r="D159" s="348"/>
      <c r="E159" s="345"/>
      <c r="F159" s="358">
        <v>0</v>
      </c>
      <c r="G159" s="186" t="s">
        <v>9</v>
      </c>
      <c r="H159" s="187">
        <v>1392515</v>
      </c>
      <c r="I159" s="188">
        <v>170000</v>
      </c>
      <c r="J159" s="188">
        <v>154874</v>
      </c>
      <c r="K159" s="188">
        <f>SUM(J159,H159)</f>
        <v>1547389</v>
      </c>
      <c r="L159" s="196">
        <f>K159/F162</f>
        <v>0.9855980891719746</v>
      </c>
    </row>
    <row r="160" spans="1:12" ht="13.5" customHeight="1">
      <c r="A160" s="338"/>
      <c r="B160" s="356"/>
      <c r="C160" s="352"/>
      <c r="D160" s="348"/>
      <c r="E160" s="345"/>
      <c r="F160" s="359"/>
      <c r="G160" s="186" t="s">
        <v>10</v>
      </c>
      <c r="H160" s="190"/>
      <c r="I160" s="188"/>
      <c r="J160" s="188"/>
      <c r="K160" s="188"/>
      <c r="L160" s="189"/>
    </row>
    <row r="161" spans="1:12" ht="13.5" customHeight="1">
      <c r="A161" s="338"/>
      <c r="B161" s="356"/>
      <c r="C161" s="352"/>
      <c r="D161" s="348"/>
      <c r="E161" s="351"/>
      <c r="F161" s="191" t="s">
        <v>11</v>
      </c>
      <c r="G161" s="186" t="s">
        <v>12</v>
      </c>
      <c r="H161" s="190"/>
      <c r="I161" s="188"/>
      <c r="J161" s="188"/>
      <c r="K161" s="188"/>
      <c r="L161" s="189"/>
    </row>
    <row r="162" spans="1:12" ht="13.5" customHeight="1">
      <c r="A162" s="338"/>
      <c r="B162" s="356"/>
      <c r="C162" s="352"/>
      <c r="D162" s="348"/>
      <c r="E162" s="344">
        <v>2015</v>
      </c>
      <c r="F162" s="358">
        <v>1570000</v>
      </c>
      <c r="G162" s="186" t="s">
        <v>13</v>
      </c>
      <c r="H162" s="190"/>
      <c r="I162" s="188"/>
      <c r="J162" s="188"/>
      <c r="K162" s="188"/>
      <c r="L162" s="189"/>
    </row>
    <row r="163" spans="1:12" ht="13.5" customHeight="1">
      <c r="A163" s="338"/>
      <c r="B163" s="356"/>
      <c r="C163" s="352"/>
      <c r="D163" s="348"/>
      <c r="E163" s="345"/>
      <c r="F163" s="359"/>
      <c r="G163" s="186" t="s">
        <v>14</v>
      </c>
      <c r="H163" s="190"/>
      <c r="I163" s="188"/>
      <c r="J163" s="188"/>
      <c r="K163" s="188"/>
      <c r="L163" s="189"/>
    </row>
    <row r="164" spans="1:12" ht="13.5" customHeight="1">
      <c r="A164" s="338"/>
      <c r="B164" s="356"/>
      <c r="C164" s="352"/>
      <c r="D164" s="348"/>
      <c r="E164" s="345"/>
      <c r="F164" s="191" t="s">
        <v>15</v>
      </c>
      <c r="G164" s="186" t="s">
        <v>16</v>
      </c>
      <c r="H164" s="194">
        <f aca="true" t="shared" si="17" ref="H164:K165">H158+H160+H162</f>
        <v>0</v>
      </c>
      <c r="I164" s="195">
        <f t="shared" si="17"/>
        <v>0</v>
      </c>
      <c r="J164" s="195">
        <f t="shared" si="17"/>
        <v>0</v>
      </c>
      <c r="K164" s="195">
        <f t="shared" si="17"/>
        <v>0</v>
      </c>
      <c r="L164" s="196">
        <f>K164/F165</f>
        <v>0</v>
      </c>
    </row>
    <row r="165" spans="1:12" ht="13.5" customHeight="1" thickBot="1">
      <c r="A165" s="339"/>
      <c r="B165" s="357"/>
      <c r="C165" s="353"/>
      <c r="D165" s="349"/>
      <c r="E165" s="346"/>
      <c r="F165" s="197">
        <v>1570000</v>
      </c>
      <c r="G165" s="203" t="s">
        <v>17</v>
      </c>
      <c r="H165" s="199">
        <f t="shared" si="17"/>
        <v>1392515</v>
      </c>
      <c r="I165" s="201">
        <f t="shared" si="17"/>
        <v>170000</v>
      </c>
      <c r="J165" s="201">
        <f t="shared" si="17"/>
        <v>154874</v>
      </c>
      <c r="K165" s="201">
        <f t="shared" si="17"/>
        <v>1547389</v>
      </c>
      <c r="L165" s="204">
        <f>K165/F165</f>
        <v>0.9855980891719746</v>
      </c>
    </row>
    <row r="166" spans="1:12" ht="12.75" customHeight="1">
      <c r="A166" s="337">
        <v>21</v>
      </c>
      <c r="B166" s="355" t="s">
        <v>36</v>
      </c>
      <c r="C166" s="354">
        <v>90015</v>
      </c>
      <c r="D166" s="347" t="s">
        <v>175</v>
      </c>
      <c r="E166" s="350">
        <v>2013</v>
      </c>
      <c r="F166" s="181" t="s">
        <v>7</v>
      </c>
      <c r="G166" s="182" t="s">
        <v>8</v>
      </c>
      <c r="H166" s="183"/>
      <c r="I166" s="184"/>
      <c r="J166" s="184"/>
      <c r="K166" s="184"/>
      <c r="L166" s="235"/>
    </row>
    <row r="167" spans="1:12" ht="12.75">
      <c r="A167" s="338"/>
      <c r="B167" s="356"/>
      <c r="C167" s="352"/>
      <c r="D167" s="348"/>
      <c r="E167" s="345"/>
      <c r="F167" s="358">
        <v>0</v>
      </c>
      <c r="G167" s="186" t="s">
        <v>9</v>
      </c>
      <c r="H167" s="187">
        <v>1357281</v>
      </c>
      <c r="I167" s="188">
        <f>1000000+200000</f>
        <v>1200000</v>
      </c>
      <c r="J167" s="188">
        <v>1192889</v>
      </c>
      <c r="K167" s="188">
        <f>SUM(J167,H167)</f>
        <v>2550170</v>
      </c>
      <c r="L167" s="196">
        <f>K167/F170</f>
        <v>0.45000797608022947</v>
      </c>
    </row>
    <row r="168" spans="1:12" ht="9.75" customHeight="1">
      <c r="A168" s="338"/>
      <c r="B168" s="356"/>
      <c r="C168" s="352"/>
      <c r="D168" s="348"/>
      <c r="E168" s="345"/>
      <c r="F168" s="359"/>
      <c r="G168" s="186" t="s">
        <v>10</v>
      </c>
      <c r="H168" s="190"/>
      <c r="I168" s="188"/>
      <c r="J168" s="188"/>
      <c r="K168" s="188"/>
      <c r="L168" s="189"/>
    </row>
    <row r="169" spans="1:12" ht="12.75">
      <c r="A169" s="338"/>
      <c r="B169" s="356"/>
      <c r="C169" s="352"/>
      <c r="D169" s="348"/>
      <c r="E169" s="351"/>
      <c r="F169" s="191" t="s">
        <v>11</v>
      </c>
      <c r="G169" s="186" t="s">
        <v>12</v>
      </c>
      <c r="H169" s="190"/>
      <c r="I169" s="188"/>
      <c r="J169" s="188"/>
      <c r="K169" s="188"/>
      <c r="L169" s="189"/>
    </row>
    <row r="170" spans="1:12" ht="12.75">
      <c r="A170" s="338"/>
      <c r="B170" s="356"/>
      <c r="C170" s="352"/>
      <c r="D170" s="348"/>
      <c r="E170" s="344">
        <v>2018</v>
      </c>
      <c r="F170" s="358">
        <v>5666944</v>
      </c>
      <c r="G170" s="186" t="s">
        <v>13</v>
      </c>
      <c r="H170" s="190"/>
      <c r="I170" s="188"/>
      <c r="J170" s="188"/>
      <c r="K170" s="188"/>
      <c r="L170" s="189"/>
    </row>
    <row r="171" spans="1:12" ht="12.75">
      <c r="A171" s="338"/>
      <c r="B171" s="356"/>
      <c r="C171" s="352"/>
      <c r="D171" s="348"/>
      <c r="E171" s="345"/>
      <c r="F171" s="359"/>
      <c r="G171" s="186" t="s">
        <v>14</v>
      </c>
      <c r="H171" s="190"/>
      <c r="I171" s="188"/>
      <c r="J171" s="188"/>
      <c r="K171" s="188"/>
      <c r="L171" s="189"/>
    </row>
    <row r="172" spans="1:12" ht="12.75">
      <c r="A172" s="338"/>
      <c r="B172" s="356"/>
      <c r="C172" s="352"/>
      <c r="D172" s="348"/>
      <c r="E172" s="345"/>
      <c r="F172" s="191" t="s">
        <v>15</v>
      </c>
      <c r="G172" s="186" t="s">
        <v>16</v>
      </c>
      <c r="H172" s="194">
        <f aca="true" t="shared" si="18" ref="H172:K173">H166+H168+H170</f>
        <v>0</v>
      </c>
      <c r="I172" s="195">
        <f t="shared" si="18"/>
        <v>0</v>
      </c>
      <c r="J172" s="195">
        <f t="shared" si="18"/>
        <v>0</v>
      </c>
      <c r="K172" s="195">
        <f t="shared" si="18"/>
        <v>0</v>
      </c>
      <c r="L172" s="196">
        <f>K172/F173</f>
        <v>0</v>
      </c>
    </row>
    <row r="173" spans="1:12" ht="13.5" thickBot="1">
      <c r="A173" s="339"/>
      <c r="B173" s="357"/>
      <c r="C173" s="353"/>
      <c r="D173" s="349"/>
      <c r="E173" s="346"/>
      <c r="F173" s="197">
        <v>5666944</v>
      </c>
      <c r="G173" s="203" t="s">
        <v>17</v>
      </c>
      <c r="H173" s="199">
        <f t="shared" si="18"/>
        <v>1357281</v>
      </c>
      <c r="I173" s="201">
        <f t="shared" si="18"/>
        <v>1200000</v>
      </c>
      <c r="J173" s="201">
        <f t="shared" si="18"/>
        <v>1192889</v>
      </c>
      <c r="K173" s="200">
        <f t="shared" si="18"/>
        <v>2550170</v>
      </c>
      <c r="L173" s="204">
        <f>K173/F173</f>
        <v>0.45000797608022947</v>
      </c>
    </row>
    <row r="174" spans="1:12" ht="13.5" customHeight="1">
      <c r="A174" s="337">
        <v>22</v>
      </c>
      <c r="B174" s="356" t="s">
        <v>24</v>
      </c>
      <c r="C174" s="352">
        <v>90015</v>
      </c>
      <c r="D174" s="348" t="s">
        <v>175</v>
      </c>
      <c r="E174" s="345">
        <v>2012</v>
      </c>
      <c r="F174" s="181" t="s">
        <v>7</v>
      </c>
      <c r="G174" s="207" t="s">
        <v>8</v>
      </c>
      <c r="H174" s="236"/>
      <c r="I174" s="209"/>
      <c r="J174" s="209"/>
      <c r="K174" s="184"/>
      <c r="L174" s="235"/>
    </row>
    <row r="175" spans="1:12" ht="13.5" customHeight="1">
      <c r="A175" s="338"/>
      <c r="B175" s="356"/>
      <c r="C175" s="352"/>
      <c r="D175" s="348"/>
      <c r="E175" s="345"/>
      <c r="F175" s="358">
        <v>0</v>
      </c>
      <c r="G175" s="186" t="s">
        <v>9</v>
      </c>
      <c r="H175" s="187">
        <v>142185</v>
      </c>
      <c r="I175" s="188">
        <v>200000</v>
      </c>
      <c r="J175" s="188">
        <v>54107</v>
      </c>
      <c r="K175" s="188">
        <f>SUM(J175,H175)</f>
        <v>196292</v>
      </c>
      <c r="L175" s="196">
        <f>K175/F178</f>
        <v>0.196292</v>
      </c>
    </row>
    <row r="176" spans="1:12" ht="13.5" customHeight="1">
      <c r="A176" s="338"/>
      <c r="B176" s="356"/>
      <c r="C176" s="352"/>
      <c r="D176" s="348"/>
      <c r="E176" s="345"/>
      <c r="F176" s="359"/>
      <c r="G176" s="186" t="s">
        <v>10</v>
      </c>
      <c r="H176" s="190"/>
      <c r="I176" s="188"/>
      <c r="J176" s="188"/>
      <c r="K176" s="188"/>
      <c r="L176" s="189"/>
    </row>
    <row r="177" spans="1:12" ht="13.5" customHeight="1">
      <c r="A177" s="338"/>
      <c r="B177" s="356"/>
      <c r="C177" s="352"/>
      <c r="D177" s="348"/>
      <c r="E177" s="351"/>
      <c r="F177" s="191" t="s">
        <v>11</v>
      </c>
      <c r="G177" s="186" t="s">
        <v>12</v>
      </c>
      <c r="H177" s="190"/>
      <c r="I177" s="188"/>
      <c r="J177" s="188"/>
      <c r="K177" s="188"/>
      <c r="L177" s="189"/>
    </row>
    <row r="178" spans="1:12" ht="13.5" customHeight="1">
      <c r="A178" s="338"/>
      <c r="B178" s="356"/>
      <c r="C178" s="352"/>
      <c r="D178" s="348"/>
      <c r="E178" s="344">
        <v>2018</v>
      </c>
      <c r="F178" s="358">
        <v>1000000</v>
      </c>
      <c r="G178" s="186" t="s">
        <v>13</v>
      </c>
      <c r="H178" s="190"/>
      <c r="I178" s="188"/>
      <c r="J178" s="188"/>
      <c r="K178" s="188"/>
      <c r="L178" s="189"/>
    </row>
    <row r="179" spans="1:12" ht="13.5" customHeight="1">
      <c r="A179" s="338"/>
      <c r="B179" s="356"/>
      <c r="C179" s="352"/>
      <c r="D179" s="348"/>
      <c r="E179" s="345"/>
      <c r="F179" s="359"/>
      <c r="G179" s="186" t="s">
        <v>14</v>
      </c>
      <c r="H179" s="190"/>
      <c r="I179" s="188"/>
      <c r="J179" s="188"/>
      <c r="K179" s="188"/>
      <c r="L179" s="189"/>
    </row>
    <row r="180" spans="1:12" ht="13.5" customHeight="1">
      <c r="A180" s="338"/>
      <c r="B180" s="356"/>
      <c r="C180" s="352"/>
      <c r="D180" s="348"/>
      <c r="E180" s="345"/>
      <c r="F180" s="191" t="s">
        <v>15</v>
      </c>
      <c r="G180" s="186" t="s">
        <v>16</v>
      </c>
      <c r="H180" s="194">
        <f aca="true" t="shared" si="19" ref="H180:K181">H174+H176+H178</f>
        <v>0</v>
      </c>
      <c r="I180" s="195">
        <f t="shared" si="19"/>
        <v>0</v>
      </c>
      <c r="J180" s="195">
        <f t="shared" si="19"/>
        <v>0</v>
      </c>
      <c r="K180" s="195">
        <f t="shared" si="19"/>
        <v>0</v>
      </c>
      <c r="L180" s="196">
        <f>K180/F181</f>
        <v>0</v>
      </c>
    </row>
    <row r="181" spans="1:12" ht="13.5" customHeight="1" thickBot="1">
      <c r="A181" s="339"/>
      <c r="B181" s="357"/>
      <c r="C181" s="353"/>
      <c r="D181" s="349"/>
      <c r="E181" s="346"/>
      <c r="F181" s="197">
        <v>1000000</v>
      </c>
      <c r="G181" s="203" t="s">
        <v>17</v>
      </c>
      <c r="H181" s="199">
        <f t="shared" si="19"/>
        <v>142185</v>
      </c>
      <c r="I181" s="201">
        <f t="shared" si="19"/>
        <v>200000</v>
      </c>
      <c r="J181" s="201">
        <f t="shared" si="19"/>
        <v>54107</v>
      </c>
      <c r="K181" s="201">
        <f t="shared" si="19"/>
        <v>196292</v>
      </c>
      <c r="L181" s="204">
        <f>K181/F181</f>
        <v>0.196292</v>
      </c>
    </row>
    <row r="182" spans="1:12" ht="12.75" customHeight="1">
      <c r="A182" s="337">
        <v>23</v>
      </c>
      <c r="B182" s="355" t="s">
        <v>37</v>
      </c>
      <c r="C182" s="354">
        <v>90095</v>
      </c>
      <c r="D182" s="347" t="s">
        <v>175</v>
      </c>
      <c r="E182" s="350">
        <v>2014</v>
      </c>
      <c r="F182" s="181" t="s">
        <v>7</v>
      </c>
      <c r="G182" s="182" t="s">
        <v>8</v>
      </c>
      <c r="H182" s="183"/>
      <c r="I182" s="184"/>
      <c r="J182" s="184"/>
      <c r="K182" s="184"/>
      <c r="L182" s="235"/>
    </row>
    <row r="183" spans="1:12" ht="12.75" customHeight="1">
      <c r="A183" s="338"/>
      <c r="B183" s="356"/>
      <c r="C183" s="352"/>
      <c r="D183" s="348"/>
      <c r="E183" s="345"/>
      <c r="F183" s="358">
        <v>0</v>
      </c>
      <c r="G183" s="186" t="s">
        <v>26</v>
      </c>
      <c r="H183" s="187">
        <v>142947</v>
      </c>
      <c r="I183" s="188">
        <v>360000</v>
      </c>
      <c r="J183" s="188">
        <v>150176</v>
      </c>
      <c r="K183" s="188">
        <f>SUM(J183,H183)</f>
        <v>293123</v>
      </c>
      <c r="L183" s="196">
        <f>K183/F186</f>
        <v>0.44751603053435113</v>
      </c>
    </row>
    <row r="184" spans="1:12" ht="12.75" customHeight="1">
      <c r="A184" s="338"/>
      <c r="B184" s="356"/>
      <c r="C184" s="352"/>
      <c r="D184" s="348"/>
      <c r="E184" s="345"/>
      <c r="F184" s="359"/>
      <c r="G184" s="186" t="s">
        <v>10</v>
      </c>
      <c r="H184" s="190"/>
      <c r="I184" s="188"/>
      <c r="J184" s="188"/>
      <c r="K184" s="188"/>
      <c r="L184" s="189"/>
    </row>
    <row r="185" spans="1:12" ht="12.75" customHeight="1">
      <c r="A185" s="338"/>
      <c r="B185" s="356"/>
      <c r="C185" s="352"/>
      <c r="D185" s="348"/>
      <c r="E185" s="351"/>
      <c r="F185" s="191" t="s">
        <v>11</v>
      </c>
      <c r="G185" s="186" t="s">
        <v>12</v>
      </c>
      <c r="H185" s="190"/>
      <c r="I185" s="188"/>
      <c r="J185" s="188"/>
      <c r="K185" s="188"/>
      <c r="L185" s="189"/>
    </row>
    <row r="186" spans="1:12" ht="12.75" customHeight="1">
      <c r="A186" s="338"/>
      <c r="B186" s="356"/>
      <c r="C186" s="352"/>
      <c r="D186" s="348"/>
      <c r="E186" s="344">
        <v>2016</v>
      </c>
      <c r="F186" s="358">
        <v>655000</v>
      </c>
      <c r="G186" s="186" t="s">
        <v>13</v>
      </c>
      <c r="H186" s="190"/>
      <c r="I186" s="188"/>
      <c r="J186" s="188"/>
      <c r="K186" s="188"/>
      <c r="L186" s="189"/>
    </row>
    <row r="187" spans="1:12" ht="12.75" customHeight="1">
      <c r="A187" s="338"/>
      <c r="B187" s="356"/>
      <c r="C187" s="352"/>
      <c r="D187" s="348"/>
      <c r="E187" s="345"/>
      <c r="F187" s="359"/>
      <c r="G187" s="186" t="s">
        <v>14</v>
      </c>
      <c r="H187" s="190"/>
      <c r="I187" s="188"/>
      <c r="J187" s="188"/>
      <c r="K187" s="188"/>
      <c r="L187" s="189"/>
    </row>
    <row r="188" spans="1:12" ht="12.75" customHeight="1">
      <c r="A188" s="338"/>
      <c r="B188" s="356"/>
      <c r="C188" s="352"/>
      <c r="D188" s="348"/>
      <c r="E188" s="345"/>
      <c r="F188" s="191" t="s">
        <v>15</v>
      </c>
      <c r="G188" s="186" t="s">
        <v>16</v>
      </c>
      <c r="H188" s="194">
        <f aca="true" t="shared" si="20" ref="H188:K189">H182+H184+H186</f>
        <v>0</v>
      </c>
      <c r="I188" s="195">
        <f t="shared" si="20"/>
        <v>0</v>
      </c>
      <c r="J188" s="195">
        <f t="shared" si="20"/>
        <v>0</v>
      </c>
      <c r="K188" s="195">
        <f t="shared" si="20"/>
        <v>0</v>
      </c>
      <c r="L188" s="196">
        <f>K188/F189</f>
        <v>0</v>
      </c>
    </row>
    <row r="189" spans="1:12" ht="12.75" customHeight="1" thickBot="1">
      <c r="A189" s="339"/>
      <c r="B189" s="357"/>
      <c r="C189" s="353"/>
      <c r="D189" s="349"/>
      <c r="E189" s="346"/>
      <c r="F189" s="197">
        <v>655000</v>
      </c>
      <c r="G189" s="203" t="s">
        <v>17</v>
      </c>
      <c r="H189" s="199">
        <f t="shared" si="20"/>
        <v>142947</v>
      </c>
      <c r="I189" s="201">
        <f t="shared" si="20"/>
        <v>360000</v>
      </c>
      <c r="J189" s="201">
        <f t="shared" si="20"/>
        <v>150176</v>
      </c>
      <c r="K189" s="201">
        <f t="shared" si="20"/>
        <v>293123</v>
      </c>
      <c r="L189" s="204">
        <f>K189/F189</f>
        <v>0.44751603053435113</v>
      </c>
    </row>
    <row r="190" spans="1:12" ht="13.5" customHeight="1">
      <c r="A190" s="337">
        <v>24</v>
      </c>
      <c r="B190" s="355" t="s">
        <v>38</v>
      </c>
      <c r="C190" s="354">
        <v>90095</v>
      </c>
      <c r="D190" s="347" t="s">
        <v>175</v>
      </c>
      <c r="E190" s="350">
        <v>2014</v>
      </c>
      <c r="F190" s="181" t="s">
        <v>7</v>
      </c>
      <c r="G190" s="182" t="s">
        <v>8</v>
      </c>
      <c r="H190" s="183"/>
      <c r="I190" s="184"/>
      <c r="J190" s="184"/>
      <c r="K190" s="184"/>
      <c r="L190" s="235"/>
    </row>
    <row r="191" spans="1:12" ht="13.5" customHeight="1">
      <c r="A191" s="338"/>
      <c r="B191" s="356"/>
      <c r="C191" s="352"/>
      <c r="D191" s="348"/>
      <c r="E191" s="345"/>
      <c r="F191" s="358">
        <v>0</v>
      </c>
      <c r="G191" s="186" t="s">
        <v>9</v>
      </c>
      <c r="H191" s="187">
        <v>0</v>
      </c>
      <c r="I191" s="188">
        <v>50000</v>
      </c>
      <c r="J191" s="188">
        <v>0</v>
      </c>
      <c r="K191" s="188">
        <f>SUM(J191,H191)</f>
        <v>0</v>
      </c>
      <c r="L191" s="196">
        <f>K191/F194</f>
        <v>0</v>
      </c>
    </row>
    <row r="192" spans="1:12" ht="13.5" customHeight="1">
      <c r="A192" s="338"/>
      <c r="B192" s="356"/>
      <c r="C192" s="352"/>
      <c r="D192" s="348"/>
      <c r="E192" s="345"/>
      <c r="F192" s="359"/>
      <c r="G192" s="186" t="s">
        <v>10</v>
      </c>
      <c r="H192" s="190"/>
      <c r="I192" s="188"/>
      <c r="J192" s="188"/>
      <c r="K192" s="188"/>
      <c r="L192" s="189"/>
    </row>
    <row r="193" spans="1:12" ht="13.5" customHeight="1">
      <c r="A193" s="338"/>
      <c r="B193" s="356"/>
      <c r="C193" s="352"/>
      <c r="D193" s="348"/>
      <c r="E193" s="351"/>
      <c r="F193" s="191" t="s">
        <v>11</v>
      </c>
      <c r="G193" s="186" t="s">
        <v>12</v>
      </c>
      <c r="H193" s="190"/>
      <c r="I193" s="188"/>
      <c r="J193" s="188"/>
      <c r="K193" s="188"/>
      <c r="L193" s="189"/>
    </row>
    <row r="194" spans="1:12" ht="13.5" customHeight="1">
      <c r="A194" s="338"/>
      <c r="B194" s="356"/>
      <c r="C194" s="352"/>
      <c r="D194" s="348"/>
      <c r="E194" s="344">
        <v>2018</v>
      </c>
      <c r="F194" s="358">
        <v>250000</v>
      </c>
      <c r="G194" s="186" t="s">
        <v>13</v>
      </c>
      <c r="H194" s="190"/>
      <c r="I194" s="188"/>
      <c r="J194" s="188"/>
      <c r="K194" s="188"/>
      <c r="L194" s="189"/>
    </row>
    <row r="195" spans="1:12" ht="13.5" customHeight="1">
      <c r="A195" s="338"/>
      <c r="B195" s="356"/>
      <c r="C195" s="352"/>
      <c r="D195" s="348"/>
      <c r="E195" s="345"/>
      <c r="F195" s="359"/>
      <c r="G195" s="186" t="s">
        <v>14</v>
      </c>
      <c r="H195" s="190"/>
      <c r="I195" s="188"/>
      <c r="J195" s="188"/>
      <c r="K195" s="188"/>
      <c r="L195" s="189"/>
    </row>
    <row r="196" spans="1:12" ht="13.5" customHeight="1">
      <c r="A196" s="338"/>
      <c r="B196" s="356"/>
      <c r="C196" s="352"/>
      <c r="D196" s="348"/>
      <c r="E196" s="345"/>
      <c r="F196" s="191" t="s">
        <v>15</v>
      </c>
      <c r="G196" s="186" t="s">
        <v>16</v>
      </c>
      <c r="H196" s="194">
        <f aca="true" t="shared" si="21" ref="H196:K197">H190+H192+H194</f>
        <v>0</v>
      </c>
      <c r="I196" s="195">
        <f t="shared" si="21"/>
        <v>0</v>
      </c>
      <c r="J196" s="195">
        <f t="shared" si="21"/>
        <v>0</v>
      </c>
      <c r="K196" s="195">
        <f t="shared" si="21"/>
        <v>0</v>
      </c>
      <c r="L196" s="196">
        <f>K196/F197</f>
        <v>0</v>
      </c>
    </row>
    <row r="197" spans="1:12" ht="13.5" customHeight="1" thickBot="1">
      <c r="A197" s="339"/>
      <c r="B197" s="357"/>
      <c r="C197" s="353"/>
      <c r="D197" s="349"/>
      <c r="E197" s="346"/>
      <c r="F197" s="197">
        <v>250000</v>
      </c>
      <c r="G197" s="203" t="s">
        <v>17</v>
      </c>
      <c r="H197" s="199">
        <f t="shared" si="21"/>
        <v>0</v>
      </c>
      <c r="I197" s="201">
        <f t="shared" si="21"/>
        <v>50000</v>
      </c>
      <c r="J197" s="201">
        <f t="shared" si="21"/>
        <v>0</v>
      </c>
      <c r="K197" s="201">
        <f t="shared" si="21"/>
        <v>0</v>
      </c>
      <c r="L197" s="204">
        <f>K197/F197</f>
        <v>0</v>
      </c>
    </row>
    <row r="198" spans="1:12" ht="14.25" customHeight="1">
      <c r="A198" s="337">
        <v>25</v>
      </c>
      <c r="B198" s="355" t="s">
        <v>24</v>
      </c>
      <c r="C198" s="354">
        <v>90095</v>
      </c>
      <c r="D198" s="347" t="s">
        <v>175</v>
      </c>
      <c r="E198" s="350">
        <v>2014</v>
      </c>
      <c r="F198" s="181" t="s">
        <v>7</v>
      </c>
      <c r="G198" s="182" t="s">
        <v>8</v>
      </c>
      <c r="H198" s="183"/>
      <c r="I198" s="184"/>
      <c r="J198" s="184"/>
      <c r="K198" s="184"/>
      <c r="L198" s="235"/>
    </row>
    <row r="199" spans="1:12" ht="14.25" customHeight="1">
      <c r="A199" s="338"/>
      <c r="B199" s="356"/>
      <c r="C199" s="352"/>
      <c r="D199" s="348"/>
      <c r="E199" s="345"/>
      <c r="F199" s="358">
        <v>0</v>
      </c>
      <c r="G199" s="186" t="s">
        <v>9</v>
      </c>
      <c r="H199" s="187">
        <v>169178</v>
      </c>
      <c r="I199" s="188">
        <v>120000</v>
      </c>
      <c r="J199" s="188">
        <v>23455</v>
      </c>
      <c r="K199" s="188">
        <f>SUM(J199,H199)</f>
        <v>192633</v>
      </c>
      <c r="L199" s="196">
        <f>K199/F202</f>
        <v>0.2675458333333333</v>
      </c>
    </row>
    <row r="200" spans="1:12" ht="14.25" customHeight="1">
      <c r="A200" s="338"/>
      <c r="B200" s="356"/>
      <c r="C200" s="352"/>
      <c r="D200" s="348"/>
      <c r="E200" s="345"/>
      <c r="F200" s="359"/>
      <c r="G200" s="186" t="s">
        <v>10</v>
      </c>
      <c r="H200" s="190"/>
      <c r="I200" s="188"/>
      <c r="J200" s="188"/>
      <c r="K200" s="188"/>
      <c r="L200" s="189"/>
    </row>
    <row r="201" spans="1:12" ht="14.25" customHeight="1">
      <c r="A201" s="338"/>
      <c r="B201" s="356"/>
      <c r="C201" s="352"/>
      <c r="D201" s="348"/>
      <c r="E201" s="351"/>
      <c r="F201" s="191" t="s">
        <v>11</v>
      </c>
      <c r="G201" s="186" t="s">
        <v>12</v>
      </c>
      <c r="H201" s="190"/>
      <c r="I201" s="188"/>
      <c r="J201" s="188"/>
      <c r="K201" s="188"/>
      <c r="L201" s="189"/>
    </row>
    <row r="202" spans="1:12" ht="14.25" customHeight="1">
      <c r="A202" s="338"/>
      <c r="B202" s="356"/>
      <c r="C202" s="352"/>
      <c r="D202" s="348"/>
      <c r="E202" s="344">
        <v>2016</v>
      </c>
      <c r="F202" s="358">
        <v>720000</v>
      </c>
      <c r="G202" s="186" t="s">
        <v>13</v>
      </c>
      <c r="H202" s="190"/>
      <c r="I202" s="188"/>
      <c r="J202" s="188"/>
      <c r="K202" s="188"/>
      <c r="L202" s="189"/>
    </row>
    <row r="203" spans="1:12" ht="14.25" customHeight="1">
      <c r="A203" s="338"/>
      <c r="B203" s="356"/>
      <c r="C203" s="352"/>
      <c r="D203" s="348"/>
      <c r="E203" s="345"/>
      <c r="F203" s="359"/>
      <c r="G203" s="186" t="s">
        <v>14</v>
      </c>
      <c r="H203" s="190"/>
      <c r="I203" s="188"/>
      <c r="J203" s="188"/>
      <c r="K203" s="188"/>
      <c r="L203" s="189"/>
    </row>
    <row r="204" spans="1:12" ht="14.25" customHeight="1">
      <c r="A204" s="338"/>
      <c r="B204" s="356"/>
      <c r="C204" s="352"/>
      <c r="D204" s="348"/>
      <c r="E204" s="345"/>
      <c r="F204" s="191" t="s">
        <v>15</v>
      </c>
      <c r="G204" s="186" t="s">
        <v>16</v>
      </c>
      <c r="H204" s="194">
        <f aca="true" t="shared" si="22" ref="H204:K205">H198+H200+H202</f>
        <v>0</v>
      </c>
      <c r="I204" s="195">
        <f t="shared" si="22"/>
        <v>0</v>
      </c>
      <c r="J204" s="195">
        <f t="shared" si="22"/>
        <v>0</v>
      </c>
      <c r="K204" s="195">
        <f t="shared" si="22"/>
        <v>0</v>
      </c>
      <c r="L204" s="196">
        <f>K204/F205</f>
        <v>0</v>
      </c>
    </row>
    <row r="205" spans="1:12" ht="14.25" customHeight="1" thickBot="1">
      <c r="A205" s="339"/>
      <c r="B205" s="357"/>
      <c r="C205" s="353"/>
      <c r="D205" s="349"/>
      <c r="E205" s="346"/>
      <c r="F205" s="197">
        <v>720000</v>
      </c>
      <c r="G205" s="203" t="s">
        <v>17</v>
      </c>
      <c r="H205" s="199">
        <f t="shared" si="22"/>
        <v>169178</v>
      </c>
      <c r="I205" s="201">
        <f t="shared" si="22"/>
        <v>120000</v>
      </c>
      <c r="J205" s="201">
        <f t="shared" si="22"/>
        <v>23455</v>
      </c>
      <c r="K205" s="201">
        <f t="shared" si="22"/>
        <v>192633</v>
      </c>
      <c r="L205" s="204">
        <f>K205/F205</f>
        <v>0.2675458333333333</v>
      </c>
    </row>
    <row r="206" spans="1:12" s="237" customFormat="1" ht="12.75">
      <c r="A206" s="337">
        <v>26</v>
      </c>
      <c r="B206" s="340" t="s">
        <v>79</v>
      </c>
      <c r="C206" s="364">
        <v>90095</v>
      </c>
      <c r="D206" s="347" t="s">
        <v>179</v>
      </c>
      <c r="E206" s="330">
        <v>2012</v>
      </c>
      <c r="F206" s="1" t="s">
        <v>7</v>
      </c>
      <c r="G206" s="18" t="s">
        <v>8</v>
      </c>
      <c r="H206" s="5"/>
      <c r="I206" s="6"/>
      <c r="J206" s="6"/>
      <c r="K206" s="6"/>
      <c r="L206" s="235"/>
    </row>
    <row r="207" spans="1:12" s="237" customFormat="1" ht="12.75">
      <c r="A207" s="338"/>
      <c r="B207" s="341"/>
      <c r="C207" s="365"/>
      <c r="D207" s="348"/>
      <c r="E207" s="326"/>
      <c r="F207" s="328"/>
      <c r="G207" s="19" t="s">
        <v>9</v>
      </c>
      <c r="H207" s="8">
        <v>62646</v>
      </c>
      <c r="I207" s="9">
        <v>0</v>
      </c>
      <c r="J207" s="9">
        <v>0</v>
      </c>
      <c r="K207" s="188">
        <f>SUM(J207,H207)</f>
        <v>62646</v>
      </c>
      <c r="L207" s="196">
        <f>K207/F210</f>
        <v>1</v>
      </c>
    </row>
    <row r="208" spans="1:12" s="237" customFormat="1" ht="12" customHeight="1">
      <c r="A208" s="338"/>
      <c r="B208" s="341"/>
      <c r="C208" s="365"/>
      <c r="D208" s="348"/>
      <c r="E208" s="326"/>
      <c r="F208" s="329"/>
      <c r="G208" s="19" t="s">
        <v>10</v>
      </c>
      <c r="H208" s="8"/>
      <c r="I208" s="9"/>
      <c r="J208" s="9"/>
      <c r="K208" s="9"/>
      <c r="L208" s="189"/>
    </row>
    <row r="209" spans="1:12" s="237" customFormat="1" ht="12.75">
      <c r="A209" s="338"/>
      <c r="B209" s="341"/>
      <c r="C209" s="365"/>
      <c r="D209" s="348"/>
      <c r="E209" s="331"/>
      <c r="F209" s="2" t="s">
        <v>11</v>
      </c>
      <c r="G209" s="19" t="s">
        <v>12</v>
      </c>
      <c r="H209" s="8"/>
      <c r="I209" s="9"/>
      <c r="J209" s="9"/>
      <c r="K209" s="9"/>
      <c r="L209" s="189"/>
    </row>
    <row r="210" spans="1:12" s="237" customFormat="1" ht="12.75">
      <c r="A210" s="338"/>
      <c r="B210" s="341"/>
      <c r="C210" s="365"/>
      <c r="D210" s="348"/>
      <c r="E210" s="325">
        <v>2017</v>
      </c>
      <c r="F210" s="328">
        <v>62646</v>
      </c>
      <c r="G210" s="19" t="s">
        <v>13</v>
      </c>
      <c r="H210" s="8"/>
      <c r="I210" s="9"/>
      <c r="J210" s="9"/>
      <c r="K210" s="9"/>
      <c r="L210" s="189"/>
    </row>
    <row r="211" spans="1:12" s="237" customFormat="1" ht="12.75">
      <c r="A211" s="338"/>
      <c r="B211" s="341"/>
      <c r="C211" s="365"/>
      <c r="D211" s="348"/>
      <c r="E211" s="326"/>
      <c r="F211" s="329"/>
      <c r="G211" s="19" t="s">
        <v>14</v>
      </c>
      <c r="H211" s="8"/>
      <c r="I211" s="9"/>
      <c r="J211" s="9"/>
      <c r="K211" s="9"/>
      <c r="L211" s="189"/>
    </row>
    <row r="212" spans="1:12" s="237" customFormat="1" ht="12.75">
      <c r="A212" s="338"/>
      <c r="B212" s="341"/>
      <c r="C212" s="365"/>
      <c r="D212" s="348"/>
      <c r="E212" s="326"/>
      <c r="F212" s="2" t="s">
        <v>15</v>
      </c>
      <c r="G212" s="19" t="s">
        <v>16</v>
      </c>
      <c r="H212" s="10">
        <f aca="true" t="shared" si="23" ref="H212:K213">H206+H208+H210</f>
        <v>0</v>
      </c>
      <c r="I212" s="11">
        <f t="shared" si="23"/>
        <v>0</v>
      </c>
      <c r="J212" s="11">
        <f t="shared" si="23"/>
        <v>0</v>
      </c>
      <c r="K212" s="11">
        <f t="shared" si="23"/>
        <v>0</v>
      </c>
      <c r="L212" s="196">
        <f>K212/F213</f>
        <v>0</v>
      </c>
    </row>
    <row r="213" spans="1:12" s="237" customFormat="1" ht="13.5" thickBot="1">
      <c r="A213" s="339"/>
      <c r="B213" s="342"/>
      <c r="C213" s="366"/>
      <c r="D213" s="349"/>
      <c r="E213" s="327"/>
      <c r="F213" s="3">
        <v>62646</v>
      </c>
      <c r="G213" s="20" t="s">
        <v>17</v>
      </c>
      <c r="H213" s="13">
        <f t="shared" si="23"/>
        <v>62646</v>
      </c>
      <c r="I213" s="14">
        <f t="shared" si="23"/>
        <v>0</v>
      </c>
      <c r="J213" s="14">
        <f t="shared" si="23"/>
        <v>0</v>
      </c>
      <c r="K213" s="14">
        <f t="shared" si="23"/>
        <v>62646</v>
      </c>
      <c r="L213" s="204">
        <f>K213/F213</f>
        <v>1</v>
      </c>
    </row>
    <row r="214" spans="1:12" ht="12.75" customHeight="1">
      <c r="A214" s="337">
        <v>27</v>
      </c>
      <c r="B214" s="355" t="s">
        <v>218</v>
      </c>
      <c r="C214" s="354">
        <v>90095</v>
      </c>
      <c r="D214" s="347" t="s">
        <v>175</v>
      </c>
      <c r="E214" s="350">
        <v>2014</v>
      </c>
      <c r="F214" s="181" t="s">
        <v>7</v>
      </c>
      <c r="G214" s="182" t="s">
        <v>8</v>
      </c>
      <c r="H214" s="183"/>
      <c r="I214" s="184"/>
      <c r="J214" s="184"/>
      <c r="K214" s="184"/>
      <c r="L214" s="235"/>
    </row>
    <row r="215" spans="1:12" ht="12.75" customHeight="1">
      <c r="A215" s="338"/>
      <c r="B215" s="356"/>
      <c r="C215" s="352"/>
      <c r="D215" s="348"/>
      <c r="E215" s="345"/>
      <c r="F215" s="358">
        <v>0</v>
      </c>
      <c r="G215" s="186" t="s">
        <v>9</v>
      </c>
      <c r="H215" s="187">
        <v>47800</v>
      </c>
      <c r="I215" s="188">
        <v>335000</v>
      </c>
      <c r="J215" s="188">
        <v>3690</v>
      </c>
      <c r="K215" s="188">
        <f>SUM(J215,H215)</f>
        <v>51490</v>
      </c>
      <c r="L215" s="196">
        <f>K215/F218</f>
        <v>0.00643625</v>
      </c>
    </row>
    <row r="216" spans="1:12" ht="12.75" customHeight="1">
      <c r="A216" s="338"/>
      <c r="B216" s="356"/>
      <c r="C216" s="352"/>
      <c r="D216" s="348"/>
      <c r="E216" s="345"/>
      <c r="F216" s="359"/>
      <c r="G216" s="186" t="s">
        <v>10</v>
      </c>
      <c r="H216" s="190"/>
      <c r="I216" s="188"/>
      <c r="J216" s="188"/>
      <c r="K216" s="188"/>
      <c r="L216" s="189"/>
    </row>
    <row r="217" spans="1:12" ht="12.75" customHeight="1">
      <c r="A217" s="338"/>
      <c r="B217" s="356"/>
      <c r="C217" s="352"/>
      <c r="D217" s="348"/>
      <c r="E217" s="351"/>
      <c r="F217" s="191" t="s">
        <v>11</v>
      </c>
      <c r="G217" s="186" t="s">
        <v>12</v>
      </c>
      <c r="H217" s="190"/>
      <c r="I217" s="188"/>
      <c r="J217" s="188"/>
      <c r="K217" s="188"/>
      <c r="L217" s="189"/>
    </row>
    <row r="218" spans="1:12" ht="12.75" customHeight="1">
      <c r="A218" s="338"/>
      <c r="B218" s="356"/>
      <c r="C218" s="352"/>
      <c r="D218" s="348"/>
      <c r="E218" s="344">
        <v>2017</v>
      </c>
      <c r="F218" s="358">
        <v>8000000</v>
      </c>
      <c r="G218" s="186" t="s">
        <v>13</v>
      </c>
      <c r="H218" s="190"/>
      <c r="I218" s="188"/>
      <c r="J218" s="188"/>
      <c r="K218" s="188"/>
      <c r="L218" s="189"/>
    </row>
    <row r="219" spans="1:12" ht="12.75" customHeight="1">
      <c r="A219" s="338"/>
      <c r="B219" s="356"/>
      <c r="C219" s="352"/>
      <c r="D219" s="348"/>
      <c r="E219" s="345"/>
      <c r="F219" s="359"/>
      <c r="G219" s="186" t="s">
        <v>14</v>
      </c>
      <c r="H219" s="190"/>
      <c r="I219" s="188"/>
      <c r="J219" s="188"/>
      <c r="K219" s="188"/>
      <c r="L219" s="189"/>
    </row>
    <row r="220" spans="1:12" ht="12.75" customHeight="1">
      <c r="A220" s="338"/>
      <c r="B220" s="356"/>
      <c r="C220" s="352"/>
      <c r="D220" s="348"/>
      <c r="E220" s="345"/>
      <c r="F220" s="191" t="s">
        <v>15</v>
      </c>
      <c r="G220" s="186" t="s">
        <v>16</v>
      </c>
      <c r="H220" s="194">
        <f>H214+H216+H218</f>
        <v>0</v>
      </c>
      <c r="I220" s="195">
        <f>I214+I216+I218</f>
        <v>0</v>
      </c>
      <c r="J220" s="195">
        <f>J214+J216+J218</f>
        <v>0</v>
      </c>
      <c r="K220" s="195">
        <f>K214+K216+K218</f>
        <v>0</v>
      </c>
      <c r="L220" s="196">
        <f>K220/F221</f>
        <v>0</v>
      </c>
    </row>
    <row r="221" spans="1:12" ht="12.75" customHeight="1" thickBot="1">
      <c r="A221" s="339"/>
      <c r="B221" s="357"/>
      <c r="C221" s="353"/>
      <c r="D221" s="349"/>
      <c r="E221" s="346"/>
      <c r="F221" s="197">
        <v>8000000</v>
      </c>
      <c r="G221" s="203" t="s">
        <v>17</v>
      </c>
      <c r="H221" s="199">
        <f>H215+H217+H219</f>
        <v>47800</v>
      </c>
      <c r="I221" s="201">
        <f>I215+I217+I219</f>
        <v>335000</v>
      </c>
      <c r="J221" s="201">
        <f>J215+J217+J219</f>
        <v>3690</v>
      </c>
      <c r="K221" s="201">
        <f>K215</f>
        <v>51490</v>
      </c>
      <c r="L221" s="204">
        <f>K221/F221</f>
        <v>0.00643625</v>
      </c>
    </row>
    <row r="222" spans="1:12" s="173" customFormat="1" ht="12.75" customHeight="1">
      <c r="A222" s="337">
        <v>28</v>
      </c>
      <c r="B222" s="355" t="s">
        <v>40</v>
      </c>
      <c r="C222" s="354">
        <v>92118</v>
      </c>
      <c r="D222" s="347" t="s">
        <v>41</v>
      </c>
      <c r="E222" s="350">
        <v>2012</v>
      </c>
      <c r="F222" s="181" t="s">
        <v>7</v>
      </c>
      <c r="G222" s="182" t="s">
        <v>25</v>
      </c>
      <c r="H222" s="202"/>
      <c r="I222" s="184"/>
      <c r="J222" s="184"/>
      <c r="K222" s="184"/>
      <c r="L222" s="235"/>
    </row>
    <row r="223" spans="1:12" s="173" customFormat="1" ht="12.75" customHeight="1">
      <c r="A223" s="338"/>
      <c r="B223" s="356"/>
      <c r="C223" s="352"/>
      <c r="D223" s="348"/>
      <c r="E223" s="345"/>
      <c r="F223" s="358">
        <v>0</v>
      </c>
      <c r="G223" s="186" t="s">
        <v>26</v>
      </c>
      <c r="H223" s="187">
        <v>1379983</v>
      </c>
      <c r="I223" s="188">
        <v>16033444</v>
      </c>
      <c r="J223" s="188">
        <v>12079414</v>
      </c>
      <c r="K223" s="188">
        <f>SUM(J223,H223)</f>
        <v>13459397</v>
      </c>
      <c r="L223" s="196">
        <f>K223/F226</f>
        <v>0.7729321172678991</v>
      </c>
    </row>
    <row r="224" spans="1:12" s="173" customFormat="1" ht="12.75" customHeight="1">
      <c r="A224" s="338"/>
      <c r="B224" s="356"/>
      <c r="C224" s="352"/>
      <c r="D224" s="348"/>
      <c r="E224" s="345"/>
      <c r="F224" s="359"/>
      <c r="G224" s="186" t="s">
        <v>10</v>
      </c>
      <c r="H224" s="187"/>
      <c r="I224" s="188"/>
      <c r="J224" s="188"/>
      <c r="K224" s="188"/>
      <c r="L224" s="189"/>
    </row>
    <row r="225" spans="1:12" s="173" customFormat="1" ht="12.75" customHeight="1">
      <c r="A225" s="338"/>
      <c r="B225" s="356"/>
      <c r="C225" s="352"/>
      <c r="D225" s="348"/>
      <c r="E225" s="351"/>
      <c r="F225" s="191" t="s">
        <v>11</v>
      </c>
      <c r="G225" s="186" t="s">
        <v>12</v>
      </c>
      <c r="H225" s="187"/>
      <c r="I225" s="188"/>
      <c r="J225" s="188"/>
      <c r="K225" s="188"/>
      <c r="L225" s="189"/>
    </row>
    <row r="226" spans="1:12" s="173" customFormat="1" ht="12.75" customHeight="1">
      <c r="A226" s="338"/>
      <c r="B226" s="356"/>
      <c r="C226" s="352"/>
      <c r="D226" s="348"/>
      <c r="E226" s="344">
        <v>2015</v>
      </c>
      <c r="F226" s="358">
        <v>17413427</v>
      </c>
      <c r="G226" s="186" t="s">
        <v>13</v>
      </c>
      <c r="H226" s="187"/>
      <c r="I226" s="188"/>
      <c r="J226" s="188"/>
      <c r="K226" s="188"/>
      <c r="L226" s="189"/>
    </row>
    <row r="227" spans="1:12" s="173" customFormat="1" ht="12.75" customHeight="1">
      <c r="A227" s="338"/>
      <c r="B227" s="356"/>
      <c r="C227" s="352"/>
      <c r="D227" s="348"/>
      <c r="E227" s="345"/>
      <c r="F227" s="359"/>
      <c r="G227" s="186" t="s">
        <v>14</v>
      </c>
      <c r="H227" s="187"/>
      <c r="I227" s="188"/>
      <c r="J227" s="188"/>
      <c r="K227" s="188"/>
      <c r="L227" s="189"/>
    </row>
    <row r="228" spans="1:12" s="173" customFormat="1" ht="12.75" customHeight="1">
      <c r="A228" s="338"/>
      <c r="B228" s="356"/>
      <c r="C228" s="352"/>
      <c r="D228" s="348"/>
      <c r="E228" s="345"/>
      <c r="F228" s="191" t="s">
        <v>15</v>
      </c>
      <c r="G228" s="186" t="s">
        <v>16</v>
      </c>
      <c r="H228" s="194">
        <f aca="true" t="shared" si="24" ref="H228:K229">H222+H224+H226</f>
        <v>0</v>
      </c>
      <c r="I228" s="195">
        <f t="shared" si="24"/>
        <v>0</v>
      </c>
      <c r="J228" s="195">
        <f t="shared" si="24"/>
        <v>0</v>
      </c>
      <c r="K228" s="195">
        <f t="shared" si="24"/>
        <v>0</v>
      </c>
      <c r="L228" s="196">
        <f>K228/F229</f>
        <v>0</v>
      </c>
    </row>
    <row r="229" spans="1:12" s="173" customFormat="1" ht="12.75" customHeight="1" thickBot="1">
      <c r="A229" s="339"/>
      <c r="B229" s="357"/>
      <c r="C229" s="353"/>
      <c r="D229" s="349"/>
      <c r="E229" s="346"/>
      <c r="F229" s="197">
        <v>17413427</v>
      </c>
      <c r="G229" s="203" t="s">
        <v>17</v>
      </c>
      <c r="H229" s="199">
        <f t="shared" si="24"/>
        <v>1379983</v>
      </c>
      <c r="I229" s="201">
        <f t="shared" si="24"/>
        <v>16033444</v>
      </c>
      <c r="J229" s="201">
        <f t="shared" si="24"/>
        <v>12079414</v>
      </c>
      <c r="K229" s="201">
        <f t="shared" si="24"/>
        <v>13459397</v>
      </c>
      <c r="L229" s="204">
        <f>K229/F229</f>
        <v>0.7729321172678991</v>
      </c>
    </row>
    <row r="230" spans="1:12" s="173" customFormat="1" ht="13.5" customHeight="1">
      <c r="A230" s="337">
        <v>29</v>
      </c>
      <c r="B230" s="355" t="s">
        <v>219</v>
      </c>
      <c r="C230" s="354">
        <v>92118</v>
      </c>
      <c r="D230" s="347"/>
      <c r="E230" s="350">
        <v>2015</v>
      </c>
      <c r="F230" s="181" t="s">
        <v>7</v>
      </c>
      <c r="G230" s="182" t="s">
        <v>25</v>
      </c>
      <c r="H230" s="202"/>
      <c r="I230" s="184"/>
      <c r="J230" s="184"/>
      <c r="K230" s="184"/>
      <c r="L230" s="235"/>
    </row>
    <row r="231" spans="1:12" s="173" customFormat="1" ht="13.5" customHeight="1">
      <c r="A231" s="338"/>
      <c r="B231" s="356"/>
      <c r="C231" s="352"/>
      <c r="D231" s="348"/>
      <c r="E231" s="345"/>
      <c r="F231" s="358">
        <v>0</v>
      </c>
      <c r="G231" s="186" t="s">
        <v>26</v>
      </c>
      <c r="H231" s="187"/>
      <c r="I231" s="188">
        <v>300000</v>
      </c>
      <c r="J231" s="188">
        <v>253225</v>
      </c>
      <c r="K231" s="188">
        <f>SUM(J231,H231)</f>
        <v>253225</v>
      </c>
      <c r="L231" s="196">
        <f>K231/F234</f>
        <v>0.36175</v>
      </c>
    </row>
    <row r="232" spans="1:12" s="173" customFormat="1" ht="13.5" customHeight="1">
      <c r="A232" s="338"/>
      <c r="B232" s="356"/>
      <c r="C232" s="352"/>
      <c r="D232" s="348"/>
      <c r="E232" s="345"/>
      <c r="F232" s="359"/>
      <c r="G232" s="186" t="s">
        <v>10</v>
      </c>
      <c r="H232" s="187"/>
      <c r="I232" s="188"/>
      <c r="J232" s="188"/>
      <c r="K232" s="188"/>
      <c r="L232" s="189"/>
    </row>
    <row r="233" spans="1:12" s="173" customFormat="1" ht="13.5" customHeight="1">
      <c r="A233" s="338"/>
      <c r="B233" s="356"/>
      <c r="C233" s="352"/>
      <c r="D233" s="348"/>
      <c r="E233" s="351"/>
      <c r="F233" s="191" t="s">
        <v>11</v>
      </c>
      <c r="G233" s="186" t="s">
        <v>12</v>
      </c>
      <c r="H233" s="187"/>
      <c r="I233" s="188"/>
      <c r="J233" s="188"/>
      <c r="K233" s="188"/>
      <c r="L233" s="189"/>
    </row>
    <row r="234" spans="1:12" s="173" customFormat="1" ht="13.5" customHeight="1">
      <c r="A234" s="338"/>
      <c r="B234" s="356"/>
      <c r="C234" s="352"/>
      <c r="D234" s="348"/>
      <c r="E234" s="344">
        <v>2016</v>
      </c>
      <c r="F234" s="358">
        <v>700000</v>
      </c>
      <c r="G234" s="186" t="s">
        <v>13</v>
      </c>
      <c r="H234" s="187"/>
      <c r="I234" s="188"/>
      <c r="J234" s="188"/>
      <c r="K234" s="188"/>
      <c r="L234" s="189"/>
    </row>
    <row r="235" spans="1:12" s="173" customFormat="1" ht="13.5" customHeight="1">
      <c r="A235" s="338"/>
      <c r="B235" s="356"/>
      <c r="C235" s="352"/>
      <c r="D235" s="348"/>
      <c r="E235" s="345"/>
      <c r="F235" s="359"/>
      <c r="G235" s="186" t="s">
        <v>14</v>
      </c>
      <c r="H235" s="187"/>
      <c r="I235" s="188"/>
      <c r="J235" s="188"/>
      <c r="K235" s="188"/>
      <c r="L235" s="189"/>
    </row>
    <row r="236" spans="1:12" s="173" customFormat="1" ht="13.5" customHeight="1">
      <c r="A236" s="338"/>
      <c r="B236" s="356"/>
      <c r="C236" s="352"/>
      <c r="D236" s="348"/>
      <c r="E236" s="345"/>
      <c r="F236" s="191" t="s">
        <v>15</v>
      </c>
      <c r="G236" s="186" t="s">
        <v>16</v>
      </c>
      <c r="H236" s="194">
        <f aca="true" t="shared" si="25" ref="H236:K237">H230+H232+H234</f>
        <v>0</v>
      </c>
      <c r="I236" s="195">
        <f t="shared" si="25"/>
        <v>0</v>
      </c>
      <c r="J236" s="195">
        <f t="shared" si="25"/>
        <v>0</v>
      </c>
      <c r="K236" s="195">
        <f t="shared" si="25"/>
        <v>0</v>
      </c>
      <c r="L236" s="196">
        <f>K236/F237</f>
        <v>0</v>
      </c>
    </row>
    <row r="237" spans="1:12" s="173" customFormat="1" ht="13.5" customHeight="1" thickBot="1">
      <c r="A237" s="339"/>
      <c r="B237" s="357"/>
      <c r="C237" s="353"/>
      <c r="D237" s="349"/>
      <c r="E237" s="346"/>
      <c r="F237" s="197">
        <v>700000</v>
      </c>
      <c r="G237" s="203" t="s">
        <v>17</v>
      </c>
      <c r="H237" s="199">
        <f t="shared" si="25"/>
        <v>0</v>
      </c>
      <c r="I237" s="201">
        <f t="shared" si="25"/>
        <v>300000</v>
      </c>
      <c r="J237" s="201">
        <f t="shared" si="25"/>
        <v>253225</v>
      </c>
      <c r="K237" s="201">
        <f t="shared" si="25"/>
        <v>253225</v>
      </c>
      <c r="L237" s="204">
        <f>K237/F237</f>
        <v>0.36175</v>
      </c>
    </row>
    <row r="238" spans="1:12" s="173" customFormat="1" ht="13.5" customHeight="1">
      <c r="A238" s="337">
        <v>30</v>
      </c>
      <c r="B238" s="355" t="s">
        <v>42</v>
      </c>
      <c r="C238" s="354">
        <v>92195</v>
      </c>
      <c r="D238" s="347" t="s">
        <v>179</v>
      </c>
      <c r="E238" s="350">
        <v>2013</v>
      </c>
      <c r="F238" s="181" t="s">
        <v>7</v>
      </c>
      <c r="G238" s="182" t="s">
        <v>25</v>
      </c>
      <c r="H238" s="202"/>
      <c r="I238" s="184"/>
      <c r="J238" s="184"/>
      <c r="K238" s="184"/>
      <c r="L238" s="235"/>
    </row>
    <row r="239" spans="1:12" s="173" customFormat="1" ht="13.5" customHeight="1">
      <c r="A239" s="338"/>
      <c r="B239" s="356"/>
      <c r="C239" s="352"/>
      <c r="D239" s="348"/>
      <c r="E239" s="345"/>
      <c r="F239" s="358">
        <v>0</v>
      </c>
      <c r="G239" s="186" t="s">
        <v>26</v>
      </c>
      <c r="H239" s="187">
        <v>2658783</v>
      </c>
      <c r="I239" s="188">
        <f>8209653+154000</f>
        <v>8363653</v>
      </c>
      <c r="J239" s="188">
        <f>8061855+125191</f>
        <v>8187046</v>
      </c>
      <c r="K239" s="188">
        <f>SUM(J239,H239)</f>
        <v>10845829</v>
      </c>
      <c r="L239" s="196"/>
    </row>
    <row r="240" spans="1:12" s="173" customFormat="1" ht="13.5" customHeight="1">
      <c r="A240" s="338"/>
      <c r="B240" s="356"/>
      <c r="C240" s="352"/>
      <c r="D240" s="348"/>
      <c r="E240" s="345"/>
      <c r="F240" s="359"/>
      <c r="G240" s="186" t="s">
        <v>10</v>
      </c>
      <c r="H240" s="187"/>
      <c r="I240" s="188"/>
      <c r="J240" s="188"/>
      <c r="K240" s="188"/>
      <c r="L240" s="189"/>
    </row>
    <row r="241" spans="1:12" s="173" customFormat="1" ht="13.5" customHeight="1">
      <c r="A241" s="338"/>
      <c r="B241" s="356"/>
      <c r="C241" s="352"/>
      <c r="D241" s="348"/>
      <c r="E241" s="351"/>
      <c r="F241" s="191" t="s">
        <v>11</v>
      </c>
      <c r="G241" s="186" t="s">
        <v>12</v>
      </c>
      <c r="H241" s="187"/>
      <c r="I241" s="188"/>
      <c r="J241" s="188"/>
      <c r="K241" s="188"/>
      <c r="L241" s="189"/>
    </row>
    <row r="242" spans="1:12" s="173" customFormat="1" ht="13.5" customHeight="1">
      <c r="A242" s="338"/>
      <c r="B242" s="356"/>
      <c r="C242" s="352"/>
      <c r="D242" s="348"/>
      <c r="E242" s="344">
        <v>2018</v>
      </c>
      <c r="F242" s="358">
        <v>32928336</v>
      </c>
      <c r="G242" s="186" t="s">
        <v>13</v>
      </c>
      <c r="H242" s="187"/>
      <c r="I242" s="188"/>
      <c r="J242" s="188"/>
      <c r="K242" s="188"/>
      <c r="L242" s="189"/>
    </row>
    <row r="243" spans="1:12" s="173" customFormat="1" ht="13.5" customHeight="1">
      <c r="A243" s="338"/>
      <c r="B243" s="356"/>
      <c r="C243" s="352"/>
      <c r="D243" s="348"/>
      <c r="E243" s="345"/>
      <c r="F243" s="359"/>
      <c r="G243" s="216" t="s">
        <v>39</v>
      </c>
      <c r="H243" s="187">
        <v>6463419</v>
      </c>
      <c r="I243" s="188">
        <v>15442481</v>
      </c>
      <c r="J243" s="188">
        <v>15442481</v>
      </c>
      <c r="K243" s="188">
        <f>SUM(J243,H243)</f>
        <v>21905900</v>
      </c>
      <c r="L243" s="189"/>
    </row>
    <row r="244" spans="1:12" s="173" customFormat="1" ht="13.5" customHeight="1">
      <c r="A244" s="338"/>
      <c r="B244" s="356"/>
      <c r="C244" s="352"/>
      <c r="D244" s="348"/>
      <c r="E244" s="345"/>
      <c r="F244" s="191" t="s">
        <v>15</v>
      </c>
      <c r="G244" s="186" t="s">
        <v>16</v>
      </c>
      <c r="H244" s="194">
        <f aca="true" t="shared" si="26" ref="H244:K245">H238+H240+H242</f>
        <v>0</v>
      </c>
      <c r="I244" s="195">
        <f t="shared" si="26"/>
        <v>0</v>
      </c>
      <c r="J244" s="195">
        <f t="shared" si="26"/>
        <v>0</v>
      </c>
      <c r="K244" s="195">
        <f t="shared" si="26"/>
        <v>0</v>
      </c>
      <c r="L244" s="196">
        <f>K244/F245</f>
        <v>0</v>
      </c>
    </row>
    <row r="245" spans="1:12" s="173" customFormat="1" ht="13.5" customHeight="1" thickBot="1">
      <c r="A245" s="339"/>
      <c r="B245" s="357"/>
      <c r="C245" s="353"/>
      <c r="D245" s="349"/>
      <c r="E245" s="346"/>
      <c r="F245" s="197">
        <v>32928336</v>
      </c>
      <c r="G245" s="203" t="s">
        <v>17</v>
      </c>
      <c r="H245" s="199">
        <f t="shared" si="26"/>
        <v>9122202</v>
      </c>
      <c r="I245" s="201">
        <f t="shared" si="26"/>
        <v>23806134</v>
      </c>
      <c r="J245" s="201">
        <f t="shared" si="26"/>
        <v>23629527</v>
      </c>
      <c r="K245" s="201">
        <f t="shared" si="26"/>
        <v>32751729</v>
      </c>
      <c r="L245" s="204">
        <f>K245/F245</f>
        <v>0.9946366254280204</v>
      </c>
    </row>
    <row r="246" spans="1:12" ht="12.75">
      <c r="A246" s="337">
        <v>31</v>
      </c>
      <c r="B246" s="355" t="s">
        <v>43</v>
      </c>
      <c r="C246" s="354">
        <v>92601</v>
      </c>
      <c r="D246" s="347" t="s">
        <v>44</v>
      </c>
      <c r="E246" s="350">
        <v>2014</v>
      </c>
      <c r="F246" s="181" t="s">
        <v>7</v>
      </c>
      <c r="G246" s="182" t="s">
        <v>25</v>
      </c>
      <c r="H246" s="202"/>
      <c r="I246" s="184"/>
      <c r="J246" s="184"/>
      <c r="K246" s="184"/>
      <c r="L246" s="235"/>
    </row>
    <row r="247" spans="1:12" ht="12.75">
      <c r="A247" s="338"/>
      <c r="B247" s="356"/>
      <c r="C247" s="352"/>
      <c r="D247" s="348"/>
      <c r="E247" s="345"/>
      <c r="F247" s="358">
        <v>0</v>
      </c>
      <c r="G247" s="186" t="s">
        <v>26</v>
      </c>
      <c r="H247" s="187">
        <v>102216</v>
      </c>
      <c r="I247" s="188">
        <f>258403-26761</f>
        <v>231642</v>
      </c>
      <c r="J247" s="188">
        <v>120741</v>
      </c>
      <c r="K247" s="188">
        <f>SUM(J247,H247)</f>
        <v>222957</v>
      </c>
      <c r="L247" s="196">
        <f>K247/F250</f>
        <v>0.6678198515536545</v>
      </c>
    </row>
    <row r="248" spans="1:12" ht="12.75">
      <c r="A248" s="338"/>
      <c r="B248" s="356"/>
      <c r="C248" s="352"/>
      <c r="D248" s="348"/>
      <c r="E248" s="345"/>
      <c r="F248" s="359"/>
      <c r="G248" s="186" t="s">
        <v>10</v>
      </c>
      <c r="H248" s="187"/>
      <c r="I248" s="188"/>
      <c r="J248" s="188"/>
      <c r="K248" s="188"/>
      <c r="L248" s="189"/>
    </row>
    <row r="249" spans="1:12" ht="12.75">
      <c r="A249" s="338"/>
      <c r="B249" s="356"/>
      <c r="C249" s="352"/>
      <c r="D249" s="348"/>
      <c r="E249" s="351"/>
      <c r="F249" s="191" t="s">
        <v>11</v>
      </c>
      <c r="G249" s="186" t="s">
        <v>12</v>
      </c>
      <c r="H249" s="187"/>
      <c r="I249" s="188"/>
      <c r="J249" s="188"/>
      <c r="K249" s="188"/>
      <c r="L249" s="189"/>
    </row>
    <row r="250" spans="1:12" ht="12.75">
      <c r="A250" s="338"/>
      <c r="B250" s="356"/>
      <c r="C250" s="352"/>
      <c r="D250" s="348"/>
      <c r="E250" s="344">
        <v>2015</v>
      </c>
      <c r="F250" s="358">
        <v>333858</v>
      </c>
      <c r="G250" s="186" t="s">
        <v>13</v>
      </c>
      <c r="H250" s="187"/>
      <c r="I250" s="188"/>
      <c r="J250" s="188"/>
      <c r="K250" s="188"/>
      <c r="L250" s="189"/>
    </row>
    <row r="251" spans="1:12" ht="12.75">
      <c r="A251" s="338"/>
      <c r="B251" s="356"/>
      <c r="C251" s="352"/>
      <c r="D251" s="348"/>
      <c r="E251" s="345"/>
      <c r="F251" s="359"/>
      <c r="G251" s="186" t="s">
        <v>14</v>
      </c>
      <c r="H251" s="187"/>
      <c r="I251" s="188"/>
      <c r="J251" s="188"/>
      <c r="K251" s="188"/>
      <c r="L251" s="189"/>
    </row>
    <row r="252" spans="1:12" ht="12.75">
      <c r="A252" s="338"/>
      <c r="B252" s="356"/>
      <c r="C252" s="352"/>
      <c r="D252" s="348"/>
      <c r="E252" s="345"/>
      <c r="F252" s="191" t="s">
        <v>15</v>
      </c>
      <c r="G252" s="186" t="s">
        <v>16</v>
      </c>
      <c r="H252" s="194">
        <f aca="true" t="shared" si="27" ref="H252:K253">H246+H248+H250</f>
        <v>0</v>
      </c>
      <c r="I252" s="195">
        <f t="shared" si="27"/>
        <v>0</v>
      </c>
      <c r="J252" s="195">
        <f t="shared" si="27"/>
        <v>0</v>
      </c>
      <c r="K252" s="195">
        <f t="shared" si="27"/>
        <v>0</v>
      </c>
      <c r="L252" s="196">
        <f>K252/F253</f>
        <v>0</v>
      </c>
    </row>
    <row r="253" spans="1:12" ht="13.5" thickBot="1">
      <c r="A253" s="339"/>
      <c r="B253" s="357"/>
      <c r="C253" s="353"/>
      <c r="D253" s="349"/>
      <c r="E253" s="346"/>
      <c r="F253" s="197">
        <v>333858</v>
      </c>
      <c r="G253" s="203" t="s">
        <v>17</v>
      </c>
      <c r="H253" s="199">
        <f t="shared" si="27"/>
        <v>102216</v>
      </c>
      <c r="I253" s="201">
        <f t="shared" si="27"/>
        <v>231642</v>
      </c>
      <c r="J253" s="201">
        <f t="shared" si="27"/>
        <v>120741</v>
      </c>
      <c r="K253" s="201">
        <f t="shared" si="27"/>
        <v>222957</v>
      </c>
      <c r="L253" s="204">
        <f>K253/F253</f>
        <v>0.6678198515536545</v>
      </c>
    </row>
    <row r="254" spans="1:12" ht="12.75">
      <c r="A254" s="238"/>
      <c r="B254" s="239"/>
      <c r="C254" s="240"/>
      <c r="D254" s="241"/>
      <c r="E254" s="242"/>
      <c r="F254" s="243"/>
      <c r="G254" s="244"/>
      <c r="H254" s="245"/>
      <c r="I254" s="245"/>
      <c r="J254" s="245"/>
      <c r="K254" s="245"/>
      <c r="L254" s="245"/>
    </row>
    <row r="255" spans="1:12" ht="12.75">
      <c r="A255" s="246"/>
      <c r="B255" s="239"/>
      <c r="C255" s="240"/>
      <c r="D255" s="241"/>
      <c r="E255" s="242"/>
      <c r="F255" s="243"/>
      <c r="G255" s="244"/>
      <c r="H255" s="247"/>
      <c r="I255" s="247"/>
      <c r="J255" s="247"/>
      <c r="K255" s="247"/>
      <c r="L255" s="247"/>
    </row>
    <row r="256" spans="1:12" ht="12.75">
      <c r="A256" s="401"/>
      <c r="B256" s="402"/>
      <c r="C256" s="403"/>
      <c r="D256" s="404"/>
      <c r="E256" s="405"/>
      <c r="F256" s="243"/>
      <c r="G256" s="244"/>
      <c r="H256" s="245"/>
      <c r="I256" s="245"/>
      <c r="J256" s="245"/>
      <c r="K256" s="245"/>
      <c r="L256" s="245"/>
    </row>
    <row r="257" spans="1:12" ht="12.75">
      <c r="A257" s="401"/>
      <c r="B257" s="402"/>
      <c r="C257" s="403"/>
      <c r="D257" s="404"/>
      <c r="E257" s="405"/>
      <c r="F257" s="406"/>
      <c r="G257" s="244"/>
      <c r="H257" s="245"/>
      <c r="I257" s="245"/>
      <c r="J257" s="245"/>
      <c r="K257" s="245"/>
      <c r="L257" s="245"/>
    </row>
    <row r="258" spans="1:12" ht="12.75">
      <c r="A258" s="401"/>
      <c r="B258" s="402"/>
      <c r="C258" s="403"/>
      <c r="D258" s="404"/>
      <c r="E258" s="405"/>
      <c r="F258" s="407"/>
      <c r="G258" s="244"/>
      <c r="H258" s="245"/>
      <c r="I258" s="245"/>
      <c r="J258" s="245"/>
      <c r="K258" s="245"/>
      <c r="L258" s="245"/>
    </row>
    <row r="259" spans="1:12" ht="12.75">
      <c r="A259" s="401"/>
      <c r="B259" s="402"/>
      <c r="C259" s="403"/>
      <c r="D259" s="404"/>
      <c r="E259" s="405"/>
      <c r="F259" s="243"/>
      <c r="G259" s="244"/>
      <c r="H259" s="245"/>
      <c r="I259" s="245"/>
      <c r="J259" s="245"/>
      <c r="K259" s="245"/>
      <c r="L259" s="245"/>
    </row>
    <row r="260" spans="1:12" ht="12.75">
      <c r="A260" s="401"/>
      <c r="B260" s="402"/>
      <c r="C260" s="403"/>
      <c r="D260" s="404"/>
      <c r="E260" s="405"/>
      <c r="F260" s="406"/>
      <c r="G260" s="244"/>
      <c r="H260" s="245"/>
      <c r="I260" s="245"/>
      <c r="J260" s="245"/>
      <c r="K260" s="245"/>
      <c r="L260" s="245"/>
    </row>
    <row r="261" spans="1:12" ht="12.75">
      <c r="A261" s="401"/>
      <c r="B261" s="402"/>
      <c r="C261" s="403"/>
      <c r="D261" s="404"/>
      <c r="E261" s="405"/>
      <c r="F261" s="407"/>
      <c r="G261" s="244"/>
      <c r="H261" s="245"/>
      <c r="I261" s="245"/>
      <c r="J261" s="245"/>
      <c r="K261" s="245"/>
      <c r="L261" s="245"/>
    </row>
    <row r="262" spans="1:12" ht="12.75">
      <c r="A262" s="401"/>
      <c r="B262" s="402"/>
      <c r="C262" s="403"/>
      <c r="D262" s="404"/>
      <c r="E262" s="405"/>
      <c r="F262" s="243"/>
      <c r="G262" s="244"/>
      <c r="H262" s="247"/>
      <c r="I262" s="247"/>
      <c r="J262" s="247"/>
      <c r="K262" s="247"/>
      <c r="L262" s="247"/>
    </row>
    <row r="263" spans="1:12" ht="12.75">
      <c r="A263" s="401"/>
      <c r="B263" s="402"/>
      <c r="C263" s="403"/>
      <c r="D263" s="404"/>
      <c r="E263" s="405"/>
      <c r="F263" s="243"/>
      <c r="G263" s="244"/>
      <c r="H263" s="247"/>
      <c r="I263" s="247"/>
      <c r="J263" s="247"/>
      <c r="K263" s="247"/>
      <c r="L263" s="247"/>
    </row>
    <row r="264" spans="1:12" ht="12.75">
      <c r="A264" s="401"/>
      <c r="B264" s="402"/>
      <c r="C264" s="403"/>
      <c r="D264" s="404"/>
      <c r="E264" s="405"/>
      <c r="F264" s="243"/>
      <c r="G264" s="244"/>
      <c r="H264" s="245"/>
      <c r="I264" s="245"/>
      <c r="J264" s="245"/>
      <c r="K264" s="245"/>
      <c r="L264" s="245"/>
    </row>
    <row r="265" spans="1:12" ht="12.75">
      <c r="A265" s="401"/>
      <c r="B265" s="402"/>
      <c r="C265" s="403"/>
      <c r="D265" s="404"/>
      <c r="E265" s="405"/>
      <c r="F265" s="406"/>
      <c r="G265" s="244"/>
      <c r="H265" s="245"/>
      <c r="I265" s="245"/>
      <c r="J265" s="245"/>
      <c r="K265" s="245"/>
      <c r="L265" s="245"/>
    </row>
    <row r="266" spans="1:12" ht="12.75">
      <c r="A266" s="401"/>
      <c r="B266" s="402"/>
      <c r="C266" s="403"/>
      <c r="D266" s="404"/>
      <c r="E266" s="405"/>
      <c r="F266" s="407"/>
      <c r="G266" s="244"/>
      <c r="H266" s="245"/>
      <c r="I266" s="245"/>
      <c r="J266" s="245"/>
      <c r="K266" s="245"/>
      <c r="L266" s="245"/>
    </row>
    <row r="267" spans="1:12" ht="12.75">
      <c r="A267" s="401"/>
      <c r="B267" s="402"/>
      <c r="C267" s="403"/>
      <c r="D267" s="404"/>
      <c r="E267" s="405"/>
      <c r="F267" s="243"/>
      <c r="G267" s="244"/>
      <c r="H267" s="245"/>
      <c r="I267" s="245"/>
      <c r="J267" s="245"/>
      <c r="K267" s="245"/>
      <c r="L267" s="245"/>
    </row>
    <row r="268" spans="1:12" ht="12.75">
      <c r="A268" s="401"/>
      <c r="B268" s="402"/>
      <c r="C268" s="403"/>
      <c r="D268" s="404"/>
      <c r="E268" s="405"/>
      <c r="F268" s="406"/>
      <c r="G268" s="244"/>
      <c r="H268" s="245"/>
      <c r="I268" s="245"/>
      <c r="J268" s="245"/>
      <c r="K268" s="245"/>
      <c r="L268" s="245"/>
    </row>
    <row r="269" spans="1:12" ht="12.75">
      <c r="A269" s="401"/>
      <c r="B269" s="402"/>
      <c r="C269" s="403"/>
      <c r="D269" s="404"/>
      <c r="E269" s="405"/>
      <c r="F269" s="407"/>
      <c r="G269" s="244"/>
      <c r="H269" s="245"/>
      <c r="I269" s="245"/>
      <c r="J269" s="245"/>
      <c r="K269" s="245"/>
      <c r="L269" s="245"/>
    </row>
    <row r="270" spans="1:12" ht="12.75">
      <c r="A270" s="401"/>
      <c r="B270" s="402"/>
      <c r="C270" s="403"/>
      <c r="D270" s="404"/>
      <c r="E270" s="405"/>
      <c r="F270" s="243"/>
      <c r="G270" s="244"/>
      <c r="H270" s="247"/>
      <c r="I270" s="247"/>
      <c r="J270" s="247"/>
      <c r="K270" s="247"/>
      <c r="L270" s="247"/>
    </row>
    <row r="271" spans="1:12" ht="12.75">
      <c r="A271" s="401"/>
      <c r="B271" s="402"/>
      <c r="C271" s="403"/>
      <c r="D271" s="404"/>
      <c r="E271" s="405"/>
      <c r="F271" s="243"/>
      <c r="G271" s="244"/>
      <c r="H271" s="247"/>
      <c r="I271" s="247"/>
      <c r="J271" s="247"/>
      <c r="K271" s="247"/>
      <c r="L271" s="247"/>
    </row>
    <row r="272" spans="1:12" ht="12.75">
      <c r="A272" s="401"/>
      <c r="B272" s="402"/>
      <c r="C272" s="403"/>
      <c r="D272" s="404"/>
      <c r="E272" s="405"/>
      <c r="F272" s="243"/>
      <c r="G272" s="244"/>
      <c r="H272" s="245"/>
      <c r="I272" s="245"/>
      <c r="J272" s="245"/>
      <c r="K272" s="245"/>
      <c r="L272" s="245"/>
    </row>
    <row r="273" spans="1:12" ht="12.75">
      <c r="A273" s="401"/>
      <c r="B273" s="402"/>
      <c r="C273" s="403"/>
      <c r="D273" s="404"/>
      <c r="E273" s="405"/>
      <c r="F273" s="406"/>
      <c r="G273" s="244"/>
      <c r="H273" s="245"/>
      <c r="I273" s="245"/>
      <c r="J273" s="245"/>
      <c r="K273" s="245"/>
      <c r="L273" s="245"/>
    </row>
    <row r="274" spans="1:12" ht="12.75">
      <c r="A274" s="401"/>
      <c r="B274" s="402"/>
      <c r="C274" s="403"/>
      <c r="D274" s="404"/>
      <c r="E274" s="405"/>
      <c r="F274" s="407"/>
      <c r="G274" s="244"/>
      <c r="H274" s="245"/>
      <c r="I274" s="245"/>
      <c r="J274" s="245"/>
      <c r="K274" s="245"/>
      <c r="L274" s="245"/>
    </row>
    <row r="275" spans="1:12" ht="12.75">
      <c r="A275" s="401"/>
      <c r="B275" s="402"/>
      <c r="C275" s="403"/>
      <c r="D275" s="404"/>
      <c r="E275" s="405"/>
      <c r="F275" s="243"/>
      <c r="G275" s="244"/>
      <c r="H275" s="245"/>
      <c r="I275" s="245"/>
      <c r="J275" s="245"/>
      <c r="K275" s="245"/>
      <c r="L275" s="245"/>
    </row>
    <row r="276" spans="1:12" ht="12.75">
      <c r="A276" s="401"/>
      <c r="B276" s="402"/>
      <c r="C276" s="403"/>
      <c r="D276" s="404"/>
      <c r="E276" s="405"/>
      <c r="F276" s="406"/>
      <c r="G276" s="244"/>
      <c r="H276" s="245"/>
      <c r="I276" s="245"/>
      <c r="J276" s="245"/>
      <c r="K276" s="245"/>
      <c r="L276" s="245"/>
    </row>
    <row r="277" spans="1:12" ht="12.75">
      <c r="A277" s="401"/>
      <c r="B277" s="402"/>
      <c r="C277" s="403"/>
      <c r="D277" s="404"/>
      <c r="E277" s="405"/>
      <c r="F277" s="407"/>
      <c r="G277" s="244"/>
      <c r="H277" s="245"/>
      <c r="I277" s="245"/>
      <c r="J277" s="245"/>
      <c r="K277" s="245"/>
      <c r="L277" s="245"/>
    </row>
    <row r="278" spans="1:12" ht="12.75">
      <c r="A278" s="401"/>
      <c r="B278" s="402"/>
      <c r="C278" s="403"/>
      <c r="D278" s="404"/>
      <c r="E278" s="405"/>
      <c r="F278" s="243"/>
      <c r="G278" s="244"/>
      <c r="H278" s="247"/>
      <c r="I278" s="247"/>
      <c r="J278" s="247"/>
      <c r="K278" s="247"/>
      <c r="L278" s="247"/>
    </row>
    <row r="279" spans="1:12" ht="12.75">
      <c r="A279" s="401"/>
      <c r="B279" s="402"/>
      <c r="C279" s="403"/>
      <c r="D279" s="404"/>
      <c r="E279" s="405"/>
      <c r="F279" s="243"/>
      <c r="G279" s="244"/>
      <c r="H279" s="247"/>
      <c r="I279" s="247"/>
      <c r="J279" s="247"/>
      <c r="K279" s="247"/>
      <c r="L279" s="247"/>
    </row>
    <row r="280" spans="1:12" ht="12.75">
      <c r="A280" s="401"/>
      <c r="B280" s="402"/>
      <c r="C280" s="403"/>
      <c r="D280" s="404"/>
      <c r="E280" s="405"/>
      <c r="F280" s="243"/>
      <c r="G280" s="244"/>
      <c r="H280" s="245"/>
      <c r="I280" s="245"/>
      <c r="J280" s="245"/>
      <c r="K280" s="245"/>
      <c r="L280" s="245"/>
    </row>
    <row r="281" spans="1:12" ht="12.75">
      <c r="A281" s="401"/>
      <c r="B281" s="402"/>
      <c r="C281" s="403"/>
      <c r="D281" s="404"/>
      <c r="E281" s="405"/>
      <c r="F281" s="406"/>
      <c r="G281" s="244"/>
      <c r="H281" s="245"/>
      <c r="I281" s="245"/>
      <c r="J281" s="245"/>
      <c r="K281" s="245"/>
      <c r="L281" s="245"/>
    </row>
    <row r="282" spans="1:12" ht="12.75">
      <c r="A282" s="401"/>
      <c r="B282" s="402"/>
      <c r="C282" s="403"/>
      <c r="D282" s="404"/>
      <c r="E282" s="405"/>
      <c r="F282" s="407"/>
      <c r="G282" s="244"/>
      <c r="H282" s="245"/>
      <c r="I282" s="245"/>
      <c r="J282" s="245"/>
      <c r="K282" s="245"/>
      <c r="L282" s="245"/>
    </row>
    <row r="283" spans="1:12" ht="12.75">
      <c r="A283" s="401"/>
      <c r="B283" s="402"/>
      <c r="C283" s="403"/>
      <c r="D283" s="404"/>
      <c r="E283" s="405"/>
      <c r="F283" s="243"/>
      <c r="G283" s="244"/>
      <c r="H283" s="245"/>
      <c r="I283" s="245"/>
      <c r="J283" s="245"/>
      <c r="K283" s="245"/>
      <c r="L283" s="245"/>
    </row>
    <row r="284" spans="1:12" ht="12.75">
      <c r="A284" s="401"/>
      <c r="B284" s="402"/>
      <c r="C284" s="403"/>
      <c r="D284" s="404"/>
      <c r="E284" s="405"/>
      <c r="F284" s="406"/>
      <c r="G284" s="244"/>
      <c r="H284" s="245"/>
      <c r="I284" s="245"/>
      <c r="J284" s="245"/>
      <c r="K284" s="245"/>
      <c r="L284" s="245"/>
    </row>
    <row r="285" spans="1:12" ht="12.75">
      <c r="A285" s="401"/>
      <c r="B285" s="402"/>
      <c r="C285" s="403"/>
      <c r="D285" s="404"/>
      <c r="E285" s="405"/>
      <c r="F285" s="407"/>
      <c r="G285" s="244"/>
      <c r="H285" s="245"/>
      <c r="I285" s="245"/>
      <c r="J285" s="245"/>
      <c r="K285" s="245"/>
      <c r="L285" s="245"/>
    </row>
    <row r="286" spans="1:12" ht="12.75">
      <c r="A286" s="401"/>
      <c r="B286" s="402"/>
      <c r="C286" s="403"/>
      <c r="D286" s="404"/>
      <c r="E286" s="405"/>
      <c r="F286" s="243"/>
      <c r="G286" s="244"/>
      <c r="H286" s="247"/>
      <c r="I286" s="247"/>
      <c r="J286" s="247"/>
      <c r="K286" s="247"/>
      <c r="L286" s="247"/>
    </row>
    <row r="287" spans="1:12" ht="12.75">
      <c r="A287" s="401"/>
      <c r="B287" s="402"/>
      <c r="C287" s="403"/>
      <c r="D287" s="404"/>
      <c r="E287" s="405"/>
      <c r="F287" s="243"/>
      <c r="G287" s="244"/>
      <c r="H287" s="247"/>
      <c r="I287" s="247"/>
      <c r="J287" s="247"/>
      <c r="K287" s="247"/>
      <c r="L287" s="247"/>
    </row>
  </sheetData>
  <sheetProtection/>
  <mergeCells count="293"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  <mergeCell ref="E230:E233"/>
    <mergeCell ref="F231:F232"/>
    <mergeCell ref="E234:E237"/>
    <mergeCell ref="F234:F235"/>
    <mergeCell ref="A230:A237"/>
    <mergeCell ref="B230:B237"/>
    <mergeCell ref="C230:C237"/>
    <mergeCell ref="D230:D237"/>
    <mergeCell ref="A206:A213"/>
    <mergeCell ref="B206:B213"/>
    <mergeCell ref="C206:C213"/>
    <mergeCell ref="D206:D213"/>
    <mergeCell ref="E206:E209"/>
    <mergeCell ref="F207:F208"/>
    <mergeCell ref="E210:E213"/>
    <mergeCell ref="F210:F211"/>
    <mergeCell ref="A38:A45"/>
    <mergeCell ref="B38:B45"/>
    <mergeCell ref="C38:C45"/>
    <mergeCell ref="D38:D45"/>
    <mergeCell ref="E280:E283"/>
    <mergeCell ref="F281:F282"/>
    <mergeCell ref="E284:E287"/>
    <mergeCell ref="F284:F285"/>
    <mergeCell ref="A280:A287"/>
    <mergeCell ref="B280:B287"/>
    <mergeCell ref="C280:C287"/>
    <mergeCell ref="D280:D287"/>
    <mergeCell ref="E272:E275"/>
    <mergeCell ref="F273:F274"/>
    <mergeCell ref="E276:E279"/>
    <mergeCell ref="F276:F277"/>
    <mergeCell ref="A272:A279"/>
    <mergeCell ref="B272:B279"/>
    <mergeCell ref="C272:C279"/>
    <mergeCell ref="D272:D279"/>
    <mergeCell ref="E264:E267"/>
    <mergeCell ref="F265:F266"/>
    <mergeCell ref="E268:E271"/>
    <mergeCell ref="F268:F269"/>
    <mergeCell ref="A264:A271"/>
    <mergeCell ref="B264:B271"/>
    <mergeCell ref="C264:C271"/>
    <mergeCell ref="D264:D271"/>
    <mergeCell ref="E256:E259"/>
    <mergeCell ref="F257:F258"/>
    <mergeCell ref="E260:E263"/>
    <mergeCell ref="F260:F261"/>
    <mergeCell ref="A256:A263"/>
    <mergeCell ref="B256:B263"/>
    <mergeCell ref="C256:C263"/>
    <mergeCell ref="D256:D263"/>
    <mergeCell ref="E214:E217"/>
    <mergeCell ref="F215:F216"/>
    <mergeCell ref="E218:E221"/>
    <mergeCell ref="F218:F219"/>
    <mergeCell ref="A214:A221"/>
    <mergeCell ref="B214:B221"/>
    <mergeCell ref="C214:C221"/>
    <mergeCell ref="D214:D221"/>
    <mergeCell ref="E190:E193"/>
    <mergeCell ref="F191:F192"/>
    <mergeCell ref="E194:E197"/>
    <mergeCell ref="F194:F195"/>
    <mergeCell ref="A190:A197"/>
    <mergeCell ref="B190:B197"/>
    <mergeCell ref="C190:C197"/>
    <mergeCell ref="D190:D197"/>
    <mergeCell ref="F183:F184"/>
    <mergeCell ref="E186:E189"/>
    <mergeCell ref="F186:F187"/>
    <mergeCell ref="E182:E185"/>
    <mergeCell ref="E178:E181"/>
    <mergeCell ref="A166:A173"/>
    <mergeCell ref="B166:B173"/>
    <mergeCell ref="C166:C173"/>
    <mergeCell ref="D166:D173"/>
    <mergeCell ref="A174:A181"/>
    <mergeCell ref="B174:B181"/>
    <mergeCell ref="C174:C181"/>
    <mergeCell ref="D174:D181"/>
    <mergeCell ref="E174:E177"/>
    <mergeCell ref="A182:A189"/>
    <mergeCell ref="B182:B189"/>
    <mergeCell ref="C182:C189"/>
    <mergeCell ref="D182:D189"/>
    <mergeCell ref="F162:F163"/>
    <mergeCell ref="A126:A133"/>
    <mergeCell ref="B126:B133"/>
    <mergeCell ref="C126:C133"/>
    <mergeCell ref="D126:D133"/>
    <mergeCell ref="D158:D165"/>
    <mergeCell ref="A158:A165"/>
    <mergeCell ref="B158:B165"/>
    <mergeCell ref="C158:C165"/>
    <mergeCell ref="F159:F160"/>
    <mergeCell ref="D22:D29"/>
    <mergeCell ref="E22:E25"/>
    <mergeCell ref="C102:C109"/>
    <mergeCell ref="B110:B117"/>
    <mergeCell ref="C110:C117"/>
    <mergeCell ref="D110:D117"/>
    <mergeCell ref="B62:B69"/>
    <mergeCell ref="C54:C61"/>
    <mergeCell ref="D54:D61"/>
    <mergeCell ref="C46:C53"/>
    <mergeCell ref="C22:C29"/>
    <mergeCell ref="A14:A21"/>
    <mergeCell ref="B14:B21"/>
    <mergeCell ref="C14:C21"/>
    <mergeCell ref="A22:A29"/>
    <mergeCell ref="B22:B29"/>
    <mergeCell ref="F167:F168"/>
    <mergeCell ref="E110:E113"/>
    <mergeCell ref="E134:E137"/>
    <mergeCell ref="E118:E121"/>
    <mergeCell ref="F114:F115"/>
    <mergeCell ref="F127:F128"/>
    <mergeCell ref="F122:F123"/>
    <mergeCell ref="E158:E161"/>
    <mergeCell ref="F138:F139"/>
    <mergeCell ref="F130:F131"/>
    <mergeCell ref="E166:E169"/>
    <mergeCell ref="E130:E133"/>
    <mergeCell ref="E162:E165"/>
    <mergeCell ref="E86:E89"/>
    <mergeCell ref="E138:E141"/>
    <mergeCell ref="F103:F104"/>
    <mergeCell ref="E146:E149"/>
    <mergeCell ref="E142:E145"/>
    <mergeCell ref="E126:E129"/>
    <mergeCell ref="F135:F136"/>
    <mergeCell ref="F42:F43"/>
    <mergeCell ref="E46:E49"/>
    <mergeCell ref="F47:F48"/>
    <mergeCell ref="D46:D53"/>
    <mergeCell ref="E50:E53"/>
    <mergeCell ref="B30:B37"/>
    <mergeCell ref="D70:D77"/>
    <mergeCell ref="B102:B109"/>
    <mergeCell ref="A46:A53"/>
    <mergeCell ref="B46:B53"/>
    <mergeCell ref="A54:A61"/>
    <mergeCell ref="C30:C37"/>
    <mergeCell ref="D30:D37"/>
    <mergeCell ref="C62:C69"/>
    <mergeCell ref="D86:D93"/>
    <mergeCell ref="A78:A85"/>
    <mergeCell ref="E58:E61"/>
    <mergeCell ref="F34:F35"/>
    <mergeCell ref="E34:E37"/>
    <mergeCell ref="F55:F56"/>
    <mergeCell ref="E42:E45"/>
    <mergeCell ref="E54:E57"/>
    <mergeCell ref="F58:F59"/>
    <mergeCell ref="F50:F51"/>
    <mergeCell ref="A30:A37"/>
    <mergeCell ref="B198:B205"/>
    <mergeCell ref="C198:C205"/>
    <mergeCell ref="D198:D205"/>
    <mergeCell ref="B54:B61"/>
    <mergeCell ref="C118:C125"/>
    <mergeCell ref="D118:D125"/>
    <mergeCell ref="C142:C149"/>
    <mergeCell ref="D142:D149"/>
    <mergeCell ref="D134:D141"/>
    <mergeCell ref="C134:C141"/>
    <mergeCell ref="F87:F88"/>
    <mergeCell ref="F90:F91"/>
    <mergeCell ref="C86:C93"/>
    <mergeCell ref="E122:E125"/>
    <mergeCell ref="F95:F96"/>
    <mergeCell ref="F98:F99"/>
    <mergeCell ref="E114:E117"/>
    <mergeCell ref="E106:E109"/>
    <mergeCell ref="E94:E97"/>
    <mergeCell ref="E102:E105"/>
    <mergeCell ref="F202:F203"/>
    <mergeCell ref="F111:F112"/>
    <mergeCell ref="F199:F200"/>
    <mergeCell ref="F119:F120"/>
    <mergeCell ref="F143:F144"/>
    <mergeCell ref="F146:F147"/>
    <mergeCell ref="F151:F152"/>
    <mergeCell ref="F154:F155"/>
    <mergeCell ref="F175:F176"/>
    <mergeCell ref="F178:F179"/>
    <mergeCell ref="C222:C229"/>
    <mergeCell ref="D222:D229"/>
    <mergeCell ref="F223:F224"/>
    <mergeCell ref="F226:F227"/>
    <mergeCell ref="E222:E225"/>
    <mergeCell ref="E226:E229"/>
    <mergeCell ref="E198:E201"/>
    <mergeCell ref="E202:E205"/>
    <mergeCell ref="A150:A157"/>
    <mergeCell ref="B150:B157"/>
    <mergeCell ref="C150:C157"/>
    <mergeCell ref="D150:D157"/>
    <mergeCell ref="E154:E157"/>
    <mergeCell ref="E150:E153"/>
    <mergeCell ref="E170:E173"/>
    <mergeCell ref="A198:A205"/>
    <mergeCell ref="A86:A93"/>
    <mergeCell ref="B86:B93"/>
    <mergeCell ref="A142:A149"/>
    <mergeCell ref="B142:B149"/>
    <mergeCell ref="A134:A141"/>
    <mergeCell ref="B134:B141"/>
    <mergeCell ref="A110:A117"/>
    <mergeCell ref="A118:A125"/>
    <mergeCell ref="B118:B125"/>
    <mergeCell ref="A102:A109"/>
    <mergeCell ref="D14:D21"/>
    <mergeCell ref="E98:E101"/>
    <mergeCell ref="F106:F107"/>
    <mergeCell ref="E62:E65"/>
    <mergeCell ref="F74:F75"/>
    <mergeCell ref="E90:E93"/>
    <mergeCell ref="E70:E73"/>
    <mergeCell ref="D102:D109"/>
    <mergeCell ref="F15:F16"/>
    <mergeCell ref="E18:E21"/>
    <mergeCell ref="F18:F19"/>
    <mergeCell ref="E14:E17"/>
    <mergeCell ref="E38:E41"/>
    <mergeCell ref="F39:F40"/>
    <mergeCell ref="F23:F24"/>
    <mergeCell ref="E26:E29"/>
    <mergeCell ref="F26:F27"/>
    <mergeCell ref="F31:F32"/>
    <mergeCell ref="E30:E33"/>
    <mergeCell ref="F63:F64"/>
    <mergeCell ref="A70:A77"/>
    <mergeCell ref="B70:B77"/>
    <mergeCell ref="C70:C77"/>
    <mergeCell ref="F66:F67"/>
    <mergeCell ref="D62:D69"/>
    <mergeCell ref="E66:E69"/>
    <mergeCell ref="E74:E77"/>
    <mergeCell ref="F71:F72"/>
    <mergeCell ref="A62:A69"/>
    <mergeCell ref="F170:F171"/>
    <mergeCell ref="A238:A245"/>
    <mergeCell ref="B238:B245"/>
    <mergeCell ref="C238:C245"/>
    <mergeCell ref="D238:D245"/>
    <mergeCell ref="E238:E241"/>
    <mergeCell ref="F239:F240"/>
    <mergeCell ref="E242:E245"/>
    <mergeCell ref="A222:A229"/>
    <mergeCell ref="B222:B229"/>
    <mergeCell ref="F242:F243"/>
    <mergeCell ref="A2:L2"/>
    <mergeCell ref="A94:A101"/>
    <mergeCell ref="B94:B101"/>
    <mergeCell ref="C94:C101"/>
    <mergeCell ref="D94:D101"/>
    <mergeCell ref="B6:B13"/>
    <mergeCell ref="C6:C13"/>
    <mergeCell ref="D6:D13"/>
    <mergeCell ref="E6:E9"/>
    <mergeCell ref="F7:F8"/>
    <mergeCell ref="E10:E13"/>
    <mergeCell ref="F10:F11"/>
    <mergeCell ref="A6:A13"/>
    <mergeCell ref="A246:A253"/>
    <mergeCell ref="B246:B253"/>
    <mergeCell ref="C246:C253"/>
    <mergeCell ref="D246:D253"/>
    <mergeCell ref="E246:E249"/>
    <mergeCell ref="F247:F248"/>
    <mergeCell ref="E250:E253"/>
    <mergeCell ref="F250:F251"/>
    <mergeCell ref="F79:F80"/>
    <mergeCell ref="E82:E85"/>
    <mergeCell ref="F82:F83"/>
    <mergeCell ref="B78:B85"/>
    <mergeCell ref="C78:C85"/>
    <mergeCell ref="D78:D85"/>
    <mergeCell ref="E78:E81"/>
  </mergeCells>
  <printOptions/>
  <pageMargins left="0.64" right="0.66" top="0.75" bottom="0.48" header="0.17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kbara</cp:lastModifiedBy>
  <cp:lastPrinted>2016-03-22T12:16:06Z</cp:lastPrinted>
  <dcterms:created xsi:type="dcterms:W3CDTF">2015-02-27T11:10:03Z</dcterms:created>
  <dcterms:modified xsi:type="dcterms:W3CDTF">2016-03-22T12:16:21Z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