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8150" windowHeight="12270" activeTab="5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</sheets>
  <definedNames>
    <definedName name="_xlnm.Print_Titles" localSheetId="0">'zał 2'!$4:$5</definedName>
    <definedName name="_xlnm.Print_Titles" localSheetId="1">'zał 3'!$A:$A</definedName>
    <definedName name="_xlnm.Print_Titles" localSheetId="2">'zał 4'!$A:$A,'zał 4'!$3:$4</definedName>
    <definedName name="_xlnm.Print_Titles" localSheetId="3">'zał 5'!$A:$A,'zał 5'!$3:$5</definedName>
    <definedName name="_xlnm.Print_Titles" localSheetId="4">'zał 6'!$A:$A,'zał 6'!$5:$6</definedName>
  </definedNames>
  <calcPr fullCalcOnLoad="1"/>
</workbook>
</file>

<file path=xl/sharedStrings.xml><?xml version="1.0" encoding="utf-8"?>
<sst xmlns="http://schemas.openxmlformats.org/spreadsheetml/2006/main" count="835" uniqueCount="361">
  <si>
    <t>Załącznik nr 2</t>
  </si>
  <si>
    <t>Jednostka</t>
  </si>
  <si>
    <t>Nr</t>
  </si>
  <si>
    <t>Śr. liczba</t>
  </si>
  <si>
    <t>Koszt 1</t>
  </si>
  <si>
    <t>Plan</t>
  </si>
  <si>
    <t>Wykonanie</t>
  </si>
  <si>
    <t>%</t>
  </si>
  <si>
    <t>§ 4040</t>
  </si>
  <si>
    <t>§ 4110</t>
  </si>
  <si>
    <t>§ 4120</t>
  </si>
  <si>
    <t>§ 4260</t>
  </si>
  <si>
    <t>§ 4270</t>
  </si>
  <si>
    <t>§ 4440</t>
  </si>
  <si>
    <t>§ 6050</t>
  </si>
  <si>
    <t>§ 6060</t>
  </si>
  <si>
    <t>organizacyjna</t>
  </si>
  <si>
    <t>plac.</t>
  </si>
  <si>
    <t>uczniów</t>
  </si>
  <si>
    <t>ucznia</t>
  </si>
  <si>
    <t>wydatków</t>
  </si>
  <si>
    <t>wyk.</t>
  </si>
  <si>
    <t>SP 6</t>
  </si>
  <si>
    <t>ZS 5</t>
  </si>
  <si>
    <t>SP 10</t>
  </si>
  <si>
    <t>ZS 6</t>
  </si>
  <si>
    <t>ZS 7</t>
  </si>
  <si>
    <t>SP 13</t>
  </si>
  <si>
    <t>ZSSOg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</si>
  <si>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</si>
  <si>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</si>
  <si>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</si>
  <si>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</si>
  <si>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</si>
  <si>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</si>
  <si>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</si>
  <si>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</si>
  <si>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</si>
  <si>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ZS 9</t>
  </si>
  <si>
    <t>SP 33</t>
  </si>
  <si>
    <t>SP 34</t>
  </si>
  <si>
    <t>SP 35</t>
  </si>
  <si>
    <t>SP 37</t>
  </si>
  <si>
    <t>SP 39</t>
  </si>
  <si>
    <t>SP 40</t>
  </si>
  <si>
    <t>ZS 10</t>
  </si>
  <si>
    <t>ZS 11</t>
  </si>
  <si>
    <t>ZS 12</t>
  </si>
  <si>
    <t>ZWE 1</t>
  </si>
  <si>
    <t>ZS 13</t>
  </si>
  <si>
    <t>ZS 14</t>
  </si>
  <si>
    <t>ZS 15</t>
  </si>
  <si>
    <t>Razem 80101</t>
  </si>
  <si>
    <t>Razem 80103</t>
  </si>
  <si>
    <t>G 1</t>
  </si>
  <si>
    <t>G 2</t>
  </si>
  <si>
    <t>G 3</t>
  </si>
  <si>
    <t>G 4</t>
  </si>
  <si>
    <t>G 5</t>
  </si>
  <si>
    <t>G 7</t>
  </si>
  <si>
    <t>G 8</t>
  </si>
  <si>
    <t>ZSSOg.</t>
  </si>
  <si>
    <t>G 9</t>
  </si>
  <si>
    <t>ZSOg 6</t>
  </si>
  <si>
    <t>G 10</t>
  </si>
  <si>
    <t>G 11</t>
  </si>
  <si>
    <t>G 12</t>
  </si>
  <si>
    <t>ZSOg.5</t>
  </si>
  <si>
    <t>G 13</t>
  </si>
  <si>
    <t>ZSOg.4</t>
  </si>
  <si>
    <t>G 14</t>
  </si>
  <si>
    <t>G 15</t>
  </si>
  <si>
    <t>G 16</t>
  </si>
  <si>
    <t>G 17</t>
  </si>
  <si>
    <t>G 18</t>
  </si>
  <si>
    <t>G 19</t>
  </si>
  <si>
    <t>G 20</t>
  </si>
  <si>
    <t>ZSRZiH</t>
  </si>
  <si>
    <t>Gim.dorośli</t>
  </si>
  <si>
    <t>ZSOg Nr 2</t>
  </si>
  <si>
    <t>G 23</t>
  </si>
  <si>
    <t>ZSOg Nr 1</t>
  </si>
  <si>
    <t>G 24</t>
  </si>
  <si>
    <t>Razem 80110</t>
  </si>
  <si>
    <t>ZSOg.6</t>
  </si>
  <si>
    <t>G10</t>
  </si>
  <si>
    <t>ZSOg.Nr1</t>
  </si>
  <si>
    <t>G24</t>
  </si>
  <si>
    <t>Razem 80113</t>
  </si>
  <si>
    <t>G1</t>
  </si>
  <si>
    <t>Razem 80146</t>
  </si>
  <si>
    <t>Razem 80148</t>
  </si>
  <si>
    <t>Razem 80195</t>
  </si>
  <si>
    <t>Razem 85401</t>
  </si>
  <si>
    <t>Razem 85412</t>
  </si>
  <si>
    <t>Razem 85415</t>
  </si>
  <si>
    <t>Razem 801</t>
  </si>
  <si>
    <t>Razem 854</t>
  </si>
  <si>
    <t>Razem 90019</t>
  </si>
  <si>
    <t>Razem</t>
  </si>
  <si>
    <t xml:space="preserve">       Liczba  uczniów </t>
  </si>
  <si>
    <t xml:space="preserve">          Liczba oddziałów</t>
  </si>
  <si>
    <t>Etaty N+A+O</t>
  </si>
  <si>
    <t xml:space="preserve">          Z a  t r u d n i e n i e</t>
  </si>
  <si>
    <t>Nauczanie indywidualne</t>
  </si>
  <si>
    <t>Pedagodzy</t>
  </si>
  <si>
    <t>Psycholodzy</t>
  </si>
  <si>
    <t>Świetlca</t>
  </si>
  <si>
    <t>Żywienie w szkołach w tym:</t>
  </si>
  <si>
    <t>SP/Gimn.</t>
  </si>
  <si>
    <t xml:space="preserve">Razem </t>
  </si>
  <si>
    <t>5-cio latki</t>
  </si>
  <si>
    <t>6-cio latki</t>
  </si>
  <si>
    <t>Razem"O"</t>
  </si>
  <si>
    <t>SP</t>
  </si>
  <si>
    <t>Gimn.</t>
  </si>
  <si>
    <t>"O"</t>
  </si>
  <si>
    <t xml:space="preserve">SP  </t>
  </si>
  <si>
    <t xml:space="preserve">Ogółem </t>
  </si>
  <si>
    <t xml:space="preserve">Nauczyciele razem </t>
  </si>
  <si>
    <t>S</t>
  </si>
  <si>
    <t>K</t>
  </si>
  <si>
    <t>M</t>
  </si>
  <si>
    <t>D</t>
  </si>
  <si>
    <t>"O"S</t>
  </si>
  <si>
    <t>"O"K</t>
  </si>
  <si>
    <t>"O"M</t>
  </si>
  <si>
    <t>"O"D</t>
  </si>
  <si>
    <t>P.S</t>
  </si>
  <si>
    <t>P.K</t>
  </si>
  <si>
    <t>P.M</t>
  </si>
  <si>
    <t>P.D</t>
  </si>
  <si>
    <t>G.S</t>
  </si>
  <si>
    <t>G.K</t>
  </si>
  <si>
    <t>G.M</t>
  </si>
  <si>
    <t>G.D</t>
  </si>
  <si>
    <t>Ś S</t>
  </si>
  <si>
    <t>Ś K</t>
  </si>
  <si>
    <t>Ś M</t>
  </si>
  <si>
    <t>Ś D</t>
  </si>
  <si>
    <t>Adm.</t>
  </si>
  <si>
    <t>Obsł.</t>
  </si>
  <si>
    <t>ilość godzin tygodn</t>
  </si>
  <si>
    <t>uczn.</t>
  </si>
  <si>
    <t>uczestn.</t>
  </si>
  <si>
    <t>limit</t>
  </si>
  <si>
    <t>pełnopł.</t>
  </si>
  <si>
    <t>MOPS</t>
  </si>
  <si>
    <t>inne</t>
  </si>
  <si>
    <t>prac.</t>
  </si>
  <si>
    <t>Etaty plan</t>
  </si>
  <si>
    <t>etay wykonanie</t>
  </si>
  <si>
    <t>Róznica</t>
  </si>
  <si>
    <t>Gimnazjum 1</t>
  </si>
  <si>
    <t>Gimnazjum 2</t>
  </si>
  <si>
    <t>Gimnazjum 3</t>
  </si>
  <si>
    <t>Gimnazjum 4</t>
  </si>
  <si>
    <t>ZS  5</t>
  </si>
  <si>
    <t>ZS  6</t>
  </si>
  <si>
    <t>Gimnazjum 11</t>
  </si>
  <si>
    <t>ZSOg 5</t>
  </si>
  <si>
    <t>ZSOg 4</t>
  </si>
  <si>
    <t>ZSOg 2</t>
  </si>
  <si>
    <t>ZSOg 1</t>
  </si>
  <si>
    <t>Ogółem</t>
  </si>
  <si>
    <t>Placówka</t>
  </si>
  <si>
    <t>zatrudnienie przedszkole 80104</t>
  </si>
  <si>
    <t>kuchnia</t>
  </si>
  <si>
    <t>podpisane umowy (godzin)</t>
  </si>
  <si>
    <t>liczba wychowanków</t>
  </si>
  <si>
    <t>etaty pedagogiczne w tym</t>
  </si>
  <si>
    <t>adm.</t>
  </si>
  <si>
    <t>obsługa</t>
  </si>
  <si>
    <t>razem</t>
  </si>
  <si>
    <t>stażysci</t>
  </si>
  <si>
    <t>kontrakt</t>
  </si>
  <si>
    <t>mian.</t>
  </si>
  <si>
    <t>dyplom.</t>
  </si>
  <si>
    <t>Przedszkole Nr 4</t>
  </si>
  <si>
    <t>Przedszkole Nr 5</t>
  </si>
  <si>
    <t>Przedszkole Nr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</si>
  <si>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</si>
  <si>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</si>
  <si>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</si>
  <si>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</si>
  <si>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</si>
  <si>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</si>
  <si>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</si>
  <si>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</si>
  <si>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</si>
  <si>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</si>
  <si>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</si>
  <si>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</si>
  <si>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</si>
  <si>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</si>
  <si>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</si>
  <si>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</si>
  <si>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</si>
  <si>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</si>
  <si>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</si>
  <si>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</si>
  <si>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</si>
  <si>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</si>
  <si>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</si>
  <si>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</si>
  <si>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</si>
  <si>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</si>
  <si>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</si>
  <si>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</si>
  <si>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</si>
  <si>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</si>
  <si>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</si>
  <si>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</t>
  </si>
  <si>
    <t>Przedszkole Nr 51</t>
  </si>
  <si>
    <t>Przedszkole Nr 52</t>
  </si>
  <si>
    <t>zatrudnienie</t>
  </si>
  <si>
    <t>Realizacja programu</t>
  </si>
  <si>
    <t>realizacja programu</t>
  </si>
  <si>
    <t>podstawy programowe</t>
  </si>
  <si>
    <t>program</t>
  </si>
  <si>
    <t>plan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</si>
  <si>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</si>
  <si>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</si>
  <si>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</si>
  <si>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</si>
  <si>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</si>
  <si>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</si>
  <si>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</si>
  <si>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Zespól Szkół Ogólnokształcącyc Nr 6</t>
  </si>
  <si>
    <t>Zespół Szkół Specjalnych nr 17</t>
  </si>
  <si>
    <t>Ośrodek Szkolno-Wych Nr 1</t>
  </si>
  <si>
    <t>Szkoły Podstaw.Specj          80102</t>
  </si>
  <si>
    <t>Ośrodek Szkolno-Wych Nr 1   80105</t>
  </si>
  <si>
    <t>Zespół Szkół Specjalnych nr 17     80106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</si>
  <si>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</si>
  <si>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</si>
  <si>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</si>
  <si>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</si>
  <si>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</si>
  <si>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</si>
  <si>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</si>
  <si>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</si>
  <si>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IX  LO</t>
  </si>
  <si>
    <t>X   LO</t>
  </si>
  <si>
    <t>XII  LO</t>
  </si>
  <si>
    <t>XIII LO</t>
  </si>
  <si>
    <t>XIV LO</t>
  </si>
  <si>
    <t>Kolegium Miejskie</t>
  </si>
  <si>
    <t>Licea ogólnokształcące   80120</t>
  </si>
  <si>
    <t>Specjalny Ośrodek Szkolno-Wych Nr 2</t>
  </si>
  <si>
    <t>Licea ogólnokształcące  specjalne      80121</t>
  </si>
  <si>
    <t>Zespól Szkół Usługowych</t>
  </si>
  <si>
    <t>Licea Profilowane               80123</t>
  </si>
  <si>
    <t>Zesp.Sz.Ad.Ekonomicznych</t>
  </si>
  <si>
    <t>Zesp.Sz.Budowlanych</t>
  </si>
  <si>
    <t>Zespół Szkół Chłodniczych i Elektronicznych</t>
  </si>
  <si>
    <t>Zespół Szkół Hotelarsko-Gastronom.</t>
  </si>
  <si>
    <t>Zespół Szkół Mechanicznych</t>
  </si>
  <si>
    <t>Zespół Szkół Usługowych</t>
  </si>
  <si>
    <t>Zespół Szkół Technicznych</t>
  </si>
  <si>
    <t>Zespół Szkół Rzemiosła i Handlu</t>
  </si>
  <si>
    <t>Zespół Szkół Ekologicznych</t>
  </si>
  <si>
    <t>Technikum Transportowe</t>
  </si>
  <si>
    <t>Szkoły Zawodowe                80130</t>
  </si>
  <si>
    <t>Szkoła Muzyczna                80132</t>
  </si>
  <si>
    <t>Zespól Szkól Specjalnych Nr 17</t>
  </si>
  <si>
    <t>Specjalny Ośrodek Szkolno-Wych Nr 1</t>
  </si>
  <si>
    <t>Szkoły zawodowe specjalne 80134</t>
  </si>
  <si>
    <t>Zespól Szkół Budownictwa Okrętowego 80140</t>
  </si>
  <si>
    <t>Gdyński Ośrodek Dokszt.Nauczycieli   80141</t>
  </si>
  <si>
    <t>Zespół Szkół Specjalnych Nr 17   - 80148</t>
  </si>
  <si>
    <t>Zespół Szkół Specjalnych Nr 17   - 85401</t>
  </si>
  <si>
    <t>RAZEM  801</t>
  </si>
  <si>
    <t>Spec.Ośrodek Szk-Wych Nr 1</t>
  </si>
  <si>
    <t>Spec.Ośrodek Szk-Wych Nr 2</t>
  </si>
  <si>
    <t>Specj.Ośr.Szk.Wych   85403</t>
  </si>
  <si>
    <t xml:space="preserve">Zespół Szkół Specjalnych Nr 17  </t>
  </si>
  <si>
    <t>Poradnia Psych-Pedagog Nr 1</t>
  </si>
  <si>
    <t>Poradnia Psych-Pedagog Nr 2</t>
  </si>
  <si>
    <t>Poradnia Psych-Pedagog Nr 3</t>
  </si>
  <si>
    <t>Poradnia Psych-Pedagog 85406</t>
  </si>
  <si>
    <t>Młodzieżowy Dom Kultury   85407</t>
  </si>
  <si>
    <t>Zespół Szkół Budowlanych</t>
  </si>
  <si>
    <t>Internaty i bursy szkolne 85410</t>
  </si>
  <si>
    <t>Szkolne Schronisko Młodzieżowe 85417</t>
  </si>
  <si>
    <t>RAZEM  854</t>
  </si>
  <si>
    <t>razem 801+854</t>
  </si>
  <si>
    <t>Nazwa placówki</t>
  </si>
  <si>
    <t>wykonanie</t>
  </si>
  <si>
    <t>średnia</t>
  </si>
  <si>
    <t>miesięczny</t>
  </si>
  <si>
    <t>§ 4010</t>
  </si>
  <si>
    <t>§4260</t>
  </si>
  <si>
    <t>§6050</t>
  </si>
  <si>
    <t>ilość ucz.</t>
  </si>
  <si>
    <t>koszt ucznia</t>
  </si>
  <si>
    <t>Szkoły Podstawowe Specjalne      80102</t>
  </si>
  <si>
    <t>Przedszkola  specjalne            80105</t>
  </si>
  <si>
    <t>XII LO</t>
  </si>
  <si>
    <t>Licea ogólnokształcące      80120</t>
  </si>
  <si>
    <t>Szkoły Zawodowe Specjalne      80134</t>
  </si>
  <si>
    <t>Specj.Ośrodki Szkolno-Wych   85403</t>
  </si>
  <si>
    <t>Poradnie  Psych-Pedagogiczne  85406</t>
  </si>
  <si>
    <t>Młodzieżowy Dom Kultury         85407</t>
  </si>
  <si>
    <t>Internaty i bursy szkolne   85410</t>
  </si>
  <si>
    <t xml:space="preserve">Szkolne Schronisko Mlodzieżowe 85417 </t>
  </si>
  <si>
    <t>Przedszkole nr 4</t>
  </si>
  <si>
    <t>Przedszkole nr  5</t>
  </si>
  <si>
    <t>Przedszkole nr 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</si>
  <si>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</si>
  <si>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</si>
  <si>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</si>
  <si>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</si>
  <si>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</si>
  <si>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</si>
  <si>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</si>
  <si>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</si>
  <si>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</si>
  <si>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</si>
  <si>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</si>
  <si>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</si>
  <si>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</si>
  <si>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</si>
  <si>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</si>
  <si>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</si>
  <si>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</si>
  <si>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</si>
  <si>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</si>
  <si>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</si>
  <si>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</si>
  <si>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</si>
  <si>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</si>
  <si>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</si>
  <si>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</si>
  <si>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</si>
  <si>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</si>
  <si>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</si>
  <si>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</si>
  <si>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</si>
  <si>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</si>
  <si>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</t>
  </si>
  <si>
    <t>Przedszkole nr 51</t>
  </si>
  <si>
    <t>Przedszkole nr 52</t>
  </si>
  <si>
    <t>Stołówki szkolne i przedszkolne  80148</t>
  </si>
  <si>
    <t>Załącznik nr 3</t>
  </si>
  <si>
    <t>ZESTAWIENIE WYKONANIA JEDNOSTKOWYCH PLANÓW FINANSOWYCH SZKÓŁ PONADGIMNAZJAKNYCH I PLACÓWEK EDUKACYJNO WYCHOWAWCZYCH ZA 2013 ROK</t>
  </si>
  <si>
    <t>Załącznik nr 5</t>
  </si>
  <si>
    <t>ZESTAWIENIE WYKONANIA JEDNOSTKOWYCH PLANÓW FINANSOWYCH SZKÓŁ PODSTAWOWYCH I GIMNAZJÓW ZA 2013 ROK</t>
  </si>
  <si>
    <t>ZESTAWIENIE WYKONANIA ZADAŃ RZECZOWYCH SZKÓŁ PODSTAWOWYCH I GIMNAZJÓW ZA 2013 ROK</t>
  </si>
  <si>
    <t>liczba uczniów ogółem</t>
  </si>
  <si>
    <t>liczba oddziałów</t>
  </si>
  <si>
    <t>ZESTAWIENIE WYKONANIA ZADAŃ RZECZOWYCH SZKÓŁ PONADGIMNAZJAKNYCH I PLACÓWEK EDUKACYJNO - WYCHOWAWCZYCH ZA 2013 ROK</t>
  </si>
  <si>
    <t>ZESTAWIENIE WYKONANIA JEDNOSTKOWYCH PLANÓW FINANSOWYCH PRZEDSZKOLI ZA 2013 ROK</t>
  </si>
  <si>
    <t>w tym m.in.:</t>
  </si>
  <si>
    <t>Załącznik nr 6</t>
  </si>
  <si>
    <t xml:space="preserve"> Przedszkola  80104</t>
  </si>
  <si>
    <t>ZESTAWIENIE WYKONANIA ZADAŃ RZECZOWYCH PRZEDSZKOLI ZA 2013 ROK</t>
  </si>
  <si>
    <t>Załącznik nr 7</t>
  </si>
  <si>
    <t>Inne formy wychowania przedszkolnego 80106</t>
  </si>
  <si>
    <t>Wczesne wspomaganie rozwoju dziecka 85404</t>
  </si>
  <si>
    <t>Załącznik nr 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</si>
</sst>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0000"/>
    <numFmt numFmtId="170" formatCode="0.000000"/>
    <numFmt numFmtId="171" formatCode="0.0000000"/>
    <numFmt numFmtId="172" formatCode="#,##0.0000"/>
    <numFmt numFmtId="173" formatCode="#,##0.00000"/>
    <numFmt numFmtId="174" formatCode="0.000000000"/>
    <numFmt numFmtId="175" formatCode="0.0000000000"/>
    <numFmt numFmtId="176" formatCode="0.00000000"/>
    <numFmt numFmtId="177" formatCode="0.0%"/>
    <numFmt numFmtId="178" formatCode="0.000%"/>
    <numFmt numFmtId="179" formatCode="d/mm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6" fillId="10" borderId="0" applyNumberFormat="0" applyBorder="0" applyAlignment="0" applyProtection="0"/>
    <xf numFmtId="0" fontId="7" fillId="24" borderId="1" applyNumberFormat="0" applyAlignment="0" applyProtection="0"/>
    <xf numFmtId="0" fontId="8" fillId="25" borderId="2" applyNumberFormat="0" applyAlignment="0" applyProtection="0"/>
    <xf numFmtId="0" fontId="26" fillId="5" borderId="1" applyNumberFormat="0" applyAlignment="0" applyProtection="0"/>
    <xf numFmtId="0" fontId="27" fillId="26" borderId="3" applyNumberFormat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1" applyNumberFormat="0" applyAlignment="0" applyProtection="0"/>
    <xf numFmtId="0" fontId="30" fillId="0" borderId="7" applyNumberFormat="0" applyFill="0" applyAlignment="0" applyProtection="0"/>
    <xf numFmtId="0" fontId="31" fillId="25" borderId="2" applyNumberFormat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>
      <alignment/>
      <protection/>
    </xf>
    <xf numFmtId="0" fontId="0" fillId="4" borderId="12" applyNumberFormat="0" applyFon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17" fillId="24" borderId="3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0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8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15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3" fontId="22" fillId="0" borderId="15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21" fillId="0" borderId="15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2" fillId="0" borderId="16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168" fontId="22" fillId="0" borderId="15" xfId="0" applyNumberFormat="1" applyFont="1" applyFill="1" applyBorder="1" applyAlignment="1">
      <alignment/>
    </xf>
    <xf numFmtId="168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43" fillId="0" borderId="15" xfId="0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67" fontId="22" fillId="0" borderId="15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3" fontId="21" fillId="0" borderId="15" xfId="93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wrapText="1"/>
    </xf>
    <xf numFmtId="3" fontId="22" fillId="0" borderId="15" xfId="0" applyNumberFormat="1" applyFont="1" applyFill="1" applyBorder="1" applyAlignment="1">
      <alignment wrapText="1"/>
    </xf>
    <xf numFmtId="4" fontId="22" fillId="0" borderId="15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3" fontId="44" fillId="0" borderId="15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3" fontId="43" fillId="0" borderId="15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43" fillId="0" borderId="15" xfId="0" applyNumberFormat="1" applyFont="1" applyFill="1" applyBorder="1" applyAlignment="1">
      <alignment horizontal="left"/>
    </xf>
    <xf numFmtId="1" fontId="21" fillId="0" borderId="15" xfId="0" applyNumberFormat="1" applyFont="1" applyFill="1" applyBorder="1" applyAlignment="1">
      <alignment horizontal="right"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5" xfId="0" applyFont="1" applyFill="1" applyBorder="1" applyAlignment="1">
      <alignment wrapText="1"/>
    </xf>
    <xf numFmtId="4" fontId="21" fillId="0" borderId="0" xfId="0" applyNumberFormat="1" applyFont="1" applyAlignment="1">
      <alignment/>
    </xf>
    <xf numFmtId="4" fontId="21" fillId="0" borderId="15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/>
    </xf>
    <xf numFmtId="4" fontId="22" fillId="0" borderId="16" xfId="0" applyNumberFormat="1" applyFont="1" applyBorder="1" applyAlignment="1">
      <alignment horizontal="right"/>
    </xf>
    <xf numFmtId="167" fontId="21" fillId="0" borderId="16" xfId="0" applyNumberFormat="1" applyFont="1" applyBorder="1" applyAlignment="1">
      <alignment horizontal="right"/>
    </xf>
    <xf numFmtId="167" fontId="21" fillId="0" borderId="15" xfId="0" applyNumberFormat="1" applyFont="1" applyBorder="1" applyAlignment="1">
      <alignment horizontal="right"/>
    </xf>
    <xf numFmtId="167" fontId="22" fillId="0" borderId="15" xfId="0" applyNumberFormat="1" applyFont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/>
    </xf>
    <xf numFmtId="4" fontId="21" fillId="0" borderId="16" xfId="0" applyNumberFormat="1" applyFont="1" applyBorder="1" applyAlignment="1">
      <alignment horizontal="right"/>
    </xf>
    <xf numFmtId="4" fontId="44" fillId="0" borderId="16" xfId="0" applyNumberFormat="1" applyFont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167" fontId="21" fillId="0" borderId="15" xfId="0" applyNumberFormat="1" applyFont="1" applyFill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167" fontId="22" fillId="0" borderId="15" xfId="0" applyNumberFormat="1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1" fillId="0" borderId="0" xfId="0" applyFont="1" applyAlignment="1">
      <alignment horizontal="right"/>
    </xf>
    <xf numFmtId="167" fontId="22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45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167" fontId="22" fillId="0" borderId="15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 wrapText="1"/>
    </xf>
    <xf numFmtId="4" fontId="22" fillId="0" borderId="16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167" fontId="21" fillId="0" borderId="15" xfId="0" applyNumberFormat="1" applyFont="1" applyFill="1" applyBorder="1" applyAlignment="1">
      <alignment wrapText="1"/>
    </xf>
    <xf numFmtId="167" fontId="22" fillId="0" borderId="15" xfId="0" applyNumberFormat="1" applyFont="1" applyFill="1" applyBorder="1" applyAlignment="1">
      <alignment wrapText="1"/>
    </xf>
    <xf numFmtId="4" fontId="46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 wrapText="1"/>
    </xf>
    <xf numFmtId="3" fontId="21" fillId="0" borderId="15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/>
    </xf>
    <xf numFmtId="166" fontId="21" fillId="0" borderId="15" xfId="0" applyNumberFormat="1" applyFont="1" applyFill="1" applyBorder="1" applyAlignment="1">
      <alignment/>
    </xf>
    <xf numFmtId="166" fontId="22" fillId="0" borderId="15" xfId="0" applyNumberFormat="1" applyFont="1" applyFill="1" applyBorder="1" applyAlignment="1">
      <alignment/>
    </xf>
    <xf numFmtId="167" fontId="21" fillId="0" borderId="15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vertical="center"/>
    </xf>
    <xf numFmtId="3" fontId="44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right"/>
    </xf>
    <xf numFmtId="0" fontId="22" fillId="0" borderId="17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43" fillId="0" borderId="15" xfId="88" applyNumberFormat="1" applyFont="1" applyFill="1" applyBorder="1" applyAlignment="1">
      <alignment wrapText="1"/>
      <protection/>
    </xf>
    <xf numFmtId="0" fontId="43" fillId="0" borderId="15" xfId="88" applyFont="1" applyBorder="1">
      <alignment/>
      <protection/>
    </xf>
    <xf numFmtId="0" fontId="22" fillId="0" borderId="0" xfId="88" applyFont="1">
      <alignment/>
      <protection/>
    </xf>
    <xf numFmtId="0" fontId="21" fillId="0" borderId="0" xfId="88" applyFont="1">
      <alignment/>
      <protection/>
    </xf>
    <xf numFmtId="4" fontId="21" fillId="0" borderId="15" xfId="88" applyNumberFormat="1" applyFont="1" applyBorder="1" applyAlignment="1">
      <alignment horizontal="right"/>
      <protection/>
    </xf>
    <xf numFmtId="4" fontId="21" fillId="0" borderId="15" xfId="88" applyNumberFormat="1" applyFont="1" applyBorder="1">
      <alignment/>
      <protection/>
    </xf>
    <xf numFmtId="4" fontId="21" fillId="0" borderId="15" xfId="88" applyNumberFormat="1" applyFont="1" applyFill="1" applyBorder="1" applyAlignment="1">
      <alignment horizontal="right"/>
      <protection/>
    </xf>
    <xf numFmtId="4" fontId="22" fillId="0" borderId="15" xfId="88" applyNumberFormat="1" applyFont="1" applyBorder="1" applyAlignment="1">
      <alignment horizontal="right"/>
      <protection/>
    </xf>
    <xf numFmtId="3" fontId="22" fillId="0" borderId="15" xfId="88" applyNumberFormat="1" applyFont="1" applyBorder="1" applyAlignment="1">
      <alignment horizontal="right"/>
      <protection/>
    </xf>
    <xf numFmtId="4" fontId="21" fillId="0" borderId="0" xfId="88" applyNumberFormat="1" applyFont="1">
      <alignment/>
      <protection/>
    </xf>
    <xf numFmtId="0" fontId="21" fillId="0" borderId="0" xfId="88" applyFont="1" applyAlignment="1">
      <alignment horizontal="center" vertical="center"/>
      <protection/>
    </xf>
    <xf numFmtId="3" fontId="44" fillId="0" borderId="15" xfId="88" applyNumberFormat="1" applyFont="1" applyBorder="1" applyAlignment="1">
      <alignment horizontal="center" vertical="center"/>
      <protection/>
    </xf>
    <xf numFmtId="3" fontId="22" fillId="0" borderId="15" xfId="88" applyNumberFormat="1" applyFont="1" applyBorder="1" applyAlignment="1">
      <alignment horizontal="center" vertical="center"/>
      <protection/>
    </xf>
    <xf numFmtId="167" fontId="43" fillId="0" borderId="15" xfId="88" applyNumberFormat="1" applyFont="1" applyBorder="1" applyAlignment="1">
      <alignment horizontal="center" vertical="center"/>
      <protection/>
    </xf>
    <xf numFmtId="167" fontId="43" fillId="0" borderId="15" xfId="88" applyNumberFormat="1" applyFont="1" applyBorder="1" applyAlignment="1">
      <alignment horizontal="center" vertical="center" wrapText="1"/>
      <protection/>
    </xf>
    <xf numFmtId="0" fontId="21" fillId="0" borderId="0" xfId="88" applyFont="1" applyAlignment="1">
      <alignment horizontal="center" vertical="center" wrapText="1"/>
      <protection/>
    </xf>
    <xf numFmtId="3" fontId="21" fillId="0" borderId="15" xfId="88" applyNumberFormat="1" applyFont="1" applyBorder="1" applyAlignment="1">
      <alignment horizontal="right"/>
      <protection/>
    </xf>
    <xf numFmtId="3" fontId="21" fillId="0" borderId="15" xfId="88" applyNumberFormat="1" applyFont="1" applyFill="1" applyBorder="1" applyAlignment="1">
      <alignment horizontal="right"/>
      <protection/>
    </xf>
    <xf numFmtId="3" fontId="21" fillId="0" borderId="1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Alignment="1">
      <alignment/>
    </xf>
    <xf numFmtId="168" fontId="22" fillId="0" borderId="17" xfId="0" applyNumberFormat="1" applyFont="1" applyFill="1" applyBorder="1" applyAlignment="1">
      <alignment horizontal="center"/>
    </xf>
    <xf numFmtId="168" fontId="22" fillId="0" borderId="18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0" fontId="45" fillId="0" borderId="19" xfId="0" applyFont="1" applyBorder="1" applyAlignment="1">
      <alignment vertical="center" wrapText="1"/>
    </xf>
    <xf numFmtId="3" fontId="22" fillId="0" borderId="17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167" fontId="21" fillId="0" borderId="15" xfId="0" applyNumberFormat="1" applyFont="1" applyFill="1" applyBorder="1" applyAlignment="1">
      <alignment horizontal="left"/>
    </xf>
    <xf numFmtId="168" fontId="22" fillId="0" borderId="17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19" xfId="0" applyFont="1" applyFill="1" applyBorder="1" applyAlignment="1">
      <alignment horizontal="center" wrapText="1"/>
    </xf>
    <xf numFmtId="4" fontId="22" fillId="0" borderId="22" xfId="0" applyNumberFormat="1" applyFont="1" applyFill="1" applyBorder="1" applyAlignment="1">
      <alignment horizontal="center" wrapText="1"/>
    </xf>
    <xf numFmtId="4" fontId="22" fillId="0" borderId="16" xfId="0" applyNumberFormat="1" applyFont="1" applyFill="1" applyBorder="1" applyAlignment="1">
      <alignment horizontal="center" wrapText="1"/>
    </xf>
    <xf numFmtId="4" fontId="22" fillId="0" borderId="22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/>
    </xf>
    <xf numFmtId="3" fontId="44" fillId="0" borderId="17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 wrapText="1"/>
    </xf>
    <xf numFmtId="3" fontId="44" fillId="0" borderId="17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22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" fontId="44" fillId="0" borderId="22" xfId="88" applyNumberFormat="1" applyFont="1" applyBorder="1" applyAlignment="1">
      <alignment horizontal="center" vertical="center"/>
      <protection/>
    </xf>
    <xf numFmtId="3" fontId="44" fillId="0" borderId="16" xfId="88" applyNumberFormat="1" applyFont="1" applyBorder="1" applyAlignment="1">
      <alignment horizontal="center" vertical="center"/>
      <protection/>
    </xf>
    <xf numFmtId="3" fontId="44" fillId="0" borderId="25" xfId="88" applyNumberFormat="1" applyFont="1" applyBorder="1" applyAlignment="1">
      <alignment horizontal="center" vertical="center"/>
      <protection/>
    </xf>
    <xf numFmtId="3" fontId="44" fillId="0" borderId="26" xfId="88" applyNumberFormat="1" applyFont="1" applyBorder="1" applyAlignment="1">
      <alignment horizontal="center" vertical="center"/>
      <protection/>
    </xf>
    <xf numFmtId="3" fontId="44" fillId="0" borderId="27" xfId="88" applyNumberFormat="1" applyFont="1" applyBorder="1" applyAlignment="1">
      <alignment horizontal="center" vertical="center"/>
      <protection/>
    </xf>
    <xf numFmtId="3" fontId="44" fillId="0" borderId="20" xfId="88" applyNumberFormat="1" applyFont="1" applyBorder="1" applyAlignment="1">
      <alignment horizontal="center" vertical="center"/>
      <protection/>
    </xf>
    <xf numFmtId="3" fontId="44" fillId="0" borderId="19" xfId="88" applyNumberFormat="1" applyFont="1" applyBorder="1" applyAlignment="1">
      <alignment horizontal="center" vertical="center"/>
      <protection/>
    </xf>
    <xf numFmtId="3" fontId="44" fillId="0" borderId="21" xfId="88" applyNumberFormat="1" applyFont="1" applyBorder="1" applyAlignment="1">
      <alignment horizontal="center" vertical="center"/>
      <protection/>
    </xf>
    <xf numFmtId="0" fontId="22" fillId="0" borderId="17" xfId="88" applyFont="1" applyBorder="1" applyAlignment="1">
      <alignment horizontal="center" vertical="center"/>
      <protection/>
    </xf>
    <xf numFmtId="0" fontId="22" fillId="0" borderId="24" xfId="88" applyFont="1" applyBorder="1" applyAlignment="1">
      <alignment horizontal="center" vertical="center"/>
      <protection/>
    </xf>
    <xf numFmtId="0" fontId="22" fillId="0" borderId="18" xfId="88" applyFont="1" applyBorder="1" applyAlignment="1">
      <alignment horizontal="center" vertical="center"/>
      <protection/>
    </xf>
    <xf numFmtId="3" fontId="44" fillId="0" borderId="17" xfId="88" applyNumberFormat="1" applyFont="1" applyBorder="1" applyAlignment="1">
      <alignment horizontal="center" vertical="center" wrapText="1"/>
      <protection/>
    </xf>
    <xf numFmtId="3" fontId="44" fillId="0" borderId="24" xfId="88" applyNumberFormat="1" applyFont="1" applyBorder="1" applyAlignment="1">
      <alignment horizontal="center" vertical="center" wrapText="1"/>
      <protection/>
    </xf>
    <xf numFmtId="3" fontId="44" fillId="0" borderId="18" xfId="88" applyNumberFormat="1" applyFont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vertical="center" wrapText="1"/>
    </xf>
    <xf numFmtId="3" fontId="47" fillId="0" borderId="17" xfId="88" applyNumberFormat="1" applyFont="1" applyBorder="1" applyAlignment="1">
      <alignment horizontal="center" vertical="center"/>
      <protection/>
    </xf>
    <xf numFmtId="3" fontId="47" fillId="0" borderId="18" xfId="88" applyNumberFormat="1" applyFont="1" applyBorder="1" applyAlignment="1">
      <alignment horizontal="center" vertical="center"/>
      <protection/>
    </xf>
    <xf numFmtId="3" fontId="44" fillId="0" borderId="17" xfId="88" applyNumberFormat="1" applyFont="1" applyBorder="1" applyAlignment="1">
      <alignment horizontal="center" vertical="center"/>
      <protection/>
    </xf>
    <xf numFmtId="3" fontId="44" fillId="0" borderId="24" xfId="88" applyNumberFormat="1" applyFont="1" applyBorder="1" applyAlignment="1">
      <alignment horizontal="center" vertical="center"/>
      <protection/>
    </xf>
    <xf numFmtId="3" fontId="44" fillId="0" borderId="18" xfId="88" applyNumberFormat="1" applyFont="1" applyBorder="1" applyAlignment="1">
      <alignment horizontal="center" vertical="center"/>
      <protection/>
    </xf>
    <xf numFmtId="3" fontId="44" fillId="0" borderId="15" xfId="88" applyNumberFormat="1" applyFont="1" applyBorder="1" applyAlignment="1">
      <alignment horizontal="center" vertical="center"/>
      <protection/>
    </xf>
    <xf numFmtId="3" fontId="44" fillId="0" borderId="23" xfId="88" applyNumberFormat="1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sprawozdanie rzeczowe 2013 przedszkola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9"/>
  <sheetViews>
    <sheetView workbookViewId="0" topLeftCell="A1">
      <pane xSplit="2" ySplit="5" topLeftCell="C26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280" sqref="K280"/>
    </sheetView>
  </sheetViews>
  <sheetFormatPr defaultColWidth="9.00390625" defaultRowHeight="12.75"/>
  <cols>
    <col min="1" max="1" width="9.625" style="2" customWidth="1"/>
    <col min="2" max="2" width="8.625" style="2" hidden="1" customWidth="1"/>
    <col min="3" max="3" width="7.375" style="2" customWidth="1"/>
    <col min="4" max="4" width="6.00390625" style="2" customWidth="1"/>
    <col min="5" max="5" width="9.25390625" style="2" customWidth="1"/>
    <col min="6" max="6" width="9.25390625" style="3" customWidth="1"/>
    <col min="7" max="7" width="5.00390625" style="138" customWidth="1"/>
    <col min="8" max="8" width="9.375" style="27" customWidth="1"/>
    <col min="9" max="9" width="7.875" style="2" bestFit="1" customWidth="1"/>
    <col min="10" max="10" width="8.75390625" style="2" customWidth="1"/>
    <col min="11" max="11" width="7.875" style="2" customWidth="1"/>
    <col min="12" max="12" width="9.00390625" style="2" customWidth="1"/>
    <col min="13" max="13" width="7.875" style="2" bestFit="1" customWidth="1"/>
    <col min="14" max="14" width="8.00390625" style="2" customWidth="1"/>
    <col min="15" max="15" width="7.625" style="2" customWidth="1"/>
    <col min="16" max="16" width="6.00390625" style="2" customWidth="1"/>
    <col min="17" max="16384" width="9.125" style="1" customWidth="1"/>
  </cols>
  <sheetData>
    <row r="1" spans="8:16" ht="11.25">
      <c r="H1" s="24"/>
      <c r="P1" s="77" t="s">
        <v>0</v>
      </c>
    </row>
    <row r="2" spans="1:16" s="5" customFormat="1" ht="36.75" customHeight="1">
      <c r="A2" s="158" t="s">
        <v>347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8" ht="15" customHeight="1">
      <c r="A3" s="3"/>
      <c r="H3" s="24"/>
    </row>
    <row r="4" spans="1:16" ht="12.75" customHeight="1">
      <c r="A4" s="97" t="s">
        <v>1</v>
      </c>
      <c r="B4" s="97" t="s">
        <v>2</v>
      </c>
      <c r="C4" s="97" t="s">
        <v>3</v>
      </c>
      <c r="D4" s="97" t="s">
        <v>4</v>
      </c>
      <c r="E4" s="71" t="s">
        <v>5</v>
      </c>
      <c r="F4" s="71" t="s">
        <v>6</v>
      </c>
      <c r="G4" s="139" t="s">
        <v>7</v>
      </c>
      <c r="H4" s="156" t="s">
        <v>291</v>
      </c>
      <c r="I4" s="156" t="s">
        <v>8</v>
      </c>
      <c r="J4" s="156" t="s">
        <v>9</v>
      </c>
      <c r="K4" s="156" t="s">
        <v>10</v>
      </c>
      <c r="L4" s="156" t="s">
        <v>11</v>
      </c>
      <c r="M4" s="156" t="s">
        <v>12</v>
      </c>
      <c r="N4" s="156" t="s">
        <v>13</v>
      </c>
      <c r="O4" s="156" t="s">
        <v>14</v>
      </c>
      <c r="P4" s="156" t="s">
        <v>15</v>
      </c>
    </row>
    <row r="5" spans="1:16" ht="11.25">
      <c r="A5" s="98" t="s">
        <v>16</v>
      </c>
      <c r="B5" s="98" t="s">
        <v>17</v>
      </c>
      <c r="C5" s="98" t="s">
        <v>18</v>
      </c>
      <c r="D5" s="98" t="s">
        <v>19</v>
      </c>
      <c r="E5" s="72" t="s">
        <v>20</v>
      </c>
      <c r="F5" s="72" t="s">
        <v>20</v>
      </c>
      <c r="G5" s="140" t="s">
        <v>21</v>
      </c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1.25">
      <c r="A6" s="141" t="s">
        <v>22</v>
      </c>
      <c r="B6" s="142">
        <v>6</v>
      </c>
      <c r="C6" s="143">
        <v>709</v>
      </c>
      <c r="D6" s="143">
        <f aca="true" t="shared" si="0" ref="D6:D37">F6/12/C6</f>
        <v>491.2055712270804</v>
      </c>
      <c r="E6" s="7">
        <v>4183797</v>
      </c>
      <c r="F6" s="7">
        <v>4179177</v>
      </c>
      <c r="G6" s="23">
        <f aca="true" t="shared" si="1" ref="G6:G69">F6/E6*100</f>
        <v>99.88957399223719</v>
      </c>
      <c r="H6" s="7">
        <v>2874633</v>
      </c>
      <c r="I6" s="7">
        <v>232177</v>
      </c>
      <c r="J6" s="7">
        <v>514781</v>
      </c>
      <c r="K6" s="7">
        <v>56143</v>
      </c>
      <c r="L6" s="7">
        <v>208642</v>
      </c>
      <c r="M6" s="7">
        <v>33867</v>
      </c>
      <c r="N6" s="7">
        <v>162967</v>
      </c>
      <c r="O6" s="7"/>
      <c r="P6" s="7"/>
    </row>
    <row r="7" spans="1:16" ht="11.25">
      <c r="A7" s="141" t="s">
        <v>23</v>
      </c>
      <c r="B7" s="142">
        <v>8</v>
      </c>
      <c r="C7" s="143">
        <v>235</v>
      </c>
      <c r="D7" s="143">
        <f t="shared" si="0"/>
        <v>862.5666666666666</v>
      </c>
      <c r="E7" s="7">
        <v>2467444</v>
      </c>
      <c r="F7" s="7">
        <v>2432438</v>
      </c>
      <c r="G7" s="23">
        <f t="shared" si="1"/>
        <v>98.58128492480478</v>
      </c>
      <c r="H7" s="7">
        <v>1559982</v>
      </c>
      <c r="I7" s="7">
        <v>113993</v>
      </c>
      <c r="J7" s="7">
        <v>219049</v>
      </c>
      <c r="K7" s="7">
        <v>28206</v>
      </c>
      <c r="L7" s="7">
        <v>155000</v>
      </c>
      <c r="M7" s="7"/>
      <c r="N7" s="7">
        <v>100668</v>
      </c>
      <c r="O7" s="7">
        <v>190871</v>
      </c>
      <c r="P7" s="7"/>
    </row>
    <row r="8" spans="1:16" ht="11.25">
      <c r="A8" s="141" t="s">
        <v>24</v>
      </c>
      <c r="B8" s="142">
        <v>10</v>
      </c>
      <c r="C8" s="143">
        <v>413</v>
      </c>
      <c r="D8" s="143">
        <f t="shared" si="0"/>
        <v>901.223163841808</v>
      </c>
      <c r="E8" s="7">
        <v>4477444</v>
      </c>
      <c r="F8" s="7">
        <v>4466462</v>
      </c>
      <c r="G8" s="23">
        <f t="shared" si="1"/>
        <v>99.7547261339282</v>
      </c>
      <c r="H8" s="7">
        <v>3115436</v>
      </c>
      <c r="I8" s="7">
        <v>249650</v>
      </c>
      <c r="J8" s="7">
        <v>565512</v>
      </c>
      <c r="K8" s="7">
        <v>71242</v>
      </c>
      <c r="L8" s="7">
        <v>126935</v>
      </c>
      <c r="M8" s="7">
        <v>84963</v>
      </c>
      <c r="N8" s="7">
        <v>180965</v>
      </c>
      <c r="O8" s="7"/>
      <c r="P8" s="7"/>
    </row>
    <row r="9" spans="1:16" ht="11.25">
      <c r="A9" s="141" t="s">
        <v>25</v>
      </c>
      <c r="B9" s="142">
        <v>11</v>
      </c>
      <c r="C9" s="143">
        <v>187</v>
      </c>
      <c r="D9" s="143">
        <f t="shared" si="0"/>
        <v>711.8529411764706</v>
      </c>
      <c r="E9" s="7">
        <v>1601716</v>
      </c>
      <c r="F9" s="7">
        <v>1597398</v>
      </c>
      <c r="G9" s="23">
        <f t="shared" si="1"/>
        <v>99.73041413084466</v>
      </c>
      <c r="H9" s="7">
        <v>1040066</v>
      </c>
      <c r="I9" s="7">
        <v>80506</v>
      </c>
      <c r="J9" s="7">
        <v>191115</v>
      </c>
      <c r="K9" s="7">
        <v>23149</v>
      </c>
      <c r="L9" s="7">
        <v>119847</v>
      </c>
      <c r="M9" s="7">
        <v>33037</v>
      </c>
      <c r="N9" s="7">
        <v>61521</v>
      </c>
      <c r="O9" s="7"/>
      <c r="P9" s="7"/>
    </row>
    <row r="10" spans="1:16" ht="11.25">
      <c r="A10" s="141" t="s">
        <v>26</v>
      </c>
      <c r="B10" s="142">
        <v>12</v>
      </c>
      <c r="C10" s="143">
        <v>496</v>
      </c>
      <c r="D10" s="143">
        <f t="shared" si="0"/>
        <v>567.8586626344086</v>
      </c>
      <c r="E10" s="7">
        <v>3399720</v>
      </c>
      <c r="F10" s="7">
        <f>3377394.76+2500</f>
        <v>3379894.76</v>
      </c>
      <c r="G10" s="23">
        <f t="shared" si="1"/>
        <v>99.416856682315</v>
      </c>
      <c r="H10" s="7">
        <v>2245273</v>
      </c>
      <c r="I10" s="7">
        <v>168190</v>
      </c>
      <c r="J10" s="7">
        <v>396738</v>
      </c>
      <c r="K10" s="7">
        <v>44673</v>
      </c>
      <c r="L10" s="7">
        <v>159069</v>
      </c>
      <c r="M10" s="7">
        <v>49100</v>
      </c>
      <c r="N10" s="7">
        <v>131252</v>
      </c>
      <c r="O10" s="7">
        <v>103491</v>
      </c>
      <c r="P10" s="7"/>
    </row>
    <row r="11" spans="1:16" ht="11.25">
      <c r="A11" s="141" t="s">
        <v>27</v>
      </c>
      <c r="B11" s="142">
        <v>13</v>
      </c>
      <c r="C11" s="143">
        <v>258</v>
      </c>
      <c r="D11" s="143">
        <f t="shared" si="0"/>
        <v>872.6308139534884</v>
      </c>
      <c r="E11" s="7">
        <v>2704790</v>
      </c>
      <c r="F11" s="7">
        <v>2701665</v>
      </c>
      <c r="G11" s="23">
        <f t="shared" si="1"/>
        <v>99.8844642282765</v>
      </c>
      <c r="H11" s="7">
        <v>1808529</v>
      </c>
      <c r="I11" s="7">
        <v>139755</v>
      </c>
      <c r="J11" s="7">
        <v>321193</v>
      </c>
      <c r="K11" s="7">
        <v>36235</v>
      </c>
      <c r="L11" s="7">
        <v>189110</v>
      </c>
      <c r="M11" s="7">
        <v>41360</v>
      </c>
      <c r="N11" s="7">
        <v>108904</v>
      </c>
      <c r="O11" s="7"/>
      <c r="P11" s="7"/>
    </row>
    <row r="12" spans="1:16" ht="11.25">
      <c r="A12" s="141" t="s">
        <v>28</v>
      </c>
      <c r="B12" s="142">
        <v>14</v>
      </c>
      <c r="C12" s="143">
        <v>153</v>
      </c>
      <c r="D12" s="143">
        <f t="shared" si="0"/>
        <v>854.6127450980392</v>
      </c>
      <c r="E12" s="7">
        <v>1577151</v>
      </c>
      <c r="F12" s="7">
        <v>1569069</v>
      </c>
      <c r="G12" s="23">
        <f t="shared" si="1"/>
        <v>99.48755699359161</v>
      </c>
      <c r="H12" s="7">
        <v>977550</v>
      </c>
      <c r="I12" s="7">
        <v>73209</v>
      </c>
      <c r="J12" s="7">
        <v>172668</v>
      </c>
      <c r="K12" s="7">
        <v>19036</v>
      </c>
      <c r="L12" s="7">
        <v>186500</v>
      </c>
      <c r="M12" s="7">
        <v>1722</v>
      </c>
      <c r="N12" s="7">
        <v>59701</v>
      </c>
      <c r="O12" s="7"/>
      <c r="P12" s="7"/>
    </row>
    <row r="13" spans="1:16" ht="11.25">
      <c r="A13" s="141" t="s">
        <v>29</v>
      </c>
      <c r="B13" s="142">
        <v>16</v>
      </c>
      <c r="C13" s="143">
        <v>350</v>
      </c>
      <c r="D13" s="143">
        <f t="shared" si="0"/>
        <v>698.1409523809524</v>
      </c>
      <c r="E13" s="7">
        <v>2953686</v>
      </c>
      <c r="F13" s="7">
        <v>2932192</v>
      </c>
      <c r="G13" s="23">
        <f t="shared" si="1"/>
        <v>99.27229908663277</v>
      </c>
      <c r="H13" s="7">
        <v>2007001</v>
      </c>
      <c r="I13" s="7">
        <v>158093</v>
      </c>
      <c r="J13" s="7">
        <v>363166</v>
      </c>
      <c r="K13" s="7">
        <v>40723</v>
      </c>
      <c r="L13" s="7">
        <v>153699</v>
      </c>
      <c r="M13" s="7">
        <v>26390</v>
      </c>
      <c r="N13" s="7">
        <v>114259</v>
      </c>
      <c r="O13" s="7"/>
      <c r="P13" s="7"/>
    </row>
    <row r="14" spans="1:16" ht="11.25">
      <c r="A14" s="141" t="s">
        <v>30</v>
      </c>
      <c r="B14" s="142">
        <v>17</v>
      </c>
      <c r="C14" s="143">
        <v>412</v>
      </c>
      <c r="D14" s="143">
        <f t="shared" si="0"/>
        <v>570.2040857605178</v>
      </c>
      <c r="E14" s="7">
        <v>2834071</v>
      </c>
      <c r="F14" s="7">
        <v>2819089</v>
      </c>
      <c r="G14" s="23">
        <f t="shared" si="1"/>
        <v>99.47136116208803</v>
      </c>
      <c r="H14" s="7">
        <v>1932324</v>
      </c>
      <c r="I14" s="7">
        <v>156845</v>
      </c>
      <c r="J14" s="7">
        <v>356980</v>
      </c>
      <c r="K14" s="7">
        <v>38127</v>
      </c>
      <c r="L14" s="7">
        <v>157823</v>
      </c>
      <c r="M14" s="7">
        <v>4334</v>
      </c>
      <c r="N14" s="7">
        <v>103046</v>
      </c>
      <c r="O14" s="7"/>
      <c r="P14" s="7"/>
    </row>
    <row r="15" spans="1:16" ht="11.25">
      <c r="A15" s="141" t="s">
        <v>31</v>
      </c>
      <c r="B15" s="142">
        <v>18</v>
      </c>
      <c r="C15" s="143">
        <v>720</v>
      </c>
      <c r="D15" s="143">
        <f t="shared" si="0"/>
        <v>523.7292824074074</v>
      </c>
      <c r="E15" s="7">
        <v>4545813</v>
      </c>
      <c r="F15" s="7">
        <v>4525021</v>
      </c>
      <c r="G15" s="23">
        <f t="shared" si="1"/>
        <v>99.54261206961219</v>
      </c>
      <c r="H15" s="7">
        <v>3115904</v>
      </c>
      <c r="I15" s="7">
        <v>238630</v>
      </c>
      <c r="J15" s="7">
        <v>563940</v>
      </c>
      <c r="K15" s="7">
        <v>61152</v>
      </c>
      <c r="L15" s="7">
        <v>196950</v>
      </c>
      <c r="M15" s="7">
        <v>71993</v>
      </c>
      <c r="N15" s="7">
        <v>177077</v>
      </c>
      <c r="O15" s="7"/>
      <c r="P15" s="7"/>
    </row>
    <row r="16" spans="1:16" ht="11.25">
      <c r="A16" s="141" t="s">
        <v>32</v>
      </c>
      <c r="B16" s="142">
        <v>20</v>
      </c>
      <c r="C16" s="143">
        <v>550</v>
      </c>
      <c r="D16" s="143">
        <f t="shared" si="0"/>
        <v>501.0159090909091</v>
      </c>
      <c r="E16" s="7">
        <v>3313651</v>
      </c>
      <c r="F16" s="7">
        <v>3306705</v>
      </c>
      <c r="G16" s="23">
        <f t="shared" si="1"/>
        <v>99.79038227019079</v>
      </c>
      <c r="H16" s="7">
        <v>2283292</v>
      </c>
      <c r="I16" s="7">
        <v>163675</v>
      </c>
      <c r="J16" s="7">
        <v>407818</v>
      </c>
      <c r="K16" s="7">
        <v>44083</v>
      </c>
      <c r="L16" s="7">
        <v>110948</v>
      </c>
      <c r="M16" s="7">
        <v>67699</v>
      </c>
      <c r="N16" s="7">
        <v>137449</v>
      </c>
      <c r="O16" s="7"/>
      <c r="P16" s="7"/>
    </row>
    <row r="17" spans="1:16" ht="11.25">
      <c r="A17" s="141" t="s">
        <v>33</v>
      </c>
      <c r="B17" s="142">
        <v>21</v>
      </c>
      <c r="C17" s="143">
        <v>417</v>
      </c>
      <c r="D17" s="143">
        <f t="shared" si="0"/>
        <v>641.0713429256595</v>
      </c>
      <c r="E17" s="7">
        <v>3223607</v>
      </c>
      <c r="F17" s="7">
        <v>3207921</v>
      </c>
      <c r="G17" s="23">
        <f t="shared" si="1"/>
        <v>99.51340222303774</v>
      </c>
      <c r="H17" s="7">
        <v>2201162</v>
      </c>
      <c r="I17" s="7">
        <v>168654</v>
      </c>
      <c r="J17" s="7">
        <v>341092</v>
      </c>
      <c r="K17" s="7">
        <v>39728</v>
      </c>
      <c r="L17" s="7">
        <v>192244</v>
      </c>
      <c r="M17" s="7">
        <v>74363</v>
      </c>
      <c r="N17" s="7">
        <v>127602</v>
      </c>
      <c r="O17" s="7"/>
      <c r="P17" s="7"/>
    </row>
    <row r="18" spans="1:16" ht="11.25">
      <c r="A18" s="141" t="s">
        <v>34</v>
      </c>
      <c r="B18" s="142">
        <v>23</v>
      </c>
      <c r="C18" s="143">
        <v>259</v>
      </c>
      <c r="D18" s="143">
        <f t="shared" si="0"/>
        <v>949.1502574002574</v>
      </c>
      <c r="E18" s="7">
        <v>2980093</v>
      </c>
      <c r="F18" s="7">
        <v>2949959</v>
      </c>
      <c r="G18" s="23">
        <f t="shared" si="1"/>
        <v>98.98882350315913</v>
      </c>
      <c r="H18" s="7">
        <v>1998286</v>
      </c>
      <c r="I18" s="7">
        <v>153404</v>
      </c>
      <c r="J18" s="7">
        <v>360642</v>
      </c>
      <c r="K18" s="7">
        <v>36761</v>
      </c>
      <c r="L18" s="7">
        <v>179237</v>
      </c>
      <c r="M18" s="7">
        <v>48487</v>
      </c>
      <c r="N18" s="7">
        <v>116012</v>
      </c>
      <c r="O18" s="7"/>
      <c r="P18" s="7"/>
    </row>
    <row r="19" spans="1:16" ht="11.25">
      <c r="A19" s="141" t="s">
        <v>35</v>
      </c>
      <c r="B19" s="142">
        <v>26</v>
      </c>
      <c r="C19" s="143">
        <v>217</v>
      </c>
      <c r="D19" s="143">
        <f t="shared" si="0"/>
        <v>884.6217357910906</v>
      </c>
      <c r="E19" s="7">
        <v>2308295</v>
      </c>
      <c r="F19" s="7">
        <v>2303555</v>
      </c>
      <c r="G19" s="23">
        <f t="shared" si="1"/>
        <v>99.79465362962706</v>
      </c>
      <c r="H19" s="7">
        <v>1507777</v>
      </c>
      <c r="I19" s="7">
        <v>119481</v>
      </c>
      <c r="J19" s="7">
        <v>273296</v>
      </c>
      <c r="K19" s="7">
        <v>29544</v>
      </c>
      <c r="L19" s="7">
        <v>143306</v>
      </c>
      <c r="M19" s="7">
        <v>59588</v>
      </c>
      <c r="N19" s="7">
        <v>80015</v>
      </c>
      <c r="O19" s="7">
        <v>4000</v>
      </c>
      <c r="P19" s="7"/>
    </row>
    <row r="20" spans="1:16" ht="11.25">
      <c r="A20" s="141" t="s">
        <v>36</v>
      </c>
      <c r="B20" s="142">
        <v>28</v>
      </c>
      <c r="C20" s="143">
        <v>247</v>
      </c>
      <c r="D20" s="143">
        <f t="shared" si="0"/>
        <v>1164.1002024291497</v>
      </c>
      <c r="E20" s="7">
        <v>3461135</v>
      </c>
      <c r="F20" s="7">
        <v>3450393</v>
      </c>
      <c r="G20" s="23">
        <f t="shared" si="1"/>
        <v>99.68963938130122</v>
      </c>
      <c r="H20" s="7">
        <v>2377495</v>
      </c>
      <c r="I20" s="7">
        <v>181522</v>
      </c>
      <c r="J20" s="7">
        <v>428645</v>
      </c>
      <c r="K20" s="7">
        <v>45279</v>
      </c>
      <c r="L20" s="7">
        <v>195000</v>
      </c>
      <c r="M20" s="7">
        <v>15495</v>
      </c>
      <c r="N20" s="7">
        <v>136691</v>
      </c>
      <c r="O20" s="7"/>
      <c r="P20" s="7"/>
    </row>
    <row r="21" spans="1:16" ht="11.25">
      <c r="A21" s="141" t="s">
        <v>37</v>
      </c>
      <c r="B21" s="142">
        <v>29</v>
      </c>
      <c r="C21" s="143">
        <v>301</v>
      </c>
      <c r="D21" s="143">
        <f t="shared" si="0"/>
        <v>706.3330564784053</v>
      </c>
      <c r="E21" s="7">
        <v>2565003</v>
      </c>
      <c r="F21" s="7">
        <v>2551275</v>
      </c>
      <c r="G21" s="23">
        <f t="shared" si="1"/>
        <v>99.46479594760707</v>
      </c>
      <c r="H21" s="7">
        <v>1726195</v>
      </c>
      <c r="I21" s="7">
        <v>133772</v>
      </c>
      <c r="J21" s="7">
        <v>308929</v>
      </c>
      <c r="K21" s="7">
        <v>30163</v>
      </c>
      <c r="L21" s="7">
        <v>146921</v>
      </c>
      <c r="M21" s="7">
        <v>38965</v>
      </c>
      <c r="N21" s="7">
        <v>99373</v>
      </c>
      <c r="O21" s="7"/>
      <c r="P21" s="7"/>
    </row>
    <row r="22" spans="1:16" ht="11.25">
      <c r="A22" s="141" t="s">
        <v>38</v>
      </c>
      <c r="B22" s="142">
        <v>31</v>
      </c>
      <c r="C22" s="143">
        <v>514</v>
      </c>
      <c r="D22" s="143">
        <f t="shared" si="0"/>
        <v>635.7135684176394</v>
      </c>
      <c r="E22" s="7">
        <v>3937607</v>
      </c>
      <c r="F22" s="7">
        <f>919.96+3920161.33</f>
        <v>3921081.29</v>
      </c>
      <c r="G22" s="23">
        <f t="shared" si="1"/>
        <v>99.58031083345799</v>
      </c>
      <c r="H22" s="7">
        <v>2528623</v>
      </c>
      <c r="I22" s="7">
        <v>210107</v>
      </c>
      <c r="J22" s="7">
        <v>461563</v>
      </c>
      <c r="K22" s="7">
        <v>52639</v>
      </c>
      <c r="L22" s="7">
        <v>381150</v>
      </c>
      <c r="M22" s="7">
        <v>71725</v>
      </c>
      <c r="N22" s="7">
        <v>147998</v>
      </c>
      <c r="O22" s="7"/>
      <c r="P22" s="7"/>
    </row>
    <row r="23" spans="1:16" ht="11.25">
      <c r="A23" s="141" t="s">
        <v>39</v>
      </c>
      <c r="B23" s="142">
        <v>33</v>
      </c>
      <c r="C23" s="143">
        <v>577</v>
      </c>
      <c r="D23" s="143">
        <f t="shared" si="0"/>
        <v>557.1337377238591</v>
      </c>
      <c r="E23" s="7">
        <v>3871573</v>
      </c>
      <c r="F23" s="7">
        <v>3857594</v>
      </c>
      <c r="G23" s="23">
        <f t="shared" si="1"/>
        <v>99.6389322892788</v>
      </c>
      <c r="H23" s="7">
        <v>2539712</v>
      </c>
      <c r="I23" s="7">
        <v>202401</v>
      </c>
      <c r="J23" s="7">
        <v>454063</v>
      </c>
      <c r="K23" s="7">
        <v>45439</v>
      </c>
      <c r="L23" s="7">
        <v>268498</v>
      </c>
      <c r="M23" s="7">
        <v>71101</v>
      </c>
      <c r="N23" s="7">
        <v>146177</v>
      </c>
      <c r="O23" s="7"/>
      <c r="P23" s="7"/>
    </row>
    <row r="24" spans="1:16" ht="11.25">
      <c r="A24" s="141" t="s">
        <v>40</v>
      </c>
      <c r="B24" s="142">
        <v>34</v>
      </c>
      <c r="C24" s="143">
        <v>275</v>
      </c>
      <c r="D24" s="143">
        <f t="shared" si="0"/>
        <v>1012.5318181818182</v>
      </c>
      <c r="E24" s="7">
        <v>3367254</v>
      </c>
      <c r="F24" s="7">
        <v>3341355</v>
      </c>
      <c r="G24" s="23">
        <f t="shared" si="1"/>
        <v>99.2308569534701</v>
      </c>
      <c r="H24" s="7">
        <v>2287883</v>
      </c>
      <c r="I24" s="7">
        <v>169812</v>
      </c>
      <c r="J24" s="7">
        <v>412684</v>
      </c>
      <c r="K24" s="7">
        <v>46838</v>
      </c>
      <c r="L24" s="7">
        <v>206567</v>
      </c>
      <c r="M24" s="7">
        <v>33824</v>
      </c>
      <c r="N24" s="7">
        <v>132732</v>
      </c>
      <c r="O24" s="7"/>
      <c r="P24" s="7"/>
    </row>
    <row r="25" spans="1:16" ht="11.25">
      <c r="A25" s="141" t="s">
        <v>41</v>
      </c>
      <c r="B25" s="142">
        <v>35</v>
      </c>
      <c r="C25" s="143">
        <v>369</v>
      </c>
      <c r="D25" s="143">
        <f t="shared" si="0"/>
        <v>734.5462962962962</v>
      </c>
      <c r="E25" s="7">
        <v>3271162</v>
      </c>
      <c r="F25" s="7">
        <v>3252571</v>
      </c>
      <c r="G25" s="23">
        <f t="shared" si="1"/>
        <v>99.43166984698404</v>
      </c>
      <c r="H25" s="7">
        <v>2250380</v>
      </c>
      <c r="I25" s="7">
        <v>162082</v>
      </c>
      <c r="J25" s="7">
        <v>402407</v>
      </c>
      <c r="K25" s="7">
        <v>45643</v>
      </c>
      <c r="L25" s="7">
        <v>142545</v>
      </c>
      <c r="M25" s="7">
        <v>30463</v>
      </c>
      <c r="N25" s="7">
        <v>130050</v>
      </c>
      <c r="O25" s="7"/>
      <c r="P25" s="7"/>
    </row>
    <row r="26" spans="1:16" ht="11.25">
      <c r="A26" s="141" t="s">
        <v>42</v>
      </c>
      <c r="B26" s="142">
        <v>37</v>
      </c>
      <c r="C26" s="143">
        <v>111</v>
      </c>
      <c r="D26" s="143">
        <f t="shared" si="0"/>
        <v>1029.9504504504505</v>
      </c>
      <c r="E26" s="7">
        <v>1384245</v>
      </c>
      <c r="F26" s="7">
        <v>1371894</v>
      </c>
      <c r="G26" s="23">
        <f t="shared" si="1"/>
        <v>99.10774465502855</v>
      </c>
      <c r="H26" s="7">
        <v>894240</v>
      </c>
      <c r="I26" s="7">
        <v>66180</v>
      </c>
      <c r="J26" s="7">
        <v>160721</v>
      </c>
      <c r="K26" s="7">
        <v>15770</v>
      </c>
      <c r="L26" s="7">
        <v>24841</v>
      </c>
      <c r="M26" s="7">
        <v>2899</v>
      </c>
      <c r="N26" s="7">
        <v>55532</v>
      </c>
      <c r="O26" s="7"/>
      <c r="P26" s="7"/>
    </row>
    <row r="27" spans="1:16" ht="11.25">
      <c r="A27" s="141" t="s">
        <v>43</v>
      </c>
      <c r="B27" s="142">
        <v>39</v>
      </c>
      <c r="C27" s="143">
        <v>600</v>
      </c>
      <c r="D27" s="143">
        <f t="shared" si="0"/>
        <v>563.7277777777778</v>
      </c>
      <c r="E27" s="7">
        <v>4078219</v>
      </c>
      <c r="F27" s="7">
        <v>4058840</v>
      </c>
      <c r="G27" s="23">
        <f t="shared" si="1"/>
        <v>99.5248170831434</v>
      </c>
      <c r="H27" s="7">
        <v>2763963</v>
      </c>
      <c r="I27" s="7">
        <v>211458</v>
      </c>
      <c r="J27" s="7">
        <v>499054</v>
      </c>
      <c r="K27" s="7">
        <v>58246</v>
      </c>
      <c r="L27" s="7">
        <v>207418</v>
      </c>
      <c r="M27" s="7">
        <v>59898</v>
      </c>
      <c r="N27" s="7">
        <v>160343</v>
      </c>
      <c r="O27" s="7"/>
      <c r="P27" s="7"/>
    </row>
    <row r="28" spans="1:16" ht="11.25">
      <c r="A28" s="141" t="s">
        <v>44</v>
      </c>
      <c r="B28" s="142">
        <v>40</v>
      </c>
      <c r="C28" s="143">
        <v>756</v>
      </c>
      <c r="D28" s="143">
        <f t="shared" si="0"/>
        <v>534.3074294532628</v>
      </c>
      <c r="E28" s="7">
        <v>4853447</v>
      </c>
      <c r="F28" s="7">
        <v>4847237</v>
      </c>
      <c r="G28" s="23">
        <f t="shared" si="1"/>
        <v>99.87204969993492</v>
      </c>
      <c r="H28" s="7">
        <v>3420514</v>
      </c>
      <c r="I28" s="7">
        <v>251050</v>
      </c>
      <c r="J28" s="7">
        <v>611761</v>
      </c>
      <c r="K28" s="7">
        <v>75818</v>
      </c>
      <c r="L28" s="7">
        <v>172209</v>
      </c>
      <c r="M28" s="7">
        <v>30400</v>
      </c>
      <c r="N28" s="7">
        <v>187206</v>
      </c>
      <c r="O28" s="7"/>
      <c r="P28" s="7"/>
    </row>
    <row r="29" spans="1:16" ht="11.25">
      <c r="A29" s="141" t="s">
        <v>45</v>
      </c>
      <c r="B29" s="142">
        <v>42</v>
      </c>
      <c r="C29" s="143">
        <v>386</v>
      </c>
      <c r="D29" s="143">
        <f t="shared" si="0"/>
        <v>722.9926597582039</v>
      </c>
      <c r="E29" s="7">
        <v>3355068</v>
      </c>
      <c r="F29" s="7">
        <v>3348902</v>
      </c>
      <c r="G29" s="23">
        <f t="shared" si="1"/>
        <v>99.81621833000106</v>
      </c>
      <c r="H29" s="7">
        <v>2085352</v>
      </c>
      <c r="I29" s="7">
        <v>157264</v>
      </c>
      <c r="J29" s="7">
        <v>325759</v>
      </c>
      <c r="K29" s="7">
        <v>31866</v>
      </c>
      <c r="L29" s="7">
        <v>496090</v>
      </c>
      <c r="M29" s="7">
        <v>31414</v>
      </c>
      <c r="N29" s="7">
        <v>113901</v>
      </c>
      <c r="O29" s="7"/>
      <c r="P29" s="7">
        <v>5000</v>
      </c>
    </row>
    <row r="30" spans="1:16" ht="11.25">
      <c r="A30" s="141" t="s">
        <v>46</v>
      </c>
      <c r="B30" s="142">
        <v>43</v>
      </c>
      <c r="C30" s="143">
        <v>360</v>
      </c>
      <c r="D30" s="143">
        <f t="shared" si="0"/>
        <v>748.0534722222222</v>
      </c>
      <c r="E30" s="7">
        <v>3252267</v>
      </c>
      <c r="F30" s="7">
        <v>3231591</v>
      </c>
      <c r="G30" s="23">
        <f t="shared" si="1"/>
        <v>99.36425883852709</v>
      </c>
      <c r="H30" s="7">
        <v>2194298</v>
      </c>
      <c r="I30" s="7">
        <v>170091</v>
      </c>
      <c r="J30" s="7">
        <v>386297</v>
      </c>
      <c r="K30" s="7">
        <v>40055</v>
      </c>
      <c r="L30" s="7">
        <v>198394</v>
      </c>
      <c r="M30" s="7">
        <v>42436</v>
      </c>
      <c r="N30" s="7">
        <v>118620</v>
      </c>
      <c r="O30" s="7"/>
      <c r="P30" s="7"/>
    </row>
    <row r="31" spans="1:16" ht="11.25">
      <c r="A31" s="141" t="s">
        <v>47</v>
      </c>
      <c r="B31" s="142">
        <v>44</v>
      </c>
      <c r="C31" s="143">
        <v>172</v>
      </c>
      <c r="D31" s="143">
        <f t="shared" si="0"/>
        <v>692.6995397286822</v>
      </c>
      <c r="E31" s="7">
        <v>1434512</v>
      </c>
      <c r="F31" s="7">
        <f>5000+1424731.85</f>
        <v>1429731.85</v>
      </c>
      <c r="G31" s="23">
        <f t="shared" si="1"/>
        <v>99.66677518208283</v>
      </c>
      <c r="H31" s="7">
        <v>924797</v>
      </c>
      <c r="I31" s="7">
        <v>70281</v>
      </c>
      <c r="J31" s="7">
        <v>167380</v>
      </c>
      <c r="K31" s="7">
        <v>18197</v>
      </c>
      <c r="L31" s="7">
        <v>102331</v>
      </c>
      <c r="M31" s="7">
        <v>40541</v>
      </c>
      <c r="N31" s="7">
        <v>53090</v>
      </c>
      <c r="O31" s="7"/>
      <c r="P31" s="7"/>
    </row>
    <row r="32" spans="1:16" ht="11.25">
      <c r="A32" s="141" t="s">
        <v>48</v>
      </c>
      <c r="B32" s="142">
        <v>45</v>
      </c>
      <c r="C32" s="143">
        <v>191</v>
      </c>
      <c r="D32" s="143">
        <f t="shared" si="0"/>
        <v>775.6501003490401</v>
      </c>
      <c r="E32" s="7">
        <v>1787583</v>
      </c>
      <c r="F32" s="7">
        <f>6000+1771790.03</f>
        <v>1777790.03</v>
      </c>
      <c r="G32" s="23">
        <f t="shared" si="1"/>
        <v>99.45216697630264</v>
      </c>
      <c r="H32" s="7">
        <v>1209641</v>
      </c>
      <c r="I32" s="7">
        <v>99858</v>
      </c>
      <c r="J32" s="7">
        <v>222882</v>
      </c>
      <c r="K32" s="7">
        <v>22338</v>
      </c>
      <c r="L32" s="7">
        <v>57476</v>
      </c>
      <c r="M32" s="7">
        <f>3500+40404.27</f>
        <v>43904.27</v>
      </c>
      <c r="N32" s="7">
        <v>62404</v>
      </c>
      <c r="O32" s="7"/>
      <c r="P32" s="7"/>
    </row>
    <row r="33" spans="1:16" ht="11.25">
      <c r="A33" s="141" t="s">
        <v>49</v>
      </c>
      <c r="B33" s="142">
        <v>46</v>
      </c>
      <c r="C33" s="143">
        <v>491</v>
      </c>
      <c r="D33" s="143">
        <f t="shared" si="0"/>
        <v>530.0385268160217</v>
      </c>
      <c r="E33" s="7">
        <v>3145851</v>
      </c>
      <c r="F33" s="7">
        <v>3122987</v>
      </c>
      <c r="G33" s="23">
        <f t="shared" si="1"/>
        <v>99.27320143261711</v>
      </c>
      <c r="H33" s="7">
        <v>2016404</v>
      </c>
      <c r="I33" s="7">
        <v>153451</v>
      </c>
      <c r="J33" s="7">
        <v>362114</v>
      </c>
      <c r="K33" s="7">
        <v>40515</v>
      </c>
      <c r="L33" s="7">
        <v>306842</v>
      </c>
      <c r="M33" s="7">
        <v>51360</v>
      </c>
      <c r="N33" s="7">
        <v>116632</v>
      </c>
      <c r="O33" s="7"/>
      <c r="P33" s="7"/>
    </row>
    <row r="34" spans="1:16" ht="11.25">
      <c r="A34" s="141" t="s">
        <v>50</v>
      </c>
      <c r="B34" s="142">
        <v>47</v>
      </c>
      <c r="C34" s="143">
        <v>630</v>
      </c>
      <c r="D34" s="143">
        <f t="shared" si="0"/>
        <v>643.0829272486773</v>
      </c>
      <c r="E34" s="7">
        <v>4912658</v>
      </c>
      <c r="F34" s="7">
        <f>6000+4855706.93</f>
        <v>4861706.93</v>
      </c>
      <c r="G34" s="23">
        <f t="shared" si="1"/>
        <v>98.96286144893456</v>
      </c>
      <c r="H34" s="7">
        <v>3149246</v>
      </c>
      <c r="I34" s="7">
        <v>246130</v>
      </c>
      <c r="J34" s="7">
        <v>568253</v>
      </c>
      <c r="K34" s="7">
        <v>65705</v>
      </c>
      <c r="L34" s="7">
        <v>339919</v>
      </c>
      <c r="M34" s="7">
        <f>62981+3500</f>
        <v>66481</v>
      </c>
      <c r="N34" s="7">
        <v>180417</v>
      </c>
      <c r="O34" s="7">
        <v>166492</v>
      </c>
      <c r="P34" s="7"/>
    </row>
    <row r="35" spans="1:16" ht="11.25">
      <c r="A35" s="141" t="s">
        <v>51</v>
      </c>
      <c r="B35" s="142">
        <v>48</v>
      </c>
      <c r="C35" s="143">
        <v>433</v>
      </c>
      <c r="D35" s="143">
        <f t="shared" si="0"/>
        <v>774.7088144726713</v>
      </c>
      <c r="E35" s="7">
        <v>4026268</v>
      </c>
      <c r="F35" s="7">
        <v>4025387</v>
      </c>
      <c r="G35" s="23">
        <f t="shared" si="1"/>
        <v>99.97811869453301</v>
      </c>
      <c r="H35" s="7">
        <v>1927132</v>
      </c>
      <c r="I35" s="7">
        <v>127942</v>
      </c>
      <c r="J35" s="7">
        <v>341429</v>
      </c>
      <c r="K35" s="7">
        <v>42803</v>
      </c>
      <c r="L35" s="7">
        <v>287860</v>
      </c>
      <c r="M35" s="7">
        <v>50142</v>
      </c>
      <c r="N35" s="7">
        <v>121167</v>
      </c>
      <c r="O35" s="7">
        <v>1031342</v>
      </c>
      <c r="P35" s="7"/>
    </row>
    <row r="36" spans="1:16" s="10" customFormat="1" ht="11.25">
      <c r="A36" s="6" t="s">
        <v>52</v>
      </c>
      <c r="B36" s="27"/>
      <c r="C36" s="14">
        <f>SUM(C6:C35)</f>
        <v>11789</v>
      </c>
      <c r="D36" s="15">
        <f t="shared" si="0"/>
        <v>670.2638183900244</v>
      </c>
      <c r="E36" s="9">
        <f>SUM(E6:E35)</f>
        <v>95275130</v>
      </c>
      <c r="F36" s="9">
        <f>SUM(F6:F35)</f>
        <v>94820881.85999998</v>
      </c>
      <c r="G36" s="22">
        <f t="shared" si="1"/>
        <v>99.52322485416707</v>
      </c>
      <c r="H36" s="9">
        <f aca="true" t="shared" si="2" ref="H36:P36">SUM(H6:H35)</f>
        <v>62963090</v>
      </c>
      <c r="I36" s="9">
        <f t="shared" si="2"/>
        <v>4829663</v>
      </c>
      <c r="J36" s="9">
        <f t="shared" si="2"/>
        <v>11161931</v>
      </c>
      <c r="K36" s="9">
        <f t="shared" si="2"/>
        <v>1246116</v>
      </c>
      <c r="L36" s="9">
        <f t="shared" si="2"/>
        <v>5813371</v>
      </c>
      <c r="M36" s="9">
        <f t="shared" si="2"/>
        <v>1277951.27</v>
      </c>
      <c r="N36" s="9">
        <f t="shared" si="2"/>
        <v>3623771</v>
      </c>
      <c r="O36" s="9">
        <f t="shared" si="2"/>
        <v>1496196</v>
      </c>
      <c r="P36" s="9">
        <f t="shared" si="2"/>
        <v>5000</v>
      </c>
    </row>
    <row r="37" spans="1:16" ht="11.25">
      <c r="A37" s="141" t="s">
        <v>22</v>
      </c>
      <c r="B37" s="146">
        <v>6</v>
      </c>
      <c r="C37" s="88">
        <v>81</v>
      </c>
      <c r="D37" s="143">
        <f t="shared" si="0"/>
        <v>212.320987654321</v>
      </c>
      <c r="E37" s="7">
        <v>206574</v>
      </c>
      <c r="F37" s="135">
        <v>206376</v>
      </c>
      <c r="G37" s="23">
        <f t="shared" si="1"/>
        <v>99.90415057073977</v>
      </c>
      <c r="H37" s="26">
        <v>149958</v>
      </c>
      <c r="I37" s="18">
        <v>3753</v>
      </c>
      <c r="J37" s="7">
        <v>25788</v>
      </c>
      <c r="K37" s="7">
        <v>3640</v>
      </c>
      <c r="L37" s="18">
        <v>5000</v>
      </c>
      <c r="M37" s="18"/>
      <c r="N37" s="18">
        <v>9599</v>
      </c>
      <c r="O37" s="18"/>
      <c r="P37" s="18"/>
    </row>
    <row r="38" spans="1:16" ht="11.25">
      <c r="A38" s="141" t="s">
        <v>23</v>
      </c>
      <c r="B38" s="146">
        <v>8</v>
      </c>
      <c r="C38" s="88">
        <v>25</v>
      </c>
      <c r="D38" s="143">
        <f aca="true" t="shared" si="3" ref="D38:D69">F38/12/C38</f>
        <v>191.66</v>
      </c>
      <c r="E38" s="7">
        <v>57654</v>
      </c>
      <c r="F38" s="135">
        <v>57498</v>
      </c>
      <c r="G38" s="23">
        <f t="shared" si="1"/>
        <v>99.7294203351025</v>
      </c>
      <c r="H38" s="26">
        <v>40220</v>
      </c>
      <c r="I38" s="18">
        <v>3280</v>
      </c>
      <c r="J38" s="7">
        <v>6447</v>
      </c>
      <c r="K38" s="7">
        <v>964</v>
      </c>
      <c r="L38" s="18"/>
      <c r="M38" s="18"/>
      <c r="N38" s="18">
        <v>2880</v>
      </c>
      <c r="O38" s="18"/>
      <c r="P38" s="18"/>
    </row>
    <row r="39" spans="1:16" ht="11.25">
      <c r="A39" s="141" t="s">
        <v>24</v>
      </c>
      <c r="B39" s="146">
        <v>10</v>
      </c>
      <c r="C39" s="88">
        <v>72</v>
      </c>
      <c r="D39" s="143">
        <f t="shared" si="3"/>
        <v>442.19444444444446</v>
      </c>
      <c r="E39" s="7">
        <v>384802</v>
      </c>
      <c r="F39" s="135">
        <v>382056</v>
      </c>
      <c r="G39" s="23">
        <f t="shared" si="1"/>
        <v>99.28638624539373</v>
      </c>
      <c r="H39" s="26">
        <v>257587</v>
      </c>
      <c r="I39" s="18">
        <v>16883</v>
      </c>
      <c r="J39" s="7">
        <v>44627</v>
      </c>
      <c r="K39" s="7">
        <v>5103</v>
      </c>
      <c r="L39" s="18">
        <v>27162</v>
      </c>
      <c r="M39" s="18"/>
      <c r="N39" s="18">
        <v>14687</v>
      </c>
      <c r="O39" s="18"/>
      <c r="P39" s="18"/>
    </row>
    <row r="40" spans="1:16" ht="11.25">
      <c r="A40" s="141" t="s">
        <v>25</v>
      </c>
      <c r="B40" s="146">
        <v>11</v>
      </c>
      <c r="C40" s="88">
        <v>25</v>
      </c>
      <c r="D40" s="143">
        <f t="shared" si="3"/>
        <v>310.48333333333335</v>
      </c>
      <c r="E40" s="7">
        <v>93179</v>
      </c>
      <c r="F40" s="135">
        <v>93145</v>
      </c>
      <c r="G40" s="23">
        <f t="shared" si="1"/>
        <v>99.96351109155496</v>
      </c>
      <c r="H40" s="26">
        <v>69035</v>
      </c>
      <c r="I40" s="18">
        <v>4432</v>
      </c>
      <c r="J40" s="7">
        <v>10976</v>
      </c>
      <c r="K40" s="7">
        <v>1381</v>
      </c>
      <c r="L40" s="18"/>
      <c r="M40" s="18"/>
      <c r="N40" s="18">
        <v>3571</v>
      </c>
      <c r="O40" s="18"/>
      <c r="P40" s="18"/>
    </row>
    <row r="41" spans="1:16" ht="11.25">
      <c r="A41" s="141" t="s">
        <v>26</v>
      </c>
      <c r="B41" s="146">
        <v>12</v>
      </c>
      <c r="C41" s="88">
        <v>97</v>
      </c>
      <c r="D41" s="143">
        <f t="shared" si="3"/>
        <v>260.9003436426117</v>
      </c>
      <c r="E41" s="7">
        <v>304828</v>
      </c>
      <c r="F41" s="18">
        <v>303688</v>
      </c>
      <c r="G41" s="23">
        <f t="shared" si="1"/>
        <v>99.62601860721456</v>
      </c>
      <c r="H41" s="26">
        <v>218445</v>
      </c>
      <c r="I41" s="18">
        <v>13978</v>
      </c>
      <c r="J41" s="7">
        <v>39777</v>
      </c>
      <c r="K41" s="7">
        <v>4659</v>
      </c>
      <c r="L41" s="18">
        <v>14793</v>
      </c>
      <c r="M41" s="18"/>
      <c r="N41" s="18">
        <v>11520</v>
      </c>
      <c r="O41" s="18"/>
      <c r="P41" s="18"/>
    </row>
    <row r="42" spans="1:16" ht="11.25">
      <c r="A42" s="141" t="s">
        <v>27</v>
      </c>
      <c r="B42" s="146">
        <v>13</v>
      </c>
      <c r="C42" s="88">
        <v>45</v>
      </c>
      <c r="D42" s="143">
        <f t="shared" si="3"/>
        <v>286.99074074074076</v>
      </c>
      <c r="E42" s="7">
        <v>155199</v>
      </c>
      <c r="F42" s="18">
        <v>154975</v>
      </c>
      <c r="G42" s="23">
        <f t="shared" si="1"/>
        <v>99.85566917312612</v>
      </c>
      <c r="H42" s="26">
        <v>110826</v>
      </c>
      <c r="I42" s="18">
        <v>6673</v>
      </c>
      <c r="J42" s="7">
        <v>18613</v>
      </c>
      <c r="K42" s="7">
        <v>2644</v>
      </c>
      <c r="L42" s="18">
        <v>5284</v>
      </c>
      <c r="M42" s="18"/>
      <c r="N42" s="18">
        <v>7018</v>
      </c>
      <c r="O42" s="18"/>
      <c r="P42" s="18"/>
    </row>
    <row r="43" spans="1:16" ht="11.25">
      <c r="A43" s="141" t="s">
        <v>29</v>
      </c>
      <c r="B43" s="146">
        <v>16</v>
      </c>
      <c r="C43" s="88">
        <v>80</v>
      </c>
      <c r="D43" s="143">
        <f t="shared" si="3"/>
        <v>238.621875</v>
      </c>
      <c r="E43" s="7">
        <v>230576</v>
      </c>
      <c r="F43" s="135">
        <v>229077</v>
      </c>
      <c r="G43" s="23">
        <f t="shared" si="1"/>
        <v>99.34988897370064</v>
      </c>
      <c r="H43" s="18">
        <v>165163</v>
      </c>
      <c r="I43" s="18">
        <v>8307</v>
      </c>
      <c r="J43" s="7">
        <v>23651</v>
      </c>
      <c r="K43" s="7">
        <v>2518</v>
      </c>
      <c r="L43" s="18">
        <v>7565</v>
      </c>
      <c r="M43" s="18"/>
      <c r="N43" s="18">
        <v>11039</v>
      </c>
      <c r="O43" s="18"/>
      <c r="P43" s="18"/>
    </row>
    <row r="44" spans="1:16" ht="11.25">
      <c r="A44" s="141" t="s">
        <v>30</v>
      </c>
      <c r="B44" s="146">
        <v>17</v>
      </c>
      <c r="C44" s="88">
        <v>64</v>
      </c>
      <c r="D44" s="143">
        <f t="shared" si="3"/>
        <v>278.6510416666667</v>
      </c>
      <c r="E44" s="7">
        <v>215879</v>
      </c>
      <c r="F44" s="18">
        <v>214004</v>
      </c>
      <c r="G44" s="23">
        <f t="shared" si="1"/>
        <v>99.13145790002733</v>
      </c>
      <c r="H44" s="18">
        <v>144825</v>
      </c>
      <c r="I44" s="18">
        <v>8449</v>
      </c>
      <c r="J44" s="7">
        <v>26225</v>
      </c>
      <c r="K44" s="7">
        <v>2899</v>
      </c>
      <c r="L44" s="18">
        <v>12423</v>
      </c>
      <c r="M44" s="18">
        <v>370</v>
      </c>
      <c r="N44" s="18">
        <v>8948</v>
      </c>
      <c r="O44" s="18"/>
      <c r="P44" s="18"/>
    </row>
    <row r="45" spans="1:16" ht="11.25">
      <c r="A45" s="141" t="s">
        <v>31</v>
      </c>
      <c r="B45" s="146">
        <v>18</v>
      </c>
      <c r="C45" s="88">
        <v>23</v>
      </c>
      <c r="D45" s="143">
        <f t="shared" si="3"/>
        <v>214.46014492753622</v>
      </c>
      <c r="E45" s="7">
        <v>59761</v>
      </c>
      <c r="F45" s="18">
        <v>59191</v>
      </c>
      <c r="G45" s="23">
        <f t="shared" si="1"/>
        <v>99.04620069945283</v>
      </c>
      <c r="H45" s="18">
        <v>42108</v>
      </c>
      <c r="I45" s="18">
        <v>3225</v>
      </c>
      <c r="J45" s="7">
        <v>7772</v>
      </c>
      <c r="K45" s="7">
        <v>1113</v>
      </c>
      <c r="L45" s="18"/>
      <c r="M45" s="18"/>
      <c r="N45" s="18">
        <v>2880</v>
      </c>
      <c r="O45" s="18"/>
      <c r="P45" s="18"/>
    </row>
    <row r="46" spans="1:16" ht="11.25">
      <c r="A46" s="141" t="s">
        <v>32</v>
      </c>
      <c r="B46" s="146">
        <v>20</v>
      </c>
      <c r="C46" s="88">
        <v>70</v>
      </c>
      <c r="D46" s="143">
        <f t="shared" si="3"/>
        <v>200.98333333333335</v>
      </c>
      <c r="E46" s="7">
        <v>170005</v>
      </c>
      <c r="F46" s="18">
        <v>168826</v>
      </c>
      <c r="G46" s="23">
        <f t="shared" si="1"/>
        <v>99.30649098555925</v>
      </c>
      <c r="H46" s="18">
        <v>111972</v>
      </c>
      <c r="I46" s="18">
        <v>9162</v>
      </c>
      <c r="J46" s="7">
        <v>20909</v>
      </c>
      <c r="K46" s="7">
        <v>2977</v>
      </c>
      <c r="L46" s="18">
        <v>5000</v>
      </c>
      <c r="M46" s="18">
        <v>3588</v>
      </c>
      <c r="N46" s="18">
        <v>9167</v>
      </c>
      <c r="O46" s="18"/>
      <c r="P46" s="18"/>
    </row>
    <row r="47" spans="1:16" ht="11.25">
      <c r="A47" s="141" t="s">
        <v>33</v>
      </c>
      <c r="B47" s="146">
        <v>21</v>
      </c>
      <c r="C47" s="88">
        <v>35</v>
      </c>
      <c r="D47" s="143">
        <f t="shared" si="3"/>
        <v>193.57142857142858</v>
      </c>
      <c r="E47" s="7">
        <v>81604</v>
      </c>
      <c r="F47" s="18">
        <v>81300</v>
      </c>
      <c r="G47" s="23">
        <f t="shared" si="1"/>
        <v>99.62746924170384</v>
      </c>
      <c r="H47" s="18">
        <v>60441</v>
      </c>
      <c r="I47" s="18">
        <v>3272</v>
      </c>
      <c r="J47" s="7">
        <v>8849</v>
      </c>
      <c r="K47" s="7">
        <v>489</v>
      </c>
      <c r="L47" s="18"/>
      <c r="M47" s="18"/>
      <c r="N47" s="18">
        <v>4363</v>
      </c>
      <c r="O47" s="18"/>
      <c r="P47" s="18"/>
    </row>
    <row r="48" spans="1:16" ht="11.25">
      <c r="A48" s="141" t="s">
        <v>34</v>
      </c>
      <c r="B48" s="146">
        <v>23</v>
      </c>
      <c r="C48" s="88">
        <v>46</v>
      </c>
      <c r="D48" s="143">
        <f t="shared" si="3"/>
        <v>401.14492753623193</v>
      </c>
      <c r="E48" s="7">
        <v>222326</v>
      </c>
      <c r="F48" s="18">
        <v>221432</v>
      </c>
      <c r="G48" s="23">
        <f t="shared" si="1"/>
        <v>99.59788778640375</v>
      </c>
      <c r="H48" s="18">
        <v>153861</v>
      </c>
      <c r="I48" s="18">
        <v>9458</v>
      </c>
      <c r="J48" s="7">
        <v>26997</v>
      </c>
      <c r="K48" s="7">
        <v>3825</v>
      </c>
      <c r="L48" s="18">
        <v>3000</v>
      </c>
      <c r="M48" s="18"/>
      <c r="N48" s="18">
        <v>9475</v>
      </c>
      <c r="O48" s="18"/>
      <c r="P48" s="18"/>
    </row>
    <row r="49" spans="1:16" ht="11.25">
      <c r="A49" s="141" t="s">
        <v>35</v>
      </c>
      <c r="B49" s="146">
        <v>26</v>
      </c>
      <c r="C49" s="88">
        <v>47</v>
      </c>
      <c r="D49" s="143">
        <f t="shared" si="3"/>
        <v>270.0585106382979</v>
      </c>
      <c r="E49" s="7">
        <v>152668</v>
      </c>
      <c r="F49" s="18">
        <v>152313</v>
      </c>
      <c r="G49" s="23">
        <f t="shared" si="1"/>
        <v>99.76746927974428</v>
      </c>
      <c r="H49" s="18">
        <v>104554</v>
      </c>
      <c r="I49" s="18">
        <v>9184</v>
      </c>
      <c r="J49" s="7">
        <v>19365</v>
      </c>
      <c r="K49" s="7">
        <v>2740</v>
      </c>
      <c r="L49" s="18">
        <v>1939</v>
      </c>
      <c r="M49" s="18"/>
      <c r="N49" s="18">
        <v>5760</v>
      </c>
      <c r="O49" s="18"/>
      <c r="P49" s="18"/>
    </row>
    <row r="50" spans="1:16" ht="11.25">
      <c r="A50" s="141" t="s">
        <v>37</v>
      </c>
      <c r="B50" s="146">
        <v>29</v>
      </c>
      <c r="C50" s="88">
        <v>45</v>
      </c>
      <c r="D50" s="143">
        <f t="shared" si="3"/>
        <v>369.65</v>
      </c>
      <c r="E50" s="7">
        <v>200216</v>
      </c>
      <c r="F50" s="18">
        <v>199611</v>
      </c>
      <c r="G50" s="23">
        <f t="shared" si="1"/>
        <v>99.69782634754465</v>
      </c>
      <c r="H50" s="18">
        <v>137734</v>
      </c>
      <c r="I50" s="18">
        <v>8437</v>
      </c>
      <c r="J50" s="7">
        <v>24802</v>
      </c>
      <c r="K50" s="7">
        <v>2682</v>
      </c>
      <c r="L50" s="18">
        <v>7046</v>
      </c>
      <c r="M50" s="18">
        <v>500</v>
      </c>
      <c r="N50" s="18">
        <v>11640</v>
      </c>
      <c r="O50" s="18"/>
      <c r="P50" s="18"/>
    </row>
    <row r="51" spans="1:16" ht="11.25">
      <c r="A51" s="141" t="s">
        <v>38</v>
      </c>
      <c r="B51" s="146">
        <v>31</v>
      </c>
      <c r="C51" s="88">
        <v>110</v>
      </c>
      <c r="D51" s="143">
        <f t="shared" si="3"/>
        <v>210.3530303030303</v>
      </c>
      <c r="E51" s="7">
        <v>277836</v>
      </c>
      <c r="F51" s="18">
        <v>277666</v>
      </c>
      <c r="G51" s="23">
        <f t="shared" si="1"/>
        <v>99.93881282483191</v>
      </c>
      <c r="H51" s="18">
        <v>172195</v>
      </c>
      <c r="I51" s="18">
        <v>10530</v>
      </c>
      <c r="J51" s="7">
        <v>30608</v>
      </c>
      <c r="K51" s="7">
        <v>4329</v>
      </c>
      <c r="L51" s="18">
        <v>32130</v>
      </c>
      <c r="M51" s="18">
        <v>1000</v>
      </c>
      <c r="N51" s="18">
        <v>14760</v>
      </c>
      <c r="O51" s="18"/>
      <c r="P51" s="18"/>
    </row>
    <row r="52" spans="1:16" ht="11.25">
      <c r="A52" s="141" t="s">
        <v>39</v>
      </c>
      <c r="B52" s="146">
        <v>33</v>
      </c>
      <c r="C52" s="88">
        <v>57</v>
      </c>
      <c r="D52" s="143">
        <f t="shared" si="3"/>
        <v>228.48245614035088</v>
      </c>
      <c r="E52" s="7">
        <v>156804</v>
      </c>
      <c r="F52" s="18">
        <v>156282</v>
      </c>
      <c r="G52" s="23">
        <f t="shared" si="1"/>
        <v>99.66710032907324</v>
      </c>
      <c r="H52" s="18">
        <v>117552</v>
      </c>
      <c r="I52" s="18">
        <v>7613</v>
      </c>
      <c r="J52" s="7">
        <v>20600</v>
      </c>
      <c r="K52" s="7">
        <v>1806</v>
      </c>
      <c r="L52" s="18"/>
      <c r="M52" s="18"/>
      <c r="N52" s="18">
        <v>6719</v>
      </c>
      <c r="O52" s="18"/>
      <c r="P52" s="18"/>
    </row>
    <row r="53" spans="1:16" ht="11.25">
      <c r="A53" s="141" t="s">
        <v>40</v>
      </c>
      <c r="B53" s="146">
        <v>34</v>
      </c>
      <c r="C53" s="88">
        <v>40</v>
      </c>
      <c r="D53" s="143">
        <f t="shared" si="3"/>
        <v>321.61041666666665</v>
      </c>
      <c r="E53" s="7">
        <v>156913</v>
      </c>
      <c r="F53" s="18">
        <v>154373</v>
      </c>
      <c r="G53" s="23">
        <f t="shared" si="1"/>
        <v>98.38126860107194</v>
      </c>
      <c r="H53" s="18">
        <v>106636</v>
      </c>
      <c r="I53" s="18">
        <v>5676</v>
      </c>
      <c r="J53" s="7">
        <v>16686</v>
      </c>
      <c r="K53" s="7">
        <v>2377</v>
      </c>
      <c r="L53" s="18">
        <v>10077</v>
      </c>
      <c r="M53" s="18"/>
      <c r="N53" s="18">
        <v>8553</v>
      </c>
      <c r="O53" s="18"/>
      <c r="P53" s="18"/>
    </row>
    <row r="54" spans="1:16" ht="11.25">
      <c r="A54" s="141" t="s">
        <v>41</v>
      </c>
      <c r="B54" s="146">
        <v>35</v>
      </c>
      <c r="C54" s="88">
        <v>69</v>
      </c>
      <c r="D54" s="143">
        <f t="shared" si="3"/>
        <v>314.55676328502415</v>
      </c>
      <c r="E54" s="7">
        <v>262507</v>
      </c>
      <c r="F54" s="18">
        <v>260453</v>
      </c>
      <c r="G54" s="23">
        <f t="shared" si="1"/>
        <v>99.21754467499915</v>
      </c>
      <c r="H54" s="18">
        <v>180648</v>
      </c>
      <c r="I54" s="18">
        <v>15954</v>
      </c>
      <c r="J54" s="7">
        <v>32361</v>
      </c>
      <c r="K54" s="7">
        <v>4610</v>
      </c>
      <c r="L54" s="18">
        <v>2271</v>
      </c>
      <c r="M54" s="18"/>
      <c r="N54" s="18">
        <v>14207</v>
      </c>
      <c r="O54" s="18"/>
      <c r="P54" s="18"/>
    </row>
    <row r="55" spans="1:16" ht="11.25">
      <c r="A55" s="141" t="s">
        <v>42</v>
      </c>
      <c r="B55" s="146">
        <v>37</v>
      </c>
      <c r="C55" s="88">
        <v>34</v>
      </c>
      <c r="D55" s="143">
        <f t="shared" si="3"/>
        <v>190.6127450980392</v>
      </c>
      <c r="E55" s="7">
        <v>78745</v>
      </c>
      <c r="F55" s="18">
        <v>77770</v>
      </c>
      <c r="G55" s="23">
        <f t="shared" si="1"/>
        <v>98.76182614769192</v>
      </c>
      <c r="H55" s="18">
        <v>50885</v>
      </c>
      <c r="I55" s="18">
        <v>2876</v>
      </c>
      <c r="J55" s="7">
        <v>8616</v>
      </c>
      <c r="K55" s="7">
        <v>392</v>
      </c>
      <c r="L55" s="18">
        <v>2945</v>
      </c>
      <c r="M55" s="18"/>
      <c r="N55" s="18">
        <v>6719</v>
      </c>
      <c r="O55" s="18"/>
      <c r="P55" s="18"/>
    </row>
    <row r="56" spans="1:16" ht="11.25">
      <c r="A56" s="141" t="s">
        <v>43</v>
      </c>
      <c r="B56" s="146">
        <v>39</v>
      </c>
      <c r="C56" s="88">
        <v>67</v>
      </c>
      <c r="D56" s="143">
        <f t="shared" si="3"/>
        <v>206.97388059701493</v>
      </c>
      <c r="E56" s="7">
        <v>169944</v>
      </c>
      <c r="F56" s="18">
        <v>166407</v>
      </c>
      <c r="G56" s="23">
        <f t="shared" si="1"/>
        <v>97.91872616862025</v>
      </c>
      <c r="H56" s="18">
        <v>122739</v>
      </c>
      <c r="I56" s="18">
        <v>2493</v>
      </c>
      <c r="J56" s="7">
        <v>20002</v>
      </c>
      <c r="K56" s="7">
        <v>2806</v>
      </c>
      <c r="L56" s="18"/>
      <c r="M56" s="18"/>
      <c r="N56" s="18">
        <v>8113</v>
      </c>
      <c r="O56" s="18"/>
      <c r="P56" s="18"/>
    </row>
    <row r="57" spans="1:16" ht="11.25">
      <c r="A57" s="141" t="s">
        <v>44</v>
      </c>
      <c r="B57" s="146">
        <v>40</v>
      </c>
      <c r="C57" s="88">
        <v>125</v>
      </c>
      <c r="D57" s="143">
        <f t="shared" si="3"/>
        <v>248.00733333333335</v>
      </c>
      <c r="E57" s="7">
        <v>373381</v>
      </c>
      <c r="F57" s="18">
        <v>372011</v>
      </c>
      <c r="G57" s="23">
        <f t="shared" si="1"/>
        <v>99.63308256178006</v>
      </c>
      <c r="H57" s="18">
        <v>262391</v>
      </c>
      <c r="I57" s="18">
        <v>16482</v>
      </c>
      <c r="J57" s="7">
        <v>42025</v>
      </c>
      <c r="K57" s="7">
        <v>6393</v>
      </c>
      <c r="L57" s="18">
        <v>13333</v>
      </c>
      <c r="M57" s="18">
        <v>1000</v>
      </c>
      <c r="N57" s="18">
        <v>15906</v>
      </c>
      <c r="O57" s="18"/>
      <c r="P57" s="18"/>
    </row>
    <row r="58" spans="1:16" ht="11.25">
      <c r="A58" s="141" t="s">
        <v>45</v>
      </c>
      <c r="B58" s="146">
        <v>42</v>
      </c>
      <c r="C58" s="88">
        <v>51</v>
      </c>
      <c r="D58" s="143">
        <f t="shared" si="3"/>
        <v>279.91339869281046</v>
      </c>
      <c r="E58" s="7">
        <v>171709</v>
      </c>
      <c r="F58" s="18">
        <v>171307</v>
      </c>
      <c r="G58" s="23">
        <f t="shared" si="1"/>
        <v>99.76588297643106</v>
      </c>
      <c r="H58" s="18">
        <v>115386</v>
      </c>
      <c r="I58" s="18">
        <v>6948</v>
      </c>
      <c r="J58" s="7">
        <v>19906</v>
      </c>
      <c r="K58" s="7">
        <v>2168</v>
      </c>
      <c r="L58" s="18">
        <v>3304</v>
      </c>
      <c r="M58" s="18"/>
      <c r="N58" s="18">
        <v>7681</v>
      </c>
      <c r="O58" s="18"/>
      <c r="P58" s="18"/>
    </row>
    <row r="59" spans="1:16" ht="11.25">
      <c r="A59" s="141" t="s">
        <v>46</v>
      </c>
      <c r="B59" s="146">
        <v>43</v>
      </c>
      <c r="C59" s="88">
        <v>77</v>
      </c>
      <c r="D59" s="143">
        <f t="shared" si="3"/>
        <v>257.66017316017314</v>
      </c>
      <c r="E59" s="7">
        <v>239969</v>
      </c>
      <c r="F59" s="18">
        <v>238078</v>
      </c>
      <c r="G59" s="23">
        <f t="shared" si="1"/>
        <v>99.21198154761657</v>
      </c>
      <c r="H59" s="18">
        <v>164389</v>
      </c>
      <c r="I59" s="18">
        <v>10160</v>
      </c>
      <c r="J59" s="7">
        <v>27915</v>
      </c>
      <c r="K59" s="7">
        <v>3979</v>
      </c>
      <c r="L59" s="18">
        <v>12000</v>
      </c>
      <c r="M59" s="18">
        <v>700</v>
      </c>
      <c r="N59" s="18">
        <v>9599</v>
      </c>
      <c r="O59" s="18"/>
      <c r="P59" s="18"/>
    </row>
    <row r="60" spans="1:16" ht="11.25">
      <c r="A60" s="141" t="s">
        <v>47</v>
      </c>
      <c r="B60" s="146">
        <v>44</v>
      </c>
      <c r="C60" s="88">
        <v>41</v>
      </c>
      <c r="D60" s="143">
        <f t="shared" si="3"/>
        <v>272.0731707317073</v>
      </c>
      <c r="E60" s="7">
        <v>135379</v>
      </c>
      <c r="F60" s="18">
        <v>133860</v>
      </c>
      <c r="G60" s="23">
        <f t="shared" si="1"/>
        <v>98.87796482467739</v>
      </c>
      <c r="H60" s="18">
        <v>97256</v>
      </c>
      <c r="I60" s="18">
        <v>5275</v>
      </c>
      <c r="J60" s="7">
        <v>17253</v>
      </c>
      <c r="K60" s="7">
        <v>2154</v>
      </c>
      <c r="L60" s="18"/>
      <c r="M60" s="18"/>
      <c r="N60" s="18">
        <v>5760</v>
      </c>
      <c r="O60" s="18"/>
      <c r="P60" s="18"/>
    </row>
    <row r="61" spans="1:16" ht="11.25">
      <c r="A61" s="141" t="s">
        <v>48</v>
      </c>
      <c r="B61" s="146">
        <v>45</v>
      </c>
      <c r="C61" s="88">
        <v>72</v>
      </c>
      <c r="D61" s="143">
        <f t="shared" si="3"/>
        <v>424.78125</v>
      </c>
      <c r="E61" s="7">
        <v>369291</v>
      </c>
      <c r="F61" s="18">
        <v>367011</v>
      </c>
      <c r="G61" s="23">
        <f t="shared" si="1"/>
        <v>99.38260071325865</v>
      </c>
      <c r="H61" s="18">
        <v>269402</v>
      </c>
      <c r="I61" s="18">
        <v>14831</v>
      </c>
      <c r="J61" s="7">
        <v>41603</v>
      </c>
      <c r="K61" s="7">
        <v>3987</v>
      </c>
      <c r="L61" s="18">
        <v>10000</v>
      </c>
      <c r="M61" s="18"/>
      <c r="N61" s="18">
        <v>15359</v>
      </c>
      <c r="O61" s="18"/>
      <c r="P61" s="18"/>
    </row>
    <row r="62" spans="1:16" ht="11.25">
      <c r="A62" s="141" t="s">
        <v>49</v>
      </c>
      <c r="B62" s="146">
        <v>46</v>
      </c>
      <c r="C62" s="88">
        <v>65</v>
      </c>
      <c r="D62" s="143">
        <f t="shared" si="3"/>
        <v>287.9217948717949</v>
      </c>
      <c r="E62" s="7">
        <v>225901</v>
      </c>
      <c r="F62" s="18">
        <v>224579</v>
      </c>
      <c r="G62" s="23">
        <f t="shared" si="1"/>
        <v>99.41478789381189</v>
      </c>
      <c r="H62" s="18">
        <v>157694</v>
      </c>
      <c r="I62" s="18">
        <v>9920</v>
      </c>
      <c r="J62" s="7">
        <v>28070</v>
      </c>
      <c r="K62" s="7">
        <v>3056</v>
      </c>
      <c r="L62" s="18">
        <v>8772</v>
      </c>
      <c r="M62" s="18">
        <v>418</v>
      </c>
      <c r="N62" s="18">
        <v>9590</v>
      </c>
      <c r="O62" s="18"/>
      <c r="P62" s="18"/>
    </row>
    <row r="63" spans="1:16" ht="11.25">
      <c r="A63" s="141" t="s">
        <v>50</v>
      </c>
      <c r="B63" s="146">
        <v>47</v>
      </c>
      <c r="C63" s="88">
        <v>105</v>
      </c>
      <c r="D63" s="143">
        <f t="shared" si="3"/>
        <v>311.3769841269841</v>
      </c>
      <c r="E63" s="7">
        <v>392679</v>
      </c>
      <c r="F63" s="18">
        <v>392335</v>
      </c>
      <c r="G63" s="23">
        <f t="shared" si="1"/>
        <v>99.91239663949435</v>
      </c>
      <c r="H63" s="18">
        <v>269166</v>
      </c>
      <c r="I63" s="18">
        <v>18160</v>
      </c>
      <c r="J63" s="7">
        <v>48747</v>
      </c>
      <c r="K63" s="7">
        <v>4961</v>
      </c>
      <c r="L63" s="18">
        <v>22666</v>
      </c>
      <c r="M63" s="18"/>
      <c r="N63" s="18">
        <v>15359</v>
      </c>
      <c r="O63" s="18"/>
      <c r="P63" s="18"/>
    </row>
    <row r="64" spans="1:16" ht="11.25">
      <c r="A64" s="147" t="s">
        <v>51</v>
      </c>
      <c r="B64" s="146">
        <v>48</v>
      </c>
      <c r="C64" s="88">
        <v>30</v>
      </c>
      <c r="D64" s="143">
        <f t="shared" si="3"/>
        <v>195.29722222222225</v>
      </c>
      <c r="E64" s="7">
        <v>70323</v>
      </c>
      <c r="F64" s="18">
        <v>70307</v>
      </c>
      <c r="G64" s="23">
        <f t="shared" si="1"/>
        <v>99.97724784210003</v>
      </c>
      <c r="H64" s="18">
        <v>48489</v>
      </c>
      <c r="I64" s="18">
        <v>2202</v>
      </c>
      <c r="J64" s="7">
        <v>7855</v>
      </c>
      <c r="K64" s="7">
        <v>1120</v>
      </c>
      <c r="L64" s="18">
        <v>2667</v>
      </c>
      <c r="M64" s="18"/>
      <c r="N64" s="18">
        <v>3830</v>
      </c>
      <c r="O64" s="18"/>
      <c r="P64" s="18"/>
    </row>
    <row r="65" spans="1:16" s="2" customFormat="1" ht="11.25">
      <c r="A65" s="6" t="s">
        <v>53</v>
      </c>
      <c r="B65" s="13"/>
      <c r="C65" s="14">
        <f>SUM(C37:C64)</f>
        <v>1698</v>
      </c>
      <c r="D65" s="15">
        <f t="shared" si="3"/>
        <v>274.142667844523</v>
      </c>
      <c r="E65" s="9">
        <f>SUM(E37:E64)</f>
        <v>5616652</v>
      </c>
      <c r="F65" s="9">
        <f>SUM(F37:F64)</f>
        <v>5585931</v>
      </c>
      <c r="G65" s="22">
        <f t="shared" si="1"/>
        <v>99.4530371473967</v>
      </c>
      <c r="H65" s="9">
        <f aca="true" t="shared" si="4" ref="H65:P65">SUM(H37:H64)</f>
        <v>3901557</v>
      </c>
      <c r="I65" s="9">
        <f t="shared" si="4"/>
        <v>237613</v>
      </c>
      <c r="J65" s="9">
        <f t="shared" si="4"/>
        <v>667045</v>
      </c>
      <c r="K65" s="9">
        <f t="shared" si="4"/>
        <v>81772</v>
      </c>
      <c r="L65" s="9">
        <f t="shared" si="4"/>
        <v>209377</v>
      </c>
      <c r="M65" s="16">
        <f t="shared" si="4"/>
        <v>7576</v>
      </c>
      <c r="N65" s="16">
        <f t="shared" si="4"/>
        <v>254702</v>
      </c>
      <c r="O65" s="16">
        <f t="shared" si="4"/>
        <v>0</v>
      </c>
      <c r="P65" s="16">
        <f t="shared" si="4"/>
        <v>0</v>
      </c>
    </row>
    <row r="66" spans="1:16" ht="11.25">
      <c r="A66" s="141" t="s">
        <v>54</v>
      </c>
      <c r="B66" s="142" t="s">
        <v>54</v>
      </c>
      <c r="C66" s="88">
        <v>497</v>
      </c>
      <c r="D66" s="143">
        <f t="shared" si="3"/>
        <v>662.4384641180416</v>
      </c>
      <c r="E66" s="7">
        <v>3958192</v>
      </c>
      <c r="F66" s="7">
        <v>3950783</v>
      </c>
      <c r="G66" s="23">
        <f t="shared" si="1"/>
        <v>99.81281857979603</v>
      </c>
      <c r="H66" s="7">
        <v>2769794</v>
      </c>
      <c r="I66" s="7">
        <v>211711</v>
      </c>
      <c r="J66" s="7">
        <v>496863</v>
      </c>
      <c r="K66" s="7">
        <v>48062</v>
      </c>
      <c r="L66" s="7">
        <v>144691</v>
      </c>
      <c r="M66" s="7">
        <v>30000</v>
      </c>
      <c r="N66" s="7">
        <v>157761</v>
      </c>
      <c r="O66" s="7"/>
      <c r="P66" s="7"/>
    </row>
    <row r="67" spans="1:16" ht="11.25">
      <c r="A67" s="141" t="s">
        <v>55</v>
      </c>
      <c r="B67" s="142" t="s">
        <v>55</v>
      </c>
      <c r="C67" s="88">
        <v>334</v>
      </c>
      <c r="D67" s="143">
        <f t="shared" si="3"/>
        <v>712.2752245508982</v>
      </c>
      <c r="E67" s="7">
        <v>2881239</v>
      </c>
      <c r="F67" s="7">
        <f>2850799.1+4000</f>
        <v>2854799.1</v>
      </c>
      <c r="G67" s="23">
        <f t="shared" si="1"/>
        <v>99.08234270048406</v>
      </c>
      <c r="H67" s="7">
        <v>1873802</v>
      </c>
      <c r="I67" s="7">
        <v>143084</v>
      </c>
      <c r="J67" s="7">
        <v>335912</v>
      </c>
      <c r="K67" s="7">
        <v>42494</v>
      </c>
      <c r="L67" s="7">
        <v>46108</v>
      </c>
      <c r="M67" s="7">
        <v>5714</v>
      </c>
      <c r="N67" s="7">
        <v>98160</v>
      </c>
      <c r="O67" s="7"/>
      <c r="P67" s="7"/>
    </row>
    <row r="68" spans="1:16" ht="11.25">
      <c r="A68" s="141" t="s">
        <v>56</v>
      </c>
      <c r="B68" s="142" t="s">
        <v>56</v>
      </c>
      <c r="C68" s="88">
        <v>127</v>
      </c>
      <c r="D68" s="143">
        <f t="shared" si="3"/>
        <v>1803.8261154855643</v>
      </c>
      <c r="E68" s="7">
        <v>2817103</v>
      </c>
      <c r="F68" s="7">
        <v>2749031</v>
      </c>
      <c r="G68" s="23">
        <f t="shared" si="1"/>
        <v>97.58361692845452</v>
      </c>
      <c r="H68" s="7">
        <v>1905561</v>
      </c>
      <c r="I68" s="7">
        <v>145720</v>
      </c>
      <c r="J68" s="7">
        <v>338953</v>
      </c>
      <c r="K68" s="7">
        <v>36130</v>
      </c>
      <c r="L68" s="7">
        <v>157342</v>
      </c>
      <c r="M68" s="7">
        <v>20000</v>
      </c>
      <c r="N68" s="7">
        <v>112306</v>
      </c>
      <c r="O68" s="7"/>
      <c r="P68" s="7"/>
    </row>
    <row r="69" spans="1:16" ht="11.25">
      <c r="A69" s="141" t="s">
        <v>57</v>
      </c>
      <c r="B69" s="142" t="s">
        <v>57</v>
      </c>
      <c r="C69" s="88">
        <v>344</v>
      </c>
      <c r="D69" s="143">
        <f t="shared" si="3"/>
        <v>947.999031007752</v>
      </c>
      <c r="E69" s="7">
        <v>3936169</v>
      </c>
      <c r="F69" s="7">
        <v>3913340</v>
      </c>
      <c r="G69" s="23">
        <f t="shared" si="1"/>
        <v>99.42001982130341</v>
      </c>
      <c r="H69" s="7">
        <v>2616324</v>
      </c>
      <c r="I69" s="7">
        <v>196392</v>
      </c>
      <c r="J69" s="7">
        <v>423351</v>
      </c>
      <c r="K69" s="7">
        <v>50342</v>
      </c>
      <c r="L69" s="7">
        <v>340935</v>
      </c>
      <c r="M69" s="7">
        <v>57445</v>
      </c>
      <c r="N69" s="7">
        <v>149366</v>
      </c>
      <c r="O69" s="7"/>
      <c r="P69" s="7"/>
    </row>
    <row r="70" spans="1:16" ht="11.25">
      <c r="A70" s="141" t="s">
        <v>23</v>
      </c>
      <c r="B70" s="142" t="s">
        <v>58</v>
      </c>
      <c r="C70" s="88">
        <v>163</v>
      </c>
      <c r="D70" s="143">
        <f aca="true" t="shared" si="5" ref="D70:D88">F70/12/C70</f>
        <v>983.8128834355829</v>
      </c>
      <c r="E70" s="7">
        <v>1928602</v>
      </c>
      <c r="F70" s="7">
        <v>1924338</v>
      </c>
      <c r="G70" s="23">
        <f aca="true" t="shared" si="6" ref="G70:G133">F70/E70*100</f>
        <v>99.77890720843388</v>
      </c>
      <c r="H70" s="7">
        <v>1428346</v>
      </c>
      <c r="I70" s="7">
        <v>103383</v>
      </c>
      <c r="J70" s="7">
        <v>220817</v>
      </c>
      <c r="K70" s="7">
        <v>26590</v>
      </c>
      <c r="L70" s="7">
        <v>36491</v>
      </c>
      <c r="M70" s="7"/>
      <c r="N70" s="7">
        <v>81352</v>
      </c>
      <c r="O70" s="7"/>
      <c r="P70" s="7"/>
    </row>
    <row r="71" spans="1:16" ht="11.25">
      <c r="A71" s="141" t="s">
        <v>25</v>
      </c>
      <c r="B71" s="142" t="s">
        <v>59</v>
      </c>
      <c r="C71" s="88">
        <v>138</v>
      </c>
      <c r="D71" s="143">
        <f t="shared" si="5"/>
        <v>1155.9643719806763</v>
      </c>
      <c r="E71" s="7">
        <v>1915632</v>
      </c>
      <c r="F71" s="7">
        <v>1914277</v>
      </c>
      <c r="G71" s="23">
        <f t="shared" si="6"/>
        <v>99.9292661638561</v>
      </c>
      <c r="H71" s="7">
        <v>1348150</v>
      </c>
      <c r="I71" s="7">
        <v>100476</v>
      </c>
      <c r="J71" s="7">
        <v>237856</v>
      </c>
      <c r="K71" s="7">
        <v>29085</v>
      </c>
      <c r="L71" s="7">
        <v>94218</v>
      </c>
      <c r="M71" s="7"/>
      <c r="N71" s="7">
        <v>77588</v>
      </c>
      <c r="O71" s="7"/>
      <c r="P71" s="7"/>
    </row>
    <row r="72" spans="1:16" ht="11.25">
      <c r="A72" s="141" t="s">
        <v>26</v>
      </c>
      <c r="B72" s="142" t="s">
        <v>60</v>
      </c>
      <c r="C72" s="88">
        <v>209</v>
      </c>
      <c r="D72" s="143">
        <f t="shared" si="5"/>
        <v>799.1566866028708</v>
      </c>
      <c r="E72" s="7">
        <v>2005669</v>
      </c>
      <c r="F72" s="7">
        <f>2002284.97+2000</f>
        <v>2004284.97</v>
      </c>
      <c r="G72" s="23">
        <f t="shared" si="6"/>
        <v>99.93099409723139</v>
      </c>
      <c r="H72" s="7">
        <v>1407440</v>
      </c>
      <c r="I72" s="7">
        <v>108331</v>
      </c>
      <c r="J72" s="7">
        <v>247637</v>
      </c>
      <c r="K72" s="7">
        <v>28346</v>
      </c>
      <c r="L72" s="7">
        <v>101746</v>
      </c>
      <c r="M72" s="7">
        <v>3900</v>
      </c>
      <c r="N72" s="7">
        <v>79252</v>
      </c>
      <c r="O72" s="7"/>
      <c r="P72" s="7"/>
    </row>
    <row r="73" spans="1:16" ht="11.25">
      <c r="A73" s="141" t="s">
        <v>61</v>
      </c>
      <c r="B73" s="142" t="s">
        <v>62</v>
      </c>
      <c r="C73" s="88">
        <v>171</v>
      </c>
      <c r="D73" s="143">
        <f t="shared" si="5"/>
        <v>742.7962962962963</v>
      </c>
      <c r="E73" s="7">
        <v>1528798</v>
      </c>
      <c r="F73" s="7">
        <v>1524218</v>
      </c>
      <c r="G73" s="23">
        <f t="shared" si="6"/>
        <v>99.70041823707251</v>
      </c>
      <c r="H73" s="7">
        <v>1048499</v>
      </c>
      <c r="I73" s="7">
        <v>82191</v>
      </c>
      <c r="J73" s="7">
        <v>187619</v>
      </c>
      <c r="K73" s="7">
        <v>19889</v>
      </c>
      <c r="L73" s="7">
        <v>47775</v>
      </c>
      <c r="M73" s="7">
        <v>4000</v>
      </c>
      <c r="N73" s="7">
        <v>64640</v>
      </c>
      <c r="O73" s="7"/>
      <c r="P73" s="7"/>
    </row>
    <row r="74" spans="1:16" ht="11.25">
      <c r="A74" s="141" t="s">
        <v>63</v>
      </c>
      <c r="B74" s="142" t="s">
        <v>64</v>
      </c>
      <c r="C74" s="88">
        <v>229</v>
      </c>
      <c r="D74" s="143">
        <f t="shared" si="5"/>
        <v>806.9115720524018</v>
      </c>
      <c r="E74" s="7">
        <v>2234876</v>
      </c>
      <c r="F74" s="7">
        <v>2217393</v>
      </c>
      <c r="G74" s="23">
        <f t="shared" si="6"/>
        <v>99.21771946184039</v>
      </c>
      <c r="H74" s="7">
        <v>1499083</v>
      </c>
      <c r="I74" s="7">
        <v>140458</v>
      </c>
      <c r="J74" s="7">
        <v>273798</v>
      </c>
      <c r="K74" s="7">
        <v>30287</v>
      </c>
      <c r="L74" s="7">
        <v>29020</v>
      </c>
      <c r="M74" s="7">
        <v>883</v>
      </c>
      <c r="N74" s="7">
        <v>83435</v>
      </c>
      <c r="O74" s="7"/>
      <c r="P74" s="7"/>
    </row>
    <row r="75" spans="1:16" ht="11.25">
      <c r="A75" s="141" t="s">
        <v>65</v>
      </c>
      <c r="B75" s="142" t="s">
        <v>65</v>
      </c>
      <c r="C75" s="88">
        <v>422</v>
      </c>
      <c r="D75" s="143">
        <f t="shared" si="5"/>
        <v>660.7448657187994</v>
      </c>
      <c r="E75" s="7">
        <v>3360072</v>
      </c>
      <c r="F75" s="7">
        <v>3346012</v>
      </c>
      <c r="G75" s="23">
        <f t="shared" si="6"/>
        <v>99.58155658569221</v>
      </c>
      <c r="H75" s="7">
        <v>2311271</v>
      </c>
      <c r="I75" s="7">
        <v>172917</v>
      </c>
      <c r="J75" s="7">
        <v>406713</v>
      </c>
      <c r="K75" s="7">
        <v>41975</v>
      </c>
      <c r="L75" s="7">
        <v>202773</v>
      </c>
      <c r="M75" s="7">
        <v>8000</v>
      </c>
      <c r="N75" s="7">
        <v>126353</v>
      </c>
      <c r="O75" s="7"/>
      <c r="P75" s="7"/>
    </row>
    <row r="76" spans="1:16" ht="11.25">
      <c r="A76" s="141" t="s">
        <v>38</v>
      </c>
      <c r="B76" s="142" t="s">
        <v>66</v>
      </c>
      <c r="C76" s="88">
        <v>320</v>
      </c>
      <c r="D76" s="143">
        <f t="shared" si="5"/>
        <v>758.6809895833333</v>
      </c>
      <c r="E76" s="7">
        <v>2916598</v>
      </c>
      <c r="F76" s="7">
        <v>2913335</v>
      </c>
      <c r="G76" s="23">
        <f t="shared" si="6"/>
        <v>99.88812308038337</v>
      </c>
      <c r="H76" s="7">
        <v>2017078</v>
      </c>
      <c r="I76" s="7">
        <v>153772</v>
      </c>
      <c r="J76" s="7">
        <v>357617</v>
      </c>
      <c r="K76" s="7">
        <v>35034</v>
      </c>
      <c r="L76" s="7">
        <v>185640</v>
      </c>
      <c r="M76" s="7">
        <v>3000</v>
      </c>
      <c r="N76" s="7">
        <v>112949</v>
      </c>
      <c r="O76" s="7"/>
      <c r="P76" s="7"/>
    </row>
    <row r="77" spans="1:16" ht="11.25">
      <c r="A77" s="141" t="s">
        <v>67</v>
      </c>
      <c r="B77" s="142" t="s">
        <v>68</v>
      </c>
      <c r="C77" s="88">
        <v>369</v>
      </c>
      <c r="D77" s="143">
        <f t="shared" si="5"/>
        <v>568.4966124661247</v>
      </c>
      <c r="E77" s="7">
        <v>2520708</v>
      </c>
      <c r="F77" s="7">
        <v>2517303</v>
      </c>
      <c r="G77" s="23">
        <f t="shared" si="6"/>
        <v>99.86491890373657</v>
      </c>
      <c r="H77" s="7">
        <v>1749503</v>
      </c>
      <c r="I77" s="7">
        <v>136442</v>
      </c>
      <c r="J77" s="7">
        <v>313873</v>
      </c>
      <c r="K77" s="7">
        <v>40090</v>
      </c>
      <c r="L77" s="7">
        <v>116545</v>
      </c>
      <c r="M77" s="7"/>
      <c r="N77" s="7">
        <v>105736</v>
      </c>
      <c r="O77" s="7"/>
      <c r="P77" s="9"/>
    </row>
    <row r="78" spans="1:16" ht="11.25">
      <c r="A78" s="141" t="s">
        <v>69</v>
      </c>
      <c r="B78" s="142" t="s">
        <v>70</v>
      </c>
      <c r="C78" s="88">
        <v>313</v>
      </c>
      <c r="D78" s="143">
        <f t="shared" si="5"/>
        <v>762.4291799787007</v>
      </c>
      <c r="E78" s="7">
        <v>2867121</v>
      </c>
      <c r="F78" s="7">
        <v>2863684</v>
      </c>
      <c r="G78" s="23">
        <f t="shared" si="6"/>
        <v>99.88012365017033</v>
      </c>
      <c r="H78" s="7">
        <v>1944181</v>
      </c>
      <c r="I78" s="7">
        <v>146828</v>
      </c>
      <c r="J78" s="7">
        <v>351130</v>
      </c>
      <c r="K78" s="7">
        <v>37136</v>
      </c>
      <c r="L78" s="7">
        <v>207798</v>
      </c>
      <c r="M78" s="7">
        <v>2400</v>
      </c>
      <c r="N78" s="7">
        <v>123754</v>
      </c>
      <c r="O78" s="7"/>
      <c r="P78" s="7"/>
    </row>
    <row r="79" spans="1:16" ht="11.25">
      <c r="A79" s="141" t="s">
        <v>45</v>
      </c>
      <c r="B79" s="142" t="s">
        <v>71</v>
      </c>
      <c r="C79" s="88">
        <v>197</v>
      </c>
      <c r="D79" s="143">
        <f t="shared" si="5"/>
        <v>901.8024534686972</v>
      </c>
      <c r="E79" s="7">
        <v>2132372</v>
      </c>
      <c r="F79" s="7">
        <v>2131861</v>
      </c>
      <c r="G79" s="23">
        <f t="shared" si="6"/>
        <v>99.97603607625686</v>
      </c>
      <c r="H79" s="7">
        <v>1582251</v>
      </c>
      <c r="I79" s="7">
        <v>118509</v>
      </c>
      <c r="J79" s="7">
        <v>284428</v>
      </c>
      <c r="K79" s="7">
        <v>23695</v>
      </c>
      <c r="L79" s="7"/>
      <c r="M79" s="7"/>
      <c r="N79" s="7">
        <v>91568</v>
      </c>
      <c r="O79" s="7"/>
      <c r="P79" s="7"/>
    </row>
    <row r="80" spans="1:16" ht="11.25">
      <c r="A80" s="141" t="s">
        <v>46</v>
      </c>
      <c r="B80" s="142" t="s">
        <v>72</v>
      </c>
      <c r="C80" s="88">
        <v>253</v>
      </c>
      <c r="D80" s="143">
        <f t="shared" si="5"/>
        <v>915.1495388669302</v>
      </c>
      <c r="E80" s="7">
        <v>2788257</v>
      </c>
      <c r="F80" s="7">
        <v>2778394</v>
      </c>
      <c r="G80" s="23">
        <f t="shared" si="6"/>
        <v>99.64626646682856</v>
      </c>
      <c r="H80" s="7">
        <v>1899625</v>
      </c>
      <c r="I80" s="7">
        <v>144159</v>
      </c>
      <c r="J80" s="7">
        <v>337336</v>
      </c>
      <c r="K80" s="7">
        <v>32199</v>
      </c>
      <c r="L80" s="7">
        <v>220000</v>
      </c>
      <c r="M80" s="7">
        <v>5276</v>
      </c>
      <c r="N80" s="7">
        <v>103673</v>
      </c>
      <c r="O80" s="7"/>
      <c r="P80" s="7"/>
    </row>
    <row r="81" spans="1:16" ht="11.25">
      <c r="A81" s="141" t="s">
        <v>47</v>
      </c>
      <c r="B81" s="142" t="s">
        <v>73</v>
      </c>
      <c r="C81" s="88">
        <v>416</v>
      </c>
      <c r="D81" s="143">
        <f t="shared" si="5"/>
        <v>599.2273637820513</v>
      </c>
      <c r="E81" s="7">
        <v>3002891</v>
      </c>
      <c r="F81" s="7">
        <v>2991343</v>
      </c>
      <c r="G81" s="23">
        <f t="shared" si="6"/>
        <v>99.61543725696338</v>
      </c>
      <c r="H81" s="7">
        <v>2018015</v>
      </c>
      <c r="I81" s="7">
        <v>160039</v>
      </c>
      <c r="J81" s="7">
        <v>362624</v>
      </c>
      <c r="K81" s="7">
        <v>40684</v>
      </c>
      <c r="L81" s="7">
        <v>212883</v>
      </c>
      <c r="M81" s="7">
        <v>3401</v>
      </c>
      <c r="N81" s="7">
        <v>115265</v>
      </c>
      <c r="O81" s="7"/>
      <c r="P81" s="7"/>
    </row>
    <row r="82" spans="1:16" ht="11.25">
      <c r="A82" s="141" t="s">
        <v>49</v>
      </c>
      <c r="B82" s="142" t="s">
        <v>74</v>
      </c>
      <c r="C82" s="88">
        <v>291</v>
      </c>
      <c r="D82" s="143">
        <f t="shared" si="5"/>
        <v>618.3631156930126</v>
      </c>
      <c r="E82" s="7">
        <v>2169396</v>
      </c>
      <c r="F82" s="7">
        <v>2159324</v>
      </c>
      <c r="G82" s="23">
        <f t="shared" si="6"/>
        <v>99.53572330731687</v>
      </c>
      <c r="H82" s="7">
        <v>1532138</v>
      </c>
      <c r="I82" s="7">
        <v>115833</v>
      </c>
      <c r="J82" s="7">
        <v>267340</v>
      </c>
      <c r="K82" s="7">
        <v>26983</v>
      </c>
      <c r="L82" s="7">
        <v>90605</v>
      </c>
      <c r="M82" s="7">
        <v>2178</v>
      </c>
      <c r="N82" s="7">
        <v>85331</v>
      </c>
      <c r="O82" s="7"/>
      <c r="P82" s="7"/>
    </row>
    <row r="83" spans="1:16" ht="11.25">
      <c r="A83" s="141" t="s">
        <v>50</v>
      </c>
      <c r="B83" s="142" t="s">
        <v>75</v>
      </c>
      <c r="C83" s="88">
        <v>294</v>
      </c>
      <c r="D83" s="143">
        <f t="shared" si="5"/>
        <v>896.764172335601</v>
      </c>
      <c r="E83" s="7">
        <v>3170987</v>
      </c>
      <c r="F83" s="7">
        <v>3163784</v>
      </c>
      <c r="G83" s="23">
        <f t="shared" si="6"/>
        <v>99.77284675086968</v>
      </c>
      <c r="H83" s="7">
        <v>2177390</v>
      </c>
      <c r="I83" s="7">
        <v>164588</v>
      </c>
      <c r="J83" s="7">
        <v>382018</v>
      </c>
      <c r="K83" s="7">
        <v>44001</v>
      </c>
      <c r="L83" s="7">
        <v>220800</v>
      </c>
      <c r="M83" s="7">
        <v>5500</v>
      </c>
      <c r="N83" s="7">
        <v>124082</v>
      </c>
      <c r="O83" s="7"/>
      <c r="P83" s="7"/>
    </row>
    <row r="84" spans="1:16" ht="11.25">
      <c r="A84" s="141" t="s">
        <v>51</v>
      </c>
      <c r="B84" s="142" t="s">
        <v>76</v>
      </c>
      <c r="C84" s="88">
        <v>177</v>
      </c>
      <c r="D84" s="143">
        <f t="shared" si="5"/>
        <v>830.4011299435028</v>
      </c>
      <c r="E84" s="7">
        <v>1764376</v>
      </c>
      <c r="F84" s="7">
        <v>1763772</v>
      </c>
      <c r="G84" s="23">
        <f t="shared" si="6"/>
        <v>99.9657669340322</v>
      </c>
      <c r="H84" s="7">
        <v>1281483</v>
      </c>
      <c r="I84" s="7">
        <v>101164</v>
      </c>
      <c r="J84" s="7">
        <v>228643</v>
      </c>
      <c r="K84" s="7">
        <v>28101</v>
      </c>
      <c r="L84" s="7">
        <v>27508</v>
      </c>
      <c r="M84" s="7">
        <v>2028</v>
      </c>
      <c r="N84" s="7">
        <v>69618</v>
      </c>
      <c r="O84" s="7"/>
      <c r="P84" s="7"/>
    </row>
    <row r="85" spans="1:16" ht="11.25">
      <c r="A85" s="148" t="s">
        <v>77</v>
      </c>
      <c r="B85" s="92" t="s">
        <v>78</v>
      </c>
      <c r="C85" s="88">
        <v>151</v>
      </c>
      <c r="D85" s="143">
        <f t="shared" si="5"/>
        <v>353.76434878587196</v>
      </c>
      <c r="E85" s="7">
        <v>644730</v>
      </c>
      <c r="F85" s="7">
        <v>641021</v>
      </c>
      <c r="G85" s="23">
        <f t="shared" si="6"/>
        <v>99.42472042560452</v>
      </c>
      <c r="H85" s="7">
        <v>462181</v>
      </c>
      <c r="I85" s="7">
        <v>28669</v>
      </c>
      <c r="J85" s="7">
        <v>82210</v>
      </c>
      <c r="K85" s="7">
        <v>9821</v>
      </c>
      <c r="L85" s="7">
        <v>1450</v>
      </c>
      <c r="M85" s="7">
        <v>3410</v>
      </c>
      <c r="N85" s="7">
        <v>31476</v>
      </c>
      <c r="O85" s="7"/>
      <c r="P85" s="7"/>
    </row>
    <row r="86" spans="1:16" ht="11.25">
      <c r="A86" s="148" t="s">
        <v>79</v>
      </c>
      <c r="B86" s="92" t="s">
        <v>80</v>
      </c>
      <c r="C86" s="88">
        <v>170</v>
      </c>
      <c r="D86" s="143">
        <f t="shared" si="5"/>
        <v>589.393137254902</v>
      </c>
      <c r="E86" s="7">
        <v>1202362</v>
      </c>
      <c r="F86" s="7">
        <v>1202362</v>
      </c>
      <c r="G86" s="23">
        <f t="shared" si="6"/>
        <v>100</v>
      </c>
      <c r="H86" s="7">
        <v>850333</v>
      </c>
      <c r="I86" s="7">
        <v>70372</v>
      </c>
      <c r="J86" s="7">
        <v>158560</v>
      </c>
      <c r="K86" s="7">
        <v>22601</v>
      </c>
      <c r="L86" s="7">
        <v>23000</v>
      </c>
      <c r="M86" s="7"/>
      <c r="N86" s="7">
        <v>50490</v>
      </c>
      <c r="O86" s="7"/>
      <c r="P86" s="7"/>
    </row>
    <row r="87" spans="1:16" ht="11.25">
      <c r="A87" s="148" t="s">
        <v>81</v>
      </c>
      <c r="B87" s="92" t="s">
        <v>82</v>
      </c>
      <c r="C87" s="88">
        <v>229</v>
      </c>
      <c r="D87" s="143">
        <f t="shared" si="5"/>
        <v>630.419941775837</v>
      </c>
      <c r="E87" s="7">
        <v>1739919</v>
      </c>
      <c r="F87" s="7">
        <v>1732394</v>
      </c>
      <c r="G87" s="23">
        <f t="shared" si="6"/>
        <v>99.56750860241195</v>
      </c>
      <c r="H87" s="7">
        <v>1270725</v>
      </c>
      <c r="I87" s="7">
        <v>89455</v>
      </c>
      <c r="J87" s="7">
        <v>221734</v>
      </c>
      <c r="K87" s="7">
        <v>20187</v>
      </c>
      <c r="L87" s="7"/>
      <c r="M87" s="7"/>
      <c r="N87" s="7">
        <v>76758</v>
      </c>
      <c r="O87" s="7"/>
      <c r="P87" s="7"/>
    </row>
    <row r="88" spans="1:16" ht="11.25">
      <c r="A88" s="6" t="s">
        <v>83</v>
      </c>
      <c r="B88" s="6"/>
      <c r="C88" s="14">
        <f>SUM(C66:C87)</f>
        <v>5814</v>
      </c>
      <c r="D88" s="15">
        <f t="shared" si="5"/>
        <v>763.3449872434354</v>
      </c>
      <c r="E88" s="9">
        <f>SUM(E66:E87)</f>
        <v>53486069</v>
      </c>
      <c r="F88" s="9">
        <f>SUM(F66:F87)</f>
        <v>53257053.07</v>
      </c>
      <c r="G88" s="23">
        <f t="shared" si="6"/>
        <v>99.57182134660148</v>
      </c>
      <c r="H88" s="9">
        <f aca="true" t="shared" si="7" ref="H88:P88">SUM(H66:H87)</f>
        <v>36993173</v>
      </c>
      <c r="I88" s="9">
        <f t="shared" si="7"/>
        <v>2834493</v>
      </c>
      <c r="J88" s="9">
        <f t="shared" si="7"/>
        <v>6517032</v>
      </c>
      <c r="K88" s="9">
        <f t="shared" si="7"/>
        <v>713732</v>
      </c>
      <c r="L88" s="9">
        <f t="shared" si="7"/>
        <v>2507328</v>
      </c>
      <c r="M88" s="9">
        <f t="shared" si="7"/>
        <v>157135</v>
      </c>
      <c r="N88" s="9">
        <f t="shared" si="7"/>
        <v>2120913</v>
      </c>
      <c r="O88" s="9">
        <f t="shared" si="7"/>
        <v>0</v>
      </c>
      <c r="P88" s="9">
        <f t="shared" si="7"/>
        <v>0</v>
      </c>
    </row>
    <row r="89" spans="1:16" ht="11.25">
      <c r="A89" s="27" t="s">
        <v>56</v>
      </c>
      <c r="B89" s="142" t="s">
        <v>56</v>
      </c>
      <c r="C89" s="17"/>
      <c r="D89" s="17"/>
      <c r="E89" s="7">
        <v>2078</v>
      </c>
      <c r="F89" s="7">
        <v>594</v>
      </c>
      <c r="G89" s="23">
        <f t="shared" si="6"/>
        <v>28.585178055822908</v>
      </c>
      <c r="H89" s="9"/>
      <c r="I89" s="9"/>
      <c r="J89" s="9"/>
      <c r="K89" s="9"/>
      <c r="L89" s="9"/>
      <c r="M89" s="9"/>
      <c r="N89" s="9"/>
      <c r="O89" s="9"/>
      <c r="P89" s="9"/>
    </row>
    <row r="90" spans="1:16" ht="11.25">
      <c r="A90" s="27" t="s">
        <v>23</v>
      </c>
      <c r="B90" s="142">
        <v>8</v>
      </c>
      <c r="C90" s="17"/>
      <c r="D90" s="17"/>
      <c r="E90" s="7">
        <v>33401</v>
      </c>
      <c r="F90" s="7">
        <v>33176</v>
      </c>
      <c r="G90" s="23">
        <f t="shared" si="6"/>
        <v>99.32636747402772</v>
      </c>
      <c r="H90" s="9"/>
      <c r="I90" s="9"/>
      <c r="J90" s="9"/>
      <c r="K90" s="9"/>
      <c r="L90" s="9"/>
      <c r="M90" s="9"/>
      <c r="N90" s="9"/>
      <c r="O90" s="9"/>
      <c r="P90" s="9"/>
    </row>
    <row r="91" spans="1:16" ht="11.25">
      <c r="A91" s="27" t="s">
        <v>24</v>
      </c>
      <c r="B91" s="142">
        <v>10</v>
      </c>
      <c r="C91" s="17"/>
      <c r="D91" s="17"/>
      <c r="E91" s="7">
        <v>10173</v>
      </c>
      <c r="F91" s="7">
        <v>9865</v>
      </c>
      <c r="G91" s="23">
        <f t="shared" si="6"/>
        <v>96.9723778629706</v>
      </c>
      <c r="H91" s="9"/>
      <c r="I91" s="9"/>
      <c r="J91" s="9"/>
      <c r="K91" s="9"/>
      <c r="L91" s="9"/>
      <c r="M91" s="9"/>
      <c r="N91" s="9"/>
      <c r="O91" s="9"/>
      <c r="P91" s="9"/>
    </row>
    <row r="92" spans="1:16" ht="11.25">
      <c r="A92" s="27" t="s">
        <v>25</v>
      </c>
      <c r="B92" s="142">
        <v>11</v>
      </c>
      <c r="C92" s="17"/>
      <c r="D92" s="17"/>
      <c r="E92" s="7">
        <v>3231</v>
      </c>
      <c r="F92" s="7">
        <v>3191</v>
      </c>
      <c r="G92" s="23">
        <f t="shared" si="6"/>
        <v>98.76199319096256</v>
      </c>
      <c r="H92" s="9"/>
      <c r="I92" s="9"/>
      <c r="J92" s="9"/>
      <c r="K92" s="9"/>
      <c r="L92" s="9"/>
      <c r="M92" s="9"/>
      <c r="N92" s="9"/>
      <c r="O92" s="9"/>
      <c r="P92" s="9"/>
    </row>
    <row r="93" spans="1:16" ht="11.25">
      <c r="A93" s="27" t="s">
        <v>27</v>
      </c>
      <c r="B93" s="142">
        <v>13</v>
      </c>
      <c r="C93" s="17"/>
      <c r="D93" s="17"/>
      <c r="E93" s="7">
        <v>4040</v>
      </c>
      <c r="F93" s="7">
        <v>3836</v>
      </c>
      <c r="G93" s="23">
        <f t="shared" si="6"/>
        <v>94.95049504950495</v>
      </c>
      <c r="H93" s="9"/>
      <c r="I93" s="9"/>
      <c r="J93" s="9"/>
      <c r="K93" s="9"/>
      <c r="L93" s="9"/>
      <c r="M93" s="9"/>
      <c r="N93" s="9"/>
      <c r="O93" s="9"/>
      <c r="P93" s="9"/>
    </row>
    <row r="94" spans="1:16" ht="11.25">
      <c r="A94" s="141" t="s">
        <v>61</v>
      </c>
      <c r="B94" s="142" t="s">
        <v>62</v>
      </c>
      <c r="C94" s="17"/>
      <c r="D94" s="17"/>
      <c r="E94" s="7">
        <v>2335</v>
      </c>
      <c r="F94" s="7">
        <v>1689</v>
      </c>
      <c r="G94" s="23">
        <f t="shared" si="6"/>
        <v>72.33404710920772</v>
      </c>
      <c r="H94" s="9"/>
      <c r="I94" s="9"/>
      <c r="J94" s="9"/>
      <c r="K94" s="9"/>
      <c r="L94" s="9"/>
      <c r="M94" s="9"/>
      <c r="N94" s="9"/>
      <c r="O94" s="9"/>
      <c r="P94" s="9"/>
    </row>
    <row r="95" spans="1:16" ht="11.25">
      <c r="A95" s="27" t="s">
        <v>84</v>
      </c>
      <c r="B95" s="142" t="s">
        <v>85</v>
      </c>
      <c r="C95" s="17"/>
      <c r="D95" s="17"/>
      <c r="E95" s="7">
        <v>26532</v>
      </c>
      <c r="F95" s="7">
        <v>26334</v>
      </c>
      <c r="G95" s="23">
        <f t="shared" si="6"/>
        <v>99.25373134328358</v>
      </c>
      <c r="H95" s="9"/>
      <c r="I95" s="9"/>
      <c r="J95" s="9"/>
      <c r="K95" s="9"/>
      <c r="L95" s="9"/>
      <c r="M95" s="9"/>
      <c r="N95" s="9"/>
      <c r="O95" s="9"/>
      <c r="P95" s="9"/>
    </row>
    <row r="96" spans="1:16" ht="11.25">
      <c r="A96" s="27" t="s">
        <v>36</v>
      </c>
      <c r="B96" s="142">
        <v>28</v>
      </c>
      <c r="C96" s="17"/>
      <c r="D96" s="17"/>
      <c r="E96" s="7">
        <v>9076</v>
      </c>
      <c r="F96" s="7">
        <v>8874</v>
      </c>
      <c r="G96" s="23">
        <f t="shared" si="6"/>
        <v>97.77434993389159</v>
      </c>
      <c r="H96" s="9"/>
      <c r="I96" s="9"/>
      <c r="J96" s="9"/>
      <c r="K96" s="9"/>
      <c r="L96" s="9"/>
      <c r="M96" s="9"/>
      <c r="N96" s="9"/>
      <c r="O96" s="9"/>
      <c r="P96" s="9"/>
    </row>
    <row r="97" spans="1:16" ht="11.25">
      <c r="A97" s="27" t="s">
        <v>40</v>
      </c>
      <c r="B97" s="142">
        <v>34</v>
      </c>
      <c r="C97" s="17"/>
      <c r="D97" s="17"/>
      <c r="E97" s="7">
        <v>18150</v>
      </c>
      <c r="F97" s="7">
        <v>16776</v>
      </c>
      <c r="G97" s="23">
        <f t="shared" si="6"/>
        <v>92.4297520661157</v>
      </c>
      <c r="H97" s="9"/>
      <c r="I97" s="9"/>
      <c r="J97" s="9"/>
      <c r="K97" s="9"/>
      <c r="L97" s="9"/>
      <c r="M97" s="9"/>
      <c r="N97" s="9"/>
      <c r="O97" s="9"/>
      <c r="P97" s="9"/>
    </row>
    <row r="98" spans="1:16" ht="11.25">
      <c r="A98" s="27" t="s">
        <v>41</v>
      </c>
      <c r="B98" s="142">
        <v>35</v>
      </c>
      <c r="C98" s="17"/>
      <c r="D98" s="17"/>
      <c r="E98" s="7">
        <v>2786</v>
      </c>
      <c r="F98" s="7">
        <v>2618</v>
      </c>
      <c r="G98" s="23">
        <f t="shared" si="6"/>
        <v>93.96984924623115</v>
      </c>
      <c r="H98" s="9"/>
      <c r="I98" s="9"/>
      <c r="J98" s="9"/>
      <c r="K98" s="9"/>
      <c r="L98" s="9"/>
      <c r="M98" s="9"/>
      <c r="N98" s="9"/>
      <c r="O98" s="9"/>
      <c r="P98" s="9"/>
    </row>
    <row r="99" spans="1:16" ht="11.25">
      <c r="A99" s="27" t="s">
        <v>46</v>
      </c>
      <c r="B99" s="142">
        <v>43</v>
      </c>
      <c r="C99" s="17"/>
      <c r="D99" s="17"/>
      <c r="E99" s="7">
        <v>28500</v>
      </c>
      <c r="F99" s="7">
        <v>27948</v>
      </c>
      <c r="G99" s="23">
        <f t="shared" si="6"/>
        <v>98.06315789473685</v>
      </c>
      <c r="H99" s="9"/>
      <c r="I99" s="9"/>
      <c r="J99" s="9"/>
      <c r="K99" s="9"/>
      <c r="L99" s="9"/>
      <c r="M99" s="9"/>
      <c r="N99" s="9"/>
      <c r="O99" s="9"/>
      <c r="P99" s="9"/>
    </row>
    <row r="100" spans="1:16" ht="11.25">
      <c r="A100" s="27" t="s">
        <v>50</v>
      </c>
      <c r="B100" s="142">
        <v>47</v>
      </c>
      <c r="C100" s="17"/>
      <c r="D100" s="17"/>
      <c r="E100" s="7">
        <v>5234</v>
      </c>
      <c r="F100" s="7">
        <v>4900</v>
      </c>
      <c r="G100" s="23">
        <f t="shared" si="6"/>
        <v>93.61864730607566</v>
      </c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1.25">
      <c r="A101" s="27" t="s">
        <v>51</v>
      </c>
      <c r="B101" s="142">
        <v>48</v>
      </c>
      <c r="C101" s="17"/>
      <c r="D101" s="17"/>
      <c r="E101" s="7">
        <v>6965</v>
      </c>
      <c r="F101" s="7">
        <v>6930</v>
      </c>
      <c r="G101" s="23">
        <f t="shared" si="6"/>
        <v>99.49748743718592</v>
      </c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1.25">
      <c r="A102" s="27" t="s">
        <v>86</v>
      </c>
      <c r="B102" s="142" t="s">
        <v>87</v>
      </c>
      <c r="C102" s="17"/>
      <c r="D102" s="17"/>
      <c r="E102" s="7">
        <v>2800</v>
      </c>
      <c r="F102" s="7">
        <v>2258</v>
      </c>
      <c r="G102" s="23">
        <f t="shared" si="6"/>
        <v>80.64285714285714</v>
      </c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1.25">
      <c r="A103" s="6" t="s">
        <v>88</v>
      </c>
      <c r="B103" s="17"/>
      <c r="C103" s="17"/>
      <c r="D103" s="17"/>
      <c r="E103" s="9">
        <f>SUM(E89:E102)</f>
        <v>155301</v>
      </c>
      <c r="F103" s="9">
        <f>SUM(F89:F102)</f>
        <v>148989</v>
      </c>
      <c r="G103" s="22">
        <f t="shared" si="6"/>
        <v>95.93563467073618</v>
      </c>
      <c r="H103" s="9">
        <f aca="true" t="shared" si="8" ref="H103:P103">SUM(H89:H102)</f>
        <v>0</v>
      </c>
      <c r="I103" s="9">
        <f t="shared" si="8"/>
        <v>0</v>
      </c>
      <c r="J103" s="9">
        <f t="shared" si="8"/>
        <v>0</v>
      </c>
      <c r="K103" s="9">
        <f t="shared" si="8"/>
        <v>0</v>
      </c>
      <c r="L103" s="9">
        <f t="shared" si="8"/>
        <v>0</v>
      </c>
      <c r="M103" s="9">
        <f t="shared" si="8"/>
        <v>0</v>
      </c>
      <c r="N103" s="9">
        <f t="shared" si="8"/>
        <v>0</v>
      </c>
      <c r="O103" s="9">
        <f t="shared" si="8"/>
        <v>0</v>
      </c>
      <c r="P103" s="9">
        <f t="shared" si="8"/>
        <v>0</v>
      </c>
    </row>
    <row r="104" spans="1:16" ht="11.25">
      <c r="A104" s="27" t="s">
        <v>54</v>
      </c>
      <c r="B104" s="142" t="s">
        <v>89</v>
      </c>
      <c r="C104" s="17"/>
      <c r="D104" s="17"/>
      <c r="E104" s="7">
        <v>4253</v>
      </c>
      <c r="F104" s="7">
        <v>3495</v>
      </c>
      <c r="G104" s="23">
        <f t="shared" si="6"/>
        <v>82.17728662120855</v>
      </c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1.25">
      <c r="A105" s="19" t="s">
        <v>55</v>
      </c>
      <c r="B105" s="88" t="s">
        <v>55</v>
      </c>
      <c r="C105" s="17"/>
      <c r="D105" s="17"/>
      <c r="E105" s="7">
        <v>3916</v>
      </c>
      <c r="F105" s="7">
        <v>2350</v>
      </c>
      <c r="G105" s="23">
        <f t="shared" si="6"/>
        <v>60.010214504596526</v>
      </c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1.25">
      <c r="A106" s="19" t="s">
        <v>56</v>
      </c>
      <c r="B106" s="88" t="s">
        <v>56</v>
      </c>
      <c r="C106" s="17"/>
      <c r="D106" s="17"/>
      <c r="E106" s="7">
        <v>10002</v>
      </c>
      <c r="F106" s="7">
        <v>9363</v>
      </c>
      <c r="G106" s="23">
        <f t="shared" si="6"/>
        <v>93.6112777444511</v>
      </c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1.25">
      <c r="A107" s="19" t="s">
        <v>22</v>
      </c>
      <c r="B107" s="88">
        <v>6</v>
      </c>
      <c r="C107" s="17"/>
      <c r="D107" s="17"/>
      <c r="E107" s="7">
        <v>9314</v>
      </c>
      <c r="F107" s="7">
        <v>9314</v>
      </c>
      <c r="G107" s="23">
        <f t="shared" si="6"/>
        <v>100</v>
      </c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1.25">
      <c r="A108" s="19" t="s">
        <v>57</v>
      </c>
      <c r="B108" s="88" t="s">
        <v>57</v>
      </c>
      <c r="C108" s="17"/>
      <c r="D108" s="17"/>
      <c r="E108" s="7">
        <v>6850</v>
      </c>
      <c r="F108" s="7">
        <v>6747</v>
      </c>
      <c r="G108" s="23">
        <f t="shared" si="6"/>
        <v>98.4963503649635</v>
      </c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1.25">
      <c r="A109" s="19" t="s">
        <v>23</v>
      </c>
      <c r="B109" s="88">
        <v>8</v>
      </c>
      <c r="C109" s="17"/>
      <c r="D109" s="17"/>
      <c r="E109" s="7">
        <v>11543</v>
      </c>
      <c r="F109" s="7">
        <v>9600</v>
      </c>
      <c r="G109" s="23">
        <f t="shared" si="6"/>
        <v>83.16728753357013</v>
      </c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1.25">
      <c r="A110" s="19" t="s">
        <v>24</v>
      </c>
      <c r="B110" s="88">
        <v>10</v>
      </c>
      <c r="C110" s="17"/>
      <c r="D110" s="17"/>
      <c r="E110" s="7">
        <v>8438</v>
      </c>
      <c r="F110" s="7">
        <v>8438</v>
      </c>
      <c r="G110" s="23">
        <f t="shared" si="6"/>
        <v>100</v>
      </c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1.25">
      <c r="A111" s="19" t="s">
        <v>25</v>
      </c>
      <c r="B111" s="88">
        <v>11</v>
      </c>
      <c r="C111" s="17"/>
      <c r="D111" s="17"/>
      <c r="E111" s="7">
        <v>12908</v>
      </c>
      <c r="F111" s="7">
        <v>12905</v>
      </c>
      <c r="G111" s="23">
        <f t="shared" si="6"/>
        <v>99.97675859931825</v>
      </c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1.25">
      <c r="A112" s="19" t="s">
        <v>26</v>
      </c>
      <c r="B112" s="88">
        <v>12</v>
      </c>
      <c r="C112" s="17"/>
      <c r="D112" s="17"/>
      <c r="E112" s="7">
        <v>15007</v>
      </c>
      <c r="F112" s="7">
        <v>13388</v>
      </c>
      <c r="G112" s="23">
        <f t="shared" si="6"/>
        <v>89.21170120610383</v>
      </c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1.25">
      <c r="A113" s="19" t="s">
        <v>27</v>
      </c>
      <c r="B113" s="88">
        <v>13</v>
      </c>
      <c r="C113" s="17"/>
      <c r="D113" s="17"/>
      <c r="E113" s="7">
        <v>7631</v>
      </c>
      <c r="F113" s="7">
        <v>7081</v>
      </c>
      <c r="G113" s="23">
        <f t="shared" si="6"/>
        <v>92.79255667671342</v>
      </c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1.25">
      <c r="A114" s="19" t="s">
        <v>61</v>
      </c>
      <c r="B114" s="88">
        <v>14</v>
      </c>
      <c r="C114" s="17"/>
      <c r="D114" s="17"/>
      <c r="E114" s="7">
        <v>5106</v>
      </c>
      <c r="F114" s="7">
        <v>2450</v>
      </c>
      <c r="G114" s="23">
        <f t="shared" si="6"/>
        <v>47.98276537406972</v>
      </c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1.25">
      <c r="A115" s="19" t="s">
        <v>29</v>
      </c>
      <c r="B115" s="88">
        <v>16</v>
      </c>
      <c r="C115" s="17"/>
      <c r="D115" s="17"/>
      <c r="E115" s="7">
        <v>4670</v>
      </c>
      <c r="F115" s="7">
        <v>3750</v>
      </c>
      <c r="G115" s="23">
        <f t="shared" si="6"/>
        <v>80.29978586723769</v>
      </c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1.25">
      <c r="A116" s="19" t="s">
        <v>30</v>
      </c>
      <c r="B116" s="88">
        <v>17</v>
      </c>
      <c r="C116" s="17"/>
      <c r="D116" s="17"/>
      <c r="E116" s="7">
        <v>5262</v>
      </c>
      <c r="F116" s="7">
        <v>3697</v>
      </c>
      <c r="G116" s="23">
        <f t="shared" si="6"/>
        <v>70.25845686050931</v>
      </c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1.25">
      <c r="A117" s="19" t="s">
        <v>31</v>
      </c>
      <c r="B117" s="88">
        <v>18</v>
      </c>
      <c r="C117" s="17"/>
      <c r="D117" s="17"/>
      <c r="E117" s="7">
        <v>3364</v>
      </c>
      <c r="F117" s="7">
        <v>2192</v>
      </c>
      <c r="G117" s="23">
        <f t="shared" si="6"/>
        <v>65.16052318668251</v>
      </c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1.25">
      <c r="A118" s="19" t="s">
        <v>32</v>
      </c>
      <c r="B118" s="88">
        <v>20</v>
      </c>
      <c r="C118" s="17"/>
      <c r="D118" s="17"/>
      <c r="E118" s="7">
        <v>6445</v>
      </c>
      <c r="F118" s="7">
        <v>5995</v>
      </c>
      <c r="G118" s="23">
        <f t="shared" si="6"/>
        <v>93.0178432893716</v>
      </c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1.25">
      <c r="A119" s="19" t="s">
        <v>33</v>
      </c>
      <c r="B119" s="88">
        <v>21</v>
      </c>
      <c r="C119" s="17"/>
      <c r="D119" s="17"/>
      <c r="E119" s="7">
        <v>8784</v>
      </c>
      <c r="F119" s="7">
        <v>8784</v>
      </c>
      <c r="G119" s="23">
        <f t="shared" si="6"/>
        <v>100</v>
      </c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1.25">
      <c r="A120" s="19" t="s">
        <v>34</v>
      </c>
      <c r="B120" s="88">
        <v>23</v>
      </c>
      <c r="C120" s="17"/>
      <c r="D120" s="17"/>
      <c r="E120" s="7">
        <v>16170</v>
      </c>
      <c r="F120" s="7">
        <v>14236</v>
      </c>
      <c r="G120" s="23">
        <f t="shared" si="6"/>
        <v>88.03957946815089</v>
      </c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1.25">
      <c r="A121" s="19" t="s">
        <v>35</v>
      </c>
      <c r="B121" s="88">
        <v>26</v>
      </c>
      <c r="C121" s="17"/>
      <c r="D121" s="17"/>
      <c r="E121" s="7">
        <v>2728</v>
      </c>
      <c r="F121" s="7">
        <v>2728</v>
      </c>
      <c r="G121" s="23">
        <f t="shared" si="6"/>
        <v>100</v>
      </c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1.25">
      <c r="A122" s="19" t="s">
        <v>65</v>
      </c>
      <c r="B122" s="88" t="s">
        <v>65</v>
      </c>
      <c r="C122" s="17"/>
      <c r="D122" s="17"/>
      <c r="E122" s="7">
        <v>1647</v>
      </c>
      <c r="F122" s="7">
        <v>1647</v>
      </c>
      <c r="G122" s="23">
        <f t="shared" si="6"/>
        <v>100</v>
      </c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1.25">
      <c r="A123" s="19" t="s">
        <v>36</v>
      </c>
      <c r="B123" s="88">
        <v>28</v>
      </c>
      <c r="C123" s="17"/>
      <c r="D123" s="17"/>
      <c r="E123" s="7">
        <v>7134</v>
      </c>
      <c r="F123" s="7">
        <v>6200</v>
      </c>
      <c r="G123" s="23">
        <f t="shared" si="6"/>
        <v>86.90776562938044</v>
      </c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1.25">
      <c r="A124" s="19" t="s">
        <v>37</v>
      </c>
      <c r="B124" s="88">
        <v>29</v>
      </c>
      <c r="C124" s="17"/>
      <c r="D124" s="17"/>
      <c r="E124" s="7">
        <v>7490</v>
      </c>
      <c r="F124" s="7">
        <v>6630</v>
      </c>
      <c r="G124" s="23">
        <f t="shared" si="6"/>
        <v>88.51802403204272</v>
      </c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1.25">
      <c r="A125" s="19" t="s">
        <v>38</v>
      </c>
      <c r="B125" s="88">
        <v>31</v>
      </c>
      <c r="C125" s="17"/>
      <c r="D125" s="17"/>
      <c r="E125" s="7">
        <v>3400</v>
      </c>
      <c r="F125" s="7">
        <v>3400</v>
      </c>
      <c r="G125" s="23">
        <f t="shared" si="6"/>
        <v>100</v>
      </c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1.25">
      <c r="A126" s="19" t="s">
        <v>39</v>
      </c>
      <c r="B126" s="88">
        <v>33</v>
      </c>
      <c r="C126" s="17"/>
      <c r="D126" s="17"/>
      <c r="E126" s="7">
        <v>7283</v>
      </c>
      <c r="F126" s="7">
        <v>6606</v>
      </c>
      <c r="G126" s="23">
        <f t="shared" si="6"/>
        <v>90.70438006316078</v>
      </c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1.25">
      <c r="A127" s="19" t="s">
        <v>40</v>
      </c>
      <c r="B127" s="88">
        <v>34</v>
      </c>
      <c r="C127" s="17"/>
      <c r="D127" s="17"/>
      <c r="E127" s="7">
        <v>5624</v>
      </c>
      <c r="F127" s="7">
        <v>5610</v>
      </c>
      <c r="G127" s="23">
        <f t="shared" si="6"/>
        <v>99.75106685633001</v>
      </c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1.25">
      <c r="A128" s="19" t="s">
        <v>41</v>
      </c>
      <c r="B128" s="88">
        <v>35</v>
      </c>
      <c r="C128" s="17"/>
      <c r="D128" s="17"/>
      <c r="E128" s="7">
        <v>5783</v>
      </c>
      <c r="F128" s="7">
        <v>5522</v>
      </c>
      <c r="G128" s="23">
        <f t="shared" si="6"/>
        <v>95.48677157184852</v>
      </c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1.25">
      <c r="A129" s="19" t="s">
        <v>42</v>
      </c>
      <c r="B129" s="88">
        <v>37</v>
      </c>
      <c r="C129" s="17"/>
      <c r="D129" s="17"/>
      <c r="E129" s="7">
        <v>5801</v>
      </c>
      <c r="F129" s="7">
        <v>5226</v>
      </c>
      <c r="G129" s="23">
        <f t="shared" si="6"/>
        <v>90.08791587657299</v>
      </c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1.25">
      <c r="A130" s="19" t="s">
        <v>43</v>
      </c>
      <c r="B130" s="88">
        <v>39</v>
      </c>
      <c r="C130" s="17"/>
      <c r="D130" s="17"/>
      <c r="E130" s="7">
        <v>9754</v>
      </c>
      <c r="F130" s="7">
        <v>6339</v>
      </c>
      <c r="G130" s="23">
        <f t="shared" si="6"/>
        <v>64.98872257535369</v>
      </c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1.25">
      <c r="A131" s="19" t="s">
        <v>44</v>
      </c>
      <c r="B131" s="88">
        <v>40</v>
      </c>
      <c r="C131" s="17"/>
      <c r="D131" s="17"/>
      <c r="E131" s="7">
        <v>13096</v>
      </c>
      <c r="F131" s="7">
        <v>12360</v>
      </c>
      <c r="G131" s="23">
        <f t="shared" si="6"/>
        <v>94.37996334758705</v>
      </c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1.25">
      <c r="A132" s="19" t="s">
        <v>45</v>
      </c>
      <c r="B132" s="88">
        <v>42</v>
      </c>
      <c r="C132" s="17"/>
      <c r="D132" s="17"/>
      <c r="E132" s="7">
        <v>13712</v>
      </c>
      <c r="F132" s="7">
        <v>11924</v>
      </c>
      <c r="G132" s="23">
        <f t="shared" si="6"/>
        <v>86.96032672112018</v>
      </c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1.25">
      <c r="A133" s="19" t="s">
        <v>46</v>
      </c>
      <c r="B133" s="88">
        <v>43</v>
      </c>
      <c r="C133" s="17"/>
      <c r="D133" s="17"/>
      <c r="E133" s="7">
        <v>9099</v>
      </c>
      <c r="F133" s="7">
        <v>7989</v>
      </c>
      <c r="G133" s="23">
        <f t="shared" si="6"/>
        <v>87.80085723705902</v>
      </c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1.25">
      <c r="A134" s="19" t="s">
        <v>47</v>
      </c>
      <c r="B134" s="88">
        <v>44</v>
      </c>
      <c r="C134" s="17"/>
      <c r="D134" s="17"/>
      <c r="E134" s="7">
        <v>13387</v>
      </c>
      <c r="F134" s="7">
        <v>13387</v>
      </c>
      <c r="G134" s="23">
        <f aca="true" t="shared" si="9" ref="G134:G197">F134/E134*100</f>
        <v>100</v>
      </c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1.25">
      <c r="A135" s="19" t="s">
        <v>48</v>
      </c>
      <c r="B135" s="88">
        <v>45</v>
      </c>
      <c r="C135" s="17"/>
      <c r="D135" s="17"/>
      <c r="E135" s="7">
        <v>9634</v>
      </c>
      <c r="F135" s="7">
        <v>4389</v>
      </c>
      <c r="G135" s="23">
        <f t="shared" si="9"/>
        <v>45.55740087191198</v>
      </c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1.25">
      <c r="A136" s="19" t="s">
        <v>49</v>
      </c>
      <c r="B136" s="88">
        <v>46</v>
      </c>
      <c r="C136" s="17"/>
      <c r="D136" s="17"/>
      <c r="E136" s="7">
        <v>10807</v>
      </c>
      <c r="F136" s="7">
        <v>10750</v>
      </c>
      <c r="G136" s="23">
        <f t="shared" si="9"/>
        <v>99.47256407883779</v>
      </c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1.25">
      <c r="A137" s="19" t="s">
        <v>50</v>
      </c>
      <c r="B137" s="88">
        <v>47</v>
      </c>
      <c r="C137" s="17"/>
      <c r="D137" s="17"/>
      <c r="E137" s="7">
        <v>17954</v>
      </c>
      <c r="F137" s="7">
        <v>17863</v>
      </c>
      <c r="G137" s="23">
        <f t="shared" si="9"/>
        <v>99.49314915896178</v>
      </c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1.25">
      <c r="A138" s="19" t="s">
        <v>51</v>
      </c>
      <c r="B138" s="88">
        <v>48</v>
      </c>
      <c r="C138" s="17"/>
      <c r="D138" s="17"/>
      <c r="E138" s="7">
        <v>4075</v>
      </c>
      <c r="F138" s="7">
        <v>3000</v>
      </c>
      <c r="G138" s="23">
        <f t="shared" si="9"/>
        <v>73.61963190184049</v>
      </c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1.25">
      <c r="A139" s="6" t="s">
        <v>90</v>
      </c>
      <c r="B139" s="17"/>
      <c r="C139" s="17"/>
      <c r="D139" s="17"/>
      <c r="E139" s="9">
        <f>SUM(E104:E138)</f>
        <v>288071</v>
      </c>
      <c r="F139" s="9">
        <f>SUM(F104:F138)</f>
        <v>255355</v>
      </c>
      <c r="G139" s="22">
        <f t="shared" si="9"/>
        <v>88.64307757462569</v>
      </c>
      <c r="H139" s="9">
        <f aca="true" t="shared" si="10" ref="H139:P139">SUM(H104:H138)</f>
        <v>0</v>
      </c>
      <c r="I139" s="9">
        <f t="shared" si="10"/>
        <v>0</v>
      </c>
      <c r="J139" s="9">
        <f t="shared" si="10"/>
        <v>0</v>
      </c>
      <c r="K139" s="9">
        <f t="shared" si="10"/>
        <v>0</v>
      </c>
      <c r="L139" s="9">
        <f t="shared" si="10"/>
        <v>0</v>
      </c>
      <c r="M139" s="9">
        <f t="shared" si="10"/>
        <v>0</v>
      </c>
      <c r="N139" s="9">
        <f t="shared" si="10"/>
        <v>0</v>
      </c>
      <c r="O139" s="9">
        <f t="shared" si="10"/>
        <v>0</v>
      </c>
      <c r="P139" s="9">
        <f t="shared" si="10"/>
        <v>0</v>
      </c>
    </row>
    <row r="140" spans="1:16" ht="11.25">
      <c r="A140" s="19" t="s">
        <v>55</v>
      </c>
      <c r="B140" s="88" t="s">
        <v>55</v>
      </c>
      <c r="C140" s="7"/>
      <c r="D140" s="7"/>
      <c r="E140" s="7">
        <v>167811</v>
      </c>
      <c r="F140" s="7">
        <v>167468</v>
      </c>
      <c r="G140" s="23">
        <f t="shared" si="9"/>
        <v>99.79560338714387</v>
      </c>
      <c r="H140" s="7">
        <v>101355</v>
      </c>
      <c r="I140" s="7">
        <v>7693</v>
      </c>
      <c r="J140" s="7">
        <v>18393</v>
      </c>
      <c r="K140" s="7">
        <v>2039</v>
      </c>
      <c r="L140" s="7"/>
      <c r="M140" s="7">
        <v>19883</v>
      </c>
      <c r="N140" s="7">
        <v>4376</v>
      </c>
      <c r="O140" s="7"/>
      <c r="P140" s="7"/>
    </row>
    <row r="141" spans="1:16" ht="11.25">
      <c r="A141" s="19" t="s">
        <v>56</v>
      </c>
      <c r="B141" s="88" t="s">
        <v>56</v>
      </c>
      <c r="C141" s="7"/>
      <c r="D141" s="7"/>
      <c r="E141" s="7">
        <v>84835</v>
      </c>
      <c r="F141" s="7">
        <v>84603</v>
      </c>
      <c r="G141" s="23">
        <f t="shared" si="9"/>
        <v>99.72652796605175</v>
      </c>
      <c r="H141" s="7">
        <v>62775</v>
      </c>
      <c r="I141" s="7">
        <v>4895</v>
      </c>
      <c r="J141" s="7">
        <v>7284</v>
      </c>
      <c r="K141" s="7">
        <v>1494</v>
      </c>
      <c r="L141" s="7">
        <v>2011</v>
      </c>
      <c r="M141" s="7"/>
      <c r="N141" s="7">
        <v>3145</v>
      </c>
      <c r="O141" s="7"/>
      <c r="P141" s="7"/>
    </row>
    <row r="142" spans="1:16" ht="11.25">
      <c r="A142" s="19" t="s">
        <v>22</v>
      </c>
      <c r="B142" s="88">
        <v>6</v>
      </c>
      <c r="C142" s="7"/>
      <c r="D142" s="7"/>
      <c r="E142" s="7">
        <v>182941</v>
      </c>
      <c r="F142" s="7">
        <v>178680</v>
      </c>
      <c r="G142" s="23">
        <f t="shared" si="9"/>
        <v>97.67083376607759</v>
      </c>
      <c r="H142" s="7">
        <v>119172</v>
      </c>
      <c r="I142" s="7">
        <v>9273</v>
      </c>
      <c r="J142" s="7">
        <v>22561</v>
      </c>
      <c r="K142" s="7">
        <v>2962</v>
      </c>
      <c r="L142" s="7">
        <v>10597</v>
      </c>
      <c r="M142" s="7">
        <v>1700</v>
      </c>
      <c r="N142" s="7">
        <v>5750</v>
      </c>
      <c r="O142" s="7"/>
      <c r="P142" s="7"/>
    </row>
    <row r="143" spans="1:16" ht="11.25">
      <c r="A143" s="19" t="s">
        <v>57</v>
      </c>
      <c r="B143" s="88" t="s">
        <v>57</v>
      </c>
      <c r="C143" s="7"/>
      <c r="D143" s="7"/>
      <c r="E143" s="7">
        <v>106352</v>
      </c>
      <c r="F143" s="7">
        <v>106133</v>
      </c>
      <c r="G143" s="23">
        <f t="shared" si="9"/>
        <v>99.79408003610651</v>
      </c>
      <c r="H143" s="7">
        <v>80930</v>
      </c>
      <c r="I143" s="7">
        <v>5252</v>
      </c>
      <c r="J143" s="7">
        <v>13365</v>
      </c>
      <c r="K143" s="7">
        <v>1812</v>
      </c>
      <c r="L143" s="7">
        <v>2010</v>
      </c>
      <c r="M143" s="7"/>
      <c r="N143" s="7">
        <v>2764</v>
      </c>
      <c r="O143" s="7"/>
      <c r="P143" s="7"/>
    </row>
    <row r="144" spans="1:16" ht="11.25">
      <c r="A144" s="19" t="s">
        <v>23</v>
      </c>
      <c r="B144" s="88">
        <v>8</v>
      </c>
      <c r="C144" s="7"/>
      <c r="D144" s="7"/>
      <c r="E144" s="7">
        <v>161676</v>
      </c>
      <c r="F144" s="7">
        <v>161407</v>
      </c>
      <c r="G144" s="23">
        <f t="shared" si="9"/>
        <v>99.83361785298993</v>
      </c>
      <c r="H144" s="7">
        <v>122026</v>
      </c>
      <c r="I144" s="7">
        <v>9275</v>
      </c>
      <c r="J144" s="7">
        <v>20618</v>
      </c>
      <c r="K144" s="7">
        <v>2313</v>
      </c>
      <c r="L144" s="7"/>
      <c r="M144" s="7"/>
      <c r="N144" s="7">
        <v>5175</v>
      </c>
      <c r="O144" s="7"/>
      <c r="P144" s="7"/>
    </row>
    <row r="145" spans="1:16" ht="11.25">
      <c r="A145" s="19" t="s">
        <v>24</v>
      </c>
      <c r="B145" s="88">
        <v>10</v>
      </c>
      <c r="C145" s="7"/>
      <c r="D145" s="7"/>
      <c r="E145" s="7">
        <v>175541</v>
      </c>
      <c r="F145" s="7">
        <v>174482</v>
      </c>
      <c r="G145" s="23">
        <f t="shared" si="9"/>
        <v>99.3967221332908</v>
      </c>
      <c r="H145" s="7">
        <v>106173</v>
      </c>
      <c r="I145" s="7">
        <v>9527</v>
      </c>
      <c r="J145" s="7">
        <v>19309</v>
      </c>
      <c r="K145" s="7">
        <v>2648</v>
      </c>
      <c r="L145" s="7">
        <v>23717</v>
      </c>
      <c r="M145" s="7"/>
      <c r="N145" s="7">
        <v>5109</v>
      </c>
      <c r="O145" s="7"/>
      <c r="P145" s="7"/>
    </row>
    <row r="146" spans="1:16" ht="11.25">
      <c r="A146" s="19" t="s">
        <v>25</v>
      </c>
      <c r="B146" s="88">
        <v>11</v>
      </c>
      <c r="C146" s="7"/>
      <c r="D146" s="7"/>
      <c r="E146" s="7">
        <v>116982</v>
      </c>
      <c r="F146" s="7">
        <v>115201</v>
      </c>
      <c r="G146" s="23">
        <f t="shared" si="9"/>
        <v>98.47754355370911</v>
      </c>
      <c r="H146" s="7">
        <v>84807</v>
      </c>
      <c r="I146" s="7">
        <v>6446</v>
      </c>
      <c r="J146" s="7">
        <v>14918</v>
      </c>
      <c r="K146" s="7">
        <v>1843</v>
      </c>
      <c r="L146" s="7">
        <v>2730</v>
      </c>
      <c r="M146" s="7"/>
      <c r="N146" s="7">
        <v>4025</v>
      </c>
      <c r="O146" s="7"/>
      <c r="P146" s="7"/>
    </row>
    <row r="147" spans="1:16" ht="11.25">
      <c r="A147" s="19" t="s">
        <v>26</v>
      </c>
      <c r="B147" s="88">
        <v>12</v>
      </c>
      <c r="C147" s="7"/>
      <c r="D147" s="7"/>
      <c r="E147" s="7">
        <v>225821</v>
      </c>
      <c r="F147" s="7">
        <f>221428.15+3981.6</f>
        <v>225409.75</v>
      </c>
      <c r="G147" s="23">
        <f t="shared" si="9"/>
        <v>99.81788673329761</v>
      </c>
      <c r="H147" s="7">
        <v>148860</v>
      </c>
      <c r="I147" s="7">
        <v>10816</v>
      </c>
      <c r="J147" s="7">
        <v>25875</v>
      </c>
      <c r="K147" s="7">
        <v>2562</v>
      </c>
      <c r="L147" s="7">
        <v>12272</v>
      </c>
      <c r="M147" s="7">
        <v>1879</v>
      </c>
      <c r="N147" s="7">
        <v>6564</v>
      </c>
      <c r="O147" s="7"/>
      <c r="P147" s="7">
        <v>12000</v>
      </c>
    </row>
    <row r="148" spans="1:16" ht="11.25">
      <c r="A148" s="19" t="s">
        <v>27</v>
      </c>
      <c r="B148" s="88">
        <v>13</v>
      </c>
      <c r="C148" s="7"/>
      <c r="D148" s="7"/>
      <c r="E148" s="7">
        <v>131180</v>
      </c>
      <c r="F148" s="7">
        <v>131084</v>
      </c>
      <c r="G148" s="23">
        <f t="shared" si="9"/>
        <v>99.92681811251715</v>
      </c>
      <c r="H148" s="7">
        <v>89538</v>
      </c>
      <c r="I148" s="7">
        <v>7130</v>
      </c>
      <c r="J148" s="7">
        <v>16289</v>
      </c>
      <c r="K148" s="7">
        <v>1307</v>
      </c>
      <c r="L148" s="7">
        <v>5290</v>
      </c>
      <c r="M148" s="7">
        <v>350</v>
      </c>
      <c r="N148" s="7">
        <v>4600</v>
      </c>
      <c r="O148" s="7"/>
      <c r="P148" s="7"/>
    </row>
    <row r="149" spans="1:16" ht="11.25">
      <c r="A149" s="19" t="s">
        <v>61</v>
      </c>
      <c r="B149" s="88">
        <v>14</v>
      </c>
      <c r="C149" s="7"/>
      <c r="D149" s="7"/>
      <c r="E149" s="7">
        <v>197506</v>
      </c>
      <c r="F149" s="7">
        <v>197502</v>
      </c>
      <c r="G149" s="23">
        <f t="shared" si="9"/>
        <v>99.99797474507103</v>
      </c>
      <c r="H149" s="7">
        <v>132749</v>
      </c>
      <c r="I149" s="7">
        <v>9629</v>
      </c>
      <c r="J149" s="7">
        <v>22531</v>
      </c>
      <c r="K149" s="7">
        <v>1680</v>
      </c>
      <c r="L149" s="7">
        <v>25443</v>
      </c>
      <c r="M149" s="7"/>
      <c r="N149" s="7">
        <v>5470</v>
      </c>
      <c r="O149" s="7"/>
      <c r="P149" s="7"/>
    </row>
    <row r="150" spans="1:16" ht="11.25">
      <c r="A150" s="19" t="s">
        <v>29</v>
      </c>
      <c r="B150" s="88">
        <v>16</v>
      </c>
      <c r="C150" s="7"/>
      <c r="D150" s="7"/>
      <c r="E150" s="7">
        <v>251786</v>
      </c>
      <c r="F150" s="7">
        <v>250050</v>
      </c>
      <c r="G150" s="23">
        <f t="shared" si="9"/>
        <v>99.31052560507733</v>
      </c>
      <c r="H150" s="7">
        <v>94881</v>
      </c>
      <c r="I150" s="7">
        <v>6398</v>
      </c>
      <c r="J150" s="7">
        <v>16542</v>
      </c>
      <c r="K150" s="7">
        <v>1559</v>
      </c>
      <c r="L150" s="7">
        <v>8797</v>
      </c>
      <c r="M150" s="7">
        <v>6143</v>
      </c>
      <c r="N150" s="7">
        <v>4593</v>
      </c>
      <c r="O150" s="7">
        <v>98857</v>
      </c>
      <c r="P150" s="7">
        <v>4182</v>
      </c>
    </row>
    <row r="151" spans="1:16" ht="15" customHeight="1">
      <c r="A151" s="19" t="s">
        <v>30</v>
      </c>
      <c r="B151" s="88">
        <v>17</v>
      </c>
      <c r="C151" s="7"/>
      <c r="D151" s="7"/>
      <c r="E151" s="7">
        <v>163889</v>
      </c>
      <c r="F151" s="7">
        <v>161910</v>
      </c>
      <c r="G151" s="23">
        <f t="shared" si="9"/>
        <v>98.79247539493193</v>
      </c>
      <c r="H151" s="7">
        <v>104056</v>
      </c>
      <c r="I151" s="7">
        <v>8334</v>
      </c>
      <c r="J151" s="7">
        <v>19418</v>
      </c>
      <c r="K151" s="7">
        <v>1139</v>
      </c>
      <c r="L151" s="7">
        <v>8731</v>
      </c>
      <c r="M151" s="7">
        <v>1563</v>
      </c>
      <c r="N151" s="7">
        <v>4649</v>
      </c>
      <c r="O151" s="7"/>
      <c r="P151" s="7">
        <v>6700</v>
      </c>
    </row>
    <row r="152" spans="1:16" ht="13.5" customHeight="1">
      <c r="A152" s="19" t="s">
        <v>31</v>
      </c>
      <c r="B152" s="88">
        <v>18</v>
      </c>
      <c r="C152" s="7"/>
      <c r="D152" s="7"/>
      <c r="E152" s="7">
        <v>173415</v>
      </c>
      <c r="F152" s="7">
        <v>173024</v>
      </c>
      <c r="G152" s="23">
        <f t="shared" si="9"/>
        <v>99.77452930830665</v>
      </c>
      <c r="H152" s="7">
        <v>131448</v>
      </c>
      <c r="I152" s="7">
        <v>8729</v>
      </c>
      <c r="J152" s="7">
        <v>20008</v>
      </c>
      <c r="K152" s="7">
        <v>2639</v>
      </c>
      <c r="L152" s="7"/>
      <c r="M152" s="7"/>
      <c r="N152" s="7">
        <v>6700</v>
      </c>
      <c r="O152" s="7"/>
      <c r="P152" s="7"/>
    </row>
    <row r="153" spans="1:16" ht="13.5" customHeight="1">
      <c r="A153" s="19" t="s">
        <v>84</v>
      </c>
      <c r="B153" s="88" t="s">
        <v>64</v>
      </c>
      <c r="C153" s="7"/>
      <c r="D153" s="7"/>
      <c r="E153" s="7">
        <v>135301</v>
      </c>
      <c r="F153" s="7">
        <v>133092</v>
      </c>
      <c r="G153" s="23">
        <f t="shared" si="9"/>
        <v>98.36734392207005</v>
      </c>
      <c r="H153" s="7">
        <v>89323</v>
      </c>
      <c r="I153" s="7">
        <v>7348</v>
      </c>
      <c r="J153" s="7">
        <v>16722</v>
      </c>
      <c r="K153" s="7">
        <v>1433</v>
      </c>
      <c r="L153" s="7">
        <v>2257</v>
      </c>
      <c r="M153" s="7">
        <v>6107</v>
      </c>
      <c r="N153" s="7">
        <v>3963</v>
      </c>
      <c r="O153" s="7"/>
      <c r="P153" s="7"/>
    </row>
    <row r="154" spans="1:16" ht="11.25">
      <c r="A154" s="19" t="s">
        <v>32</v>
      </c>
      <c r="B154" s="88">
        <v>20</v>
      </c>
      <c r="C154" s="88"/>
      <c r="D154" s="88"/>
      <c r="E154" s="7">
        <v>161240</v>
      </c>
      <c r="F154" s="7">
        <v>159702</v>
      </c>
      <c r="G154" s="23">
        <f t="shared" si="9"/>
        <v>99.04614239642768</v>
      </c>
      <c r="H154" s="18">
        <v>104925</v>
      </c>
      <c r="I154" s="18">
        <v>8210</v>
      </c>
      <c r="J154" s="18">
        <v>19307</v>
      </c>
      <c r="K154" s="18">
        <v>2719</v>
      </c>
      <c r="L154" s="18">
        <v>9890</v>
      </c>
      <c r="M154" s="18">
        <v>1998</v>
      </c>
      <c r="N154" s="18">
        <v>4649</v>
      </c>
      <c r="O154" s="18"/>
      <c r="P154" s="18"/>
    </row>
    <row r="155" spans="1:16" ht="11.25">
      <c r="A155" s="19" t="s">
        <v>33</v>
      </c>
      <c r="B155" s="88">
        <v>21</v>
      </c>
      <c r="C155" s="88"/>
      <c r="D155" s="88"/>
      <c r="E155" s="7">
        <v>158279</v>
      </c>
      <c r="F155" s="7">
        <v>158046</v>
      </c>
      <c r="G155" s="23">
        <f t="shared" si="9"/>
        <v>99.85279158953495</v>
      </c>
      <c r="H155" s="18">
        <v>113557</v>
      </c>
      <c r="I155" s="18">
        <v>8354</v>
      </c>
      <c r="J155" s="18">
        <v>20280</v>
      </c>
      <c r="K155" s="18">
        <v>2263</v>
      </c>
      <c r="L155" s="18">
        <v>2545</v>
      </c>
      <c r="M155" s="18">
        <v>999</v>
      </c>
      <c r="N155" s="18">
        <v>5175</v>
      </c>
      <c r="O155" s="18"/>
      <c r="P155" s="18"/>
    </row>
    <row r="156" spans="1:16" ht="11.25">
      <c r="A156" s="19" t="s">
        <v>34</v>
      </c>
      <c r="B156" s="88">
        <v>23</v>
      </c>
      <c r="C156" s="88"/>
      <c r="D156" s="88"/>
      <c r="E156" s="7">
        <v>123060</v>
      </c>
      <c r="F156" s="7">
        <v>122841</v>
      </c>
      <c r="G156" s="23">
        <f t="shared" si="9"/>
        <v>99.82203803022915</v>
      </c>
      <c r="H156" s="7">
        <v>86071</v>
      </c>
      <c r="I156" s="7">
        <v>6543</v>
      </c>
      <c r="J156" s="7">
        <v>15624</v>
      </c>
      <c r="K156" s="7">
        <v>839</v>
      </c>
      <c r="L156" s="7">
        <v>6935</v>
      </c>
      <c r="M156" s="7"/>
      <c r="N156" s="7">
        <v>3829</v>
      </c>
      <c r="O156" s="7"/>
      <c r="P156" s="7"/>
    </row>
    <row r="157" spans="1:16" ht="11.25">
      <c r="A157" s="19" t="s">
        <v>35</v>
      </c>
      <c r="B157" s="88">
        <v>26</v>
      </c>
      <c r="C157" s="88"/>
      <c r="D157" s="88"/>
      <c r="E157" s="7">
        <v>123464</v>
      </c>
      <c r="F157" s="7">
        <v>123456</v>
      </c>
      <c r="G157" s="23">
        <f t="shared" si="9"/>
        <v>99.99352037840991</v>
      </c>
      <c r="H157" s="7">
        <v>80880</v>
      </c>
      <c r="I157" s="7">
        <v>6822</v>
      </c>
      <c r="J157" s="7">
        <v>14814</v>
      </c>
      <c r="K157" s="7">
        <v>1228</v>
      </c>
      <c r="L157" s="7">
        <v>7161</v>
      </c>
      <c r="M157" s="7"/>
      <c r="N157" s="7">
        <v>4102</v>
      </c>
      <c r="O157" s="7"/>
      <c r="P157" s="7">
        <v>6000</v>
      </c>
    </row>
    <row r="158" spans="1:16" ht="11.25">
      <c r="A158" s="19" t="s">
        <v>65</v>
      </c>
      <c r="B158" s="88" t="s">
        <v>65</v>
      </c>
      <c r="C158" s="88"/>
      <c r="D158" s="88"/>
      <c r="E158" s="7">
        <v>87079</v>
      </c>
      <c r="F158" s="7">
        <v>86193</v>
      </c>
      <c r="G158" s="23">
        <f t="shared" si="9"/>
        <v>98.98253310212566</v>
      </c>
      <c r="H158" s="7">
        <v>58656</v>
      </c>
      <c r="I158" s="7">
        <v>4729</v>
      </c>
      <c r="J158" s="7">
        <v>10749</v>
      </c>
      <c r="K158" s="7">
        <v>701</v>
      </c>
      <c r="L158" s="7">
        <v>4623</v>
      </c>
      <c r="M158" s="7"/>
      <c r="N158" s="7">
        <v>2735</v>
      </c>
      <c r="O158" s="7"/>
      <c r="P158" s="7"/>
    </row>
    <row r="159" spans="1:16" ht="11.25">
      <c r="A159" s="19" t="s">
        <v>36</v>
      </c>
      <c r="B159" s="88">
        <v>28</v>
      </c>
      <c r="C159" s="88"/>
      <c r="D159" s="88"/>
      <c r="E159" s="7">
        <v>152143</v>
      </c>
      <c r="F159" s="7">
        <v>151454</v>
      </c>
      <c r="G159" s="23">
        <f t="shared" si="9"/>
        <v>99.54713657545862</v>
      </c>
      <c r="H159" s="7">
        <v>102641</v>
      </c>
      <c r="I159" s="7">
        <v>8008</v>
      </c>
      <c r="J159" s="7">
        <v>18479</v>
      </c>
      <c r="K159" s="7">
        <v>1588</v>
      </c>
      <c r="L159" s="7">
        <v>5323</v>
      </c>
      <c r="M159" s="7"/>
      <c r="N159" s="7">
        <v>4600</v>
      </c>
      <c r="O159" s="7"/>
      <c r="P159" s="7">
        <v>9948</v>
      </c>
    </row>
    <row r="160" spans="1:16" ht="11.25">
      <c r="A160" s="19" t="s">
        <v>37</v>
      </c>
      <c r="B160" s="88">
        <v>29</v>
      </c>
      <c r="C160" s="88"/>
      <c r="D160" s="88"/>
      <c r="E160" s="7">
        <v>138698</v>
      </c>
      <c r="F160" s="7">
        <v>137993</v>
      </c>
      <c r="G160" s="23">
        <f t="shared" si="9"/>
        <v>99.49170139439646</v>
      </c>
      <c r="H160" s="7">
        <v>89389</v>
      </c>
      <c r="I160" s="7">
        <v>7021</v>
      </c>
      <c r="J160" s="7">
        <v>15785</v>
      </c>
      <c r="K160" s="7">
        <v>1289</v>
      </c>
      <c r="L160" s="7">
        <v>11020</v>
      </c>
      <c r="M160" s="7"/>
      <c r="N160" s="7">
        <v>3829</v>
      </c>
      <c r="O160" s="7"/>
      <c r="P160" s="7"/>
    </row>
    <row r="161" spans="1:16" ht="11.25">
      <c r="A161" s="19" t="s">
        <v>38</v>
      </c>
      <c r="B161" s="88">
        <v>31</v>
      </c>
      <c r="C161" s="88"/>
      <c r="D161" s="88"/>
      <c r="E161" s="7">
        <v>255745</v>
      </c>
      <c r="F161" s="7">
        <f>3000+252009.34</f>
        <v>255009.34</v>
      </c>
      <c r="G161" s="23">
        <f t="shared" si="9"/>
        <v>99.71234628242976</v>
      </c>
      <c r="H161" s="7">
        <v>153035</v>
      </c>
      <c r="I161" s="7">
        <v>10330</v>
      </c>
      <c r="J161" s="7">
        <v>26888</v>
      </c>
      <c r="K161" s="7">
        <v>2914</v>
      </c>
      <c r="L161" s="7">
        <v>36955</v>
      </c>
      <c r="M161" s="7">
        <v>3000</v>
      </c>
      <c r="N161" s="7">
        <v>6900</v>
      </c>
      <c r="O161" s="7"/>
      <c r="P161" s="7">
        <v>6000</v>
      </c>
    </row>
    <row r="162" spans="1:16" ht="11.25">
      <c r="A162" s="19" t="s">
        <v>39</v>
      </c>
      <c r="B162" s="88">
        <v>33</v>
      </c>
      <c r="C162" s="88"/>
      <c r="D162" s="88"/>
      <c r="E162" s="7">
        <v>171308</v>
      </c>
      <c r="F162" s="7">
        <v>171169</v>
      </c>
      <c r="G162" s="23">
        <f t="shared" si="9"/>
        <v>99.91885959791719</v>
      </c>
      <c r="H162" s="7">
        <v>124245</v>
      </c>
      <c r="I162" s="7">
        <v>10163</v>
      </c>
      <c r="J162" s="7">
        <v>22681</v>
      </c>
      <c r="K162" s="7">
        <v>1730</v>
      </c>
      <c r="L162" s="7"/>
      <c r="M162" s="7">
        <v>1000</v>
      </c>
      <c r="N162" s="7">
        <v>5750</v>
      </c>
      <c r="O162" s="7"/>
      <c r="P162" s="7"/>
    </row>
    <row r="163" spans="1:16" ht="11.25">
      <c r="A163" s="19" t="s">
        <v>40</v>
      </c>
      <c r="B163" s="88">
        <v>34</v>
      </c>
      <c r="C163" s="88"/>
      <c r="D163" s="88"/>
      <c r="E163" s="7">
        <v>138774</v>
      </c>
      <c r="F163" s="7">
        <v>138173</v>
      </c>
      <c r="G163" s="23">
        <f t="shared" si="9"/>
        <v>99.56692175767795</v>
      </c>
      <c r="H163" s="7">
        <v>98024</v>
      </c>
      <c r="I163" s="7">
        <v>5645</v>
      </c>
      <c r="J163" s="7">
        <v>16900</v>
      </c>
      <c r="K163" s="7">
        <v>1181</v>
      </c>
      <c r="L163" s="7"/>
      <c r="M163" s="7"/>
      <c r="N163" s="7">
        <v>4102</v>
      </c>
      <c r="O163" s="7"/>
      <c r="P163" s="7">
        <v>3721</v>
      </c>
    </row>
    <row r="164" spans="1:16" ht="11.25">
      <c r="A164" s="19" t="s">
        <v>41</v>
      </c>
      <c r="B164" s="88">
        <v>35</v>
      </c>
      <c r="C164" s="88"/>
      <c r="D164" s="88"/>
      <c r="E164" s="7">
        <v>177366</v>
      </c>
      <c r="F164" s="7">
        <v>177000</v>
      </c>
      <c r="G164" s="23">
        <f t="shared" si="9"/>
        <v>99.79364703494468</v>
      </c>
      <c r="H164" s="7">
        <v>123349</v>
      </c>
      <c r="I164" s="7">
        <v>8479</v>
      </c>
      <c r="J164" s="7">
        <v>21340</v>
      </c>
      <c r="K164" s="7">
        <v>1519</v>
      </c>
      <c r="L164" s="7">
        <v>5307</v>
      </c>
      <c r="M164" s="7">
        <v>160</v>
      </c>
      <c r="N164" s="7">
        <v>4923</v>
      </c>
      <c r="O164" s="7"/>
      <c r="P164" s="7"/>
    </row>
    <row r="165" spans="1:16" ht="11.25">
      <c r="A165" s="19" t="s">
        <v>67</v>
      </c>
      <c r="B165" s="88" t="s">
        <v>68</v>
      </c>
      <c r="C165" s="88"/>
      <c r="D165" s="88"/>
      <c r="E165" s="7">
        <v>114582</v>
      </c>
      <c r="F165" s="7">
        <v>114339</v>
      </c>
      <c r="G165" s="23">
        <f t="shared" si="9"/>
        <v>99.78792480494319</v>
      </c>
      <c r="H165" s="7">
        <v>80072</v>
      </c>
      <c r="I165" s="7">
        <v>6414</v>
      </c>
      <c r="J165" s="7">
        <v>14777</v>
      </c>
      <c r="K165" s="7">
        <v>1615</v>
      </c>
      <c r="L165" s="7">
        <v>3952</v>
      </c>
      <c r="M165" s="7"/>
      <c r="N165" s="7">
        <v>3555</v>
      </c>
      <c r="O165" s="7"/>
      <c r="P165" s="7"/>
    </row>
    <row r="166" spans="1:16" ht="11.25">
      <c r="A166" s="19" t="s">
        <v>42</v>
      </c>
      <c r="B166" s="88">
        <v>37</v>
      </c>
      <c r="C166" s="88"/>
      <c r="D166" s="88"/>
      <c r="E166" s="7">
        <v>4000</v>
      </c>
      <c r="F166" s="7">
        <v>4000</v>
      </c>
      <c r="G166" s="23">
        <f t="shared" si="9"/>
        <v>100</v>
      </c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1.25">
      <c r="A167" s="19" t="s">
        <v>43</v>
      </c>
      <c r="B167" s="88">
        <v>39</v>
      </c>
      <c r="C167" s="88"/>
      <c r="D167" s="88"/>
      <c r="E167" s="7">
        <v>206250</v>
      </c>
      <c r="F167" s="7">
        <v>202789</v>
      </c>
      <c r="G167" s="23">
        <f t="shared" si="9"/>
        <v>98.32193939393939</v>
      </c>
      <c r="H167" s="7">
        <v>142238</v>
      </c>
      <c r="I167" s="7">
        <v>10001</v>
      </c>
      <c r="J167" s="7">
        <v>23704</v>
      </c>
      <c r="K167" s="7">
        <v>2207</v>
      </c>
      <c r="L167" s="7"/>
      <c r="M167" s="7"/>
      <c r="N167" s="7">
        <v>6325</v>
      </c>
      <c r="O167" s="7"/>
      <c r="P167" s="7">
        <v>12200</v>
      </c>
    </row>
    <row r="168" spans="1:16" ht="11.25">
      <c r="A168" s="19" t="s">
        <v>44</v>
      </c>
      <c r="B168" s="88">
        <v>40</v>
      </c>
      <c r="C168" s="88"/>
      <c r="D168" s="88"/>
      <c r="E168" s="7">
        <v>251013</v>
      </c>
      <c r="F168" s="7">
        <v>249694</v>
      </c>
      <c r="G168" s="23">
        <f t="shared" si="9"/>
        <v>99.47452920765059</v>
      </c>
      <c r="H168" s="7">
        <v>154274</v>
      </c>
      <c r="I168" s="7">
        <v>11110</v>
      </c>
      <c r="J168" s="7">
        <v>27319</v>
      </c>
      <c r="K168" s="7">
        <v>2889</v>
      </c>
      <c r="L168" s="7">
        <v>19643</v>
      </c>
      <c r="M168" s="7">
        <v>1672</v>
      </c>
      <c r="N168" s="7">
        <v>7475</v>
      </c>
      <c r="O168" s="7"/>
      <c r="P168" s="7">
        <v>12000</v>
      </c>
    </row>
    <row r="169" spans="1:16" ht="11.25">
      <c r="A169" s="19" t="s">
        <v>69</v>
      </c>
      <c r="B169" s="88" t="s">
        <v>70</v>
      </c>
      <c r="C169" s="88"/>
      <c r="D169" s="88"/>
      <c r="E169" s="7">
        <v>93281</v>
      </c>
      <c r="F169" s="7">
        <v>93176</v>
      </c>
      <c r="G169" s="23">
        <f t="shared" si="9"/>
        <v>99.88743688425295</v>
      </c>
      <c r="H169" s="7">
        <v>71131</v>
      </c>
      <c r="I169" s="7">
        <v>4702</v>
      </c>
      <c r="J169" s="7">
        <v>12551</v>
      </c>
      <c r="K169" s="7">
        <v>329</v>
      </c>
      <c r="L169" s="7">
        <v>1300</v>
      </c>
      <c r="M169" s="7"/>
      <c r="N169" s="7">
        <v>3163</v>
      </c>
      <c r="O169" s="7"/>
      <c r="P169" s="7"/>
    </row>
    <row r="170" spans="1:16" ht="11.25">
      <c r="A170" s="19" t="s">
        <v>45</v>
      </c>
      <c r="B170" s="88">
        <v>42</v>
      </c>
      <c r="C170" s="88"/>
      <c r="D170" s="88"/>
      <c r="E170" s="7">
        <v>153267</v>
      </c>
      <c r="F170" s="7">
        <v>151659</v>
      </c>
      <c r="G170" s="23">
        <f t="shared" si="9"/>
        <v>98.95085047661924</v>
      </c>
      <c r="H170" s="7">
        <v>113487</v>
      </c>
      <c r="I170" s="7">
        <v>7211</v>
      </c>
      <c r="J170" s="7">
        <v>20747</v>
      </c>
      <c r="K170" s="7">
        <v>2137</v>
      </c>
      <c r="L170" s="7">
        <v>1154</v>
      </c>
      <c r="M170" s="7"/>
      <c r="N170" s="7">
        <v>4923</v>
      </c>
      <c r="O170" s="7"/>
      <c r="P170" s="7"/>
    </row>
    <row r="171" spans="1:16" ht="11.25">
      <c r="A171" s="19" t="s">
        <v>46</v>
      </c>
      <c r="B171" s="88">
        <v>43</v>
      </c>
      <c r="C171" s="88"/>
      <c r="D171" s="88"/>
      <c r="E171" s="7">
        <v>173094</v>
      </c>
      <c r="F171" s="7">
        <v>169230</v>
      </c>
      <c r="G171" s="23">
        <f t="shared" si="9"/>
        <v>97.76768692155707</v>
      </c>
      <c r="H171" s="7">
        <v>127494</v>
      </c>
      <c r="I171" s="7">
        <v>9889</v>
      </c>
      <c r="J171" s="7">
        <v>21927</v>
      </c>
      <c r="K171" s="7">
        <v>2172</v>
      </c>
      <c r="L171" s="7"/>
      <c r="M171" s="7"/>
      <c r="N171" s="7">
        <v>5750</v>
      </c>
      <c r="O171" s="7"/>
      <c r="P171" s="7"/>
    </row>
    <row r="172" spans="1:16" ht="11.25">
      <c r="A172" s="19" t="s">
        <v>47</v>
      </c>
      <c r="B172" s="88">
        <v>44</v>
      </c>
      <c r="C172" s="88"/>
      <c r="D172" s="88"/>
      <c r="E172" s="7">
        <v>153011</v>
      </c>
      <c r="F172" s="7">
        <v>150871</v>
      </c>
      <c r="G172" s="23">
        <f t="shared" si="9"/>
        <v>98.60140774192705</v>
      </c>
      <c r="H172" s="7">
        <v>102674</v>
      </c>
      <c r="I172" s="7">
        <v>8031</v>
      </c>
      <c r="J172" s="7">
        <v>19257</v>
      </c>
      <c r="K172" s="7">
        <v>1806</v>
      </c>
      <c r="L172" s="7">
        <v>5928</v>
      </c>
      <c r="M172" s="7">
        <v>2500</v>
      </c>
      <c r="N172" s="7">
        <v>5175</v>
      </c>
      <c r="O172" s="7"/>
      <c r="P172" s="7"/>
    </row>
    <row r="173" spans="1:16" ht="11.25">
      <c r="A173" s="19" t="s">
        <v>48</v>
      </c>
      <c r="B173" s="88">
        <v>45</v>
      </c>
      <c r="C173" s="88"/>
      <c r="D173" s="88"/>
      <c r="E173" s="7">
        <v>362885</v>
      </c>
      <c r="F173" s="7">
        <v>359074</v>
      </c>
      <c r="G173" s="23">
        <f t="shared" si="9"/>
        <v>98.94980503465285</v>
      </c>
      <c r="H173" s="7">
        <v>228257</v>
      </c>
      <c r="I173" s="7">
        <v>17723</v>
      </c>
      <c r="J173" s="7">
        <v>38437</v>
      </c>
      <c r="K173" s="7">
        <v>3594</v>
      </c>
      <c r="L173" s="7">
        <v>36153</v>
      </c>
      <c r="M173" s="7">
        <v>2984</v>
      </c>
      <c r="N173" s="7">
        <v>10143</v>
      </c>
      <c r="O173" s="7"/>
      <c r="P173" s="7"/>
    </row>
    <row r="174" spans="1:16" ht="11.25">
      <c r="A174" s="19" t="s">
        <v>49</v>
      </c>
      <c r="B174" s="88">
        <v>46</v>
      </c>
      <c r="C174" s="88"/>
      <c r="D174" s="88"/>
      <c r="E174" s="7">
        <v>284940</v>
      </c>
      <c r="F174" s="7">
        <v>274992</v>
      </c>
      <c r="G174" s="23">
        <f t="shared" si="9"/>
        <v>96.50873868182775</v>
      </c>
      <c r="H174" s="7">
        <v>186764</v>
      </c>
      <c r="I174" s="7">
        <v>15302</v>
      </c>
      <c r="J174" s="7">
        <v>34017</v>
      </c>
      <c r="K174" s="7">
        <v>3890</v>
      </c>
      <c r="L174" s="7">
        <v>6110</v>
      </c>
      <c r="M174" s="7">
        <v>2000</v>
      </c>
      <c r="N174" s="7">
        <v>8751</v>
      </c>
      <c r="O174" s="7"/>
      <c r="P174" s="7">
        <v>10520</v>
      </c>
    </row>
    <row r="175" spans="1:16" ht="11.25">
      <c r="A175" s="19" t="s">
        <v>50</v>
      </c>
      <c r="B175" s="88">
        <v>47</v>
      </c>
      <c r="C175" s="88"/>
      <c r="D175" s="88"/>
      <c r="E175" s="7">
        <v>303739</v>
      </c>
      <c r="F175" s="7">
        <v>300858</v>
      </c>
      <c r="G175" s="23">
        <f t="shared" si="9"/>
        <v>99.05148828434939</v>
      </c>
      <c r="H175" s="7">
        <v>199161</v>
      </c>
      <c r="I175" s="7">
        <v>15312</v>
      </c>
      <c r="J175" s="7">
        <v>36414</v>
      </c>
      <c r="K175" s="7">
        <v>2548</v>
      </c>
      <c r="L175" s="7">
        <v>26323</v>
      </c>
      <c r="M175" s="7">
        <v>1966</v>
      </c>
      <c r="N175" s="7">
        <v>8751</v>
      </c>
      <c r="O175" s="7"/>
      <c r="P175" s="7">
        <v>6790</v>
      </c>
    </row>
    <row r="176" spans="1:16" ht="11.25">
      <c r="A176" s="19" t="s">
        <v>51</v>
      </c>
      <c r="B176" s="88">
        <v>48</v>
      </c>
      <c r="C176" s="88"/>
      <c r="D176" s="88"/>
      <c r="E176" s="7">
        <v>262383</v>
      </c>
      <c r="F176" s="7">
        <v>262371</v>
      </c>
      <c r="G176" s="23">
        <f t="shared" si="9"/>
        <v>99.99542653296898</v>
      </c>
      <c r="H176" s="7">
        <v>195353</v>
      </c>
      <c r="I176" s="7">
        <v>16080</v>
      </c>
      <c r="J176" s="7">
        <v>34992</v>
      </c>
      <c r="K176" s="7">
        <v>4901</v>
      </c>
      <c r="L176" s="7"/>
      <c r="M176" s="7"/>
      <c r="N176" s="7">
        <v>9200</v>
      </c>
      <c r="O176" s="7"/>
      <c r="P176" s="7"/>
    </row>
    <row r="177" spans="1:16" s="2" customFormat="1" ht="11.25">
      <c r="A177" s="6" t="s">
        <v>91</v>
      </c>
      <c r="B177" s="17"/>
      <c r="C177" s="17"/>
      <c r="D177" s="17"/>
      <c r="E177" s="9">
        <f>SUM(E140:E176)</f>
        <v>6324637</v>
      </c>
      <c r="F177" s="9">
        <f>SUM(F140:F176)</f>
        <v>6274135.09</v>
      </c>
      <c r="G177" s="22">
        <f t="shared" si="9"/>
        <v>99.20150500337014</v>
      </c>
      <c r="H177" s="9">
        <f aca="true" t="shared" si="11" ref="H177:P177">SUM(H140:H176)</f>
        <v>4203770</v>
      </c>
      <c r="I177" s="9">
        <f t="shared" si="11"/>
        <v>316824</v>
      </c>
      <c r="J177" s="9">
        <f t="shared" si="11"/>
        <v>740822</v>
      </c>
      <c r="K177" s="9">
        <f t="shared" si="11"/>
        <v>73489</v>
      </c>
      <c r="L177" s="9">
        <f t="shared" si="11"/>
        <v>294177</v>
      </c>
      <c r="M177" s="9">
        <f t="shared" si="11"/>
        <v>55904</v>
      </c>
      <c r="N177" s="9">
        <f t="shared" si="11"/>
        <v>190688</v>
      </c>
      <c r="O177" s="9">
        <f t="shared" si="11"/>
        <v>98857</v>
      </c>
      <c r="P177" s="9">
        <f t="shared" si="11"/>
        <v>90061</v>
      </c>
    </row>
    <row r="178" spans="1:16" ht="11.25">
      <c r="A178" s="27" t="s">
        <v>89</v>
      </c>
      <c r="B178" s="142" t="s">
        <v>89</v>
      </c>
      <c r="C178" s="17"/>
      <c r="D178" s="17"/>
      <c r="E178" s="7">
        <v>8000</v>
      </c>
      <c r="F178" s="7">
        <v>8000</v>
      </c>
      <c r="G178" s="23">
        <f t="shared" si="9"/>
        <v>100</v>
      </c>
      <c r="I178" s="7"/>
      <c r="J178" s="7"/>
      <c r="K178" s="7"/>
      <c r="L178" s="7"/>
      <c r="M178" s="7"/>
      <c r="N178" s="7"/>
      <c r="O178" s="7"/>
      <c r="P178" s="7"/>
    </row>
    <row r="179" spans="1:16" ht="11.25">
      <c r="A179" s="19" t="s">
        <v>55</v>
      </c>
      <c r="B179" s="88" t="s">
        <v>55</v>
      </c>
      <c r="C179" s="17"/>
      <c r="D179" s="17"/>
      <c r="E179" s="7">
        <v>3000</v>
      </c>
      <c r="F179" s="7">
        <v>2650</v>
      </c>
      <c r="G179" s="23">
        <f t="shared" si="9"/>
        <v>88.33333333333333</v>
      </c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1.25">
      <c r="A180" s="19" t="s">
        <v>56</v>
      </c>
      <c r="B180" s="88" t="s">
        <v>56</v>
      </c>
      <c r="C180" s="17"/>
      <c r="D180" s="17"/>
      <c r="E180" s="7">
        <v>1226243</v>
      </c>
      <c r="F180" s="7">
        <v>1205532</v>
      </c>
      <c r="G180" s="23">
        <f t="shared" si="9"/>
        <v>98.31101992019526</v>
      </c>
      <c r="H180" s="7">
        <v>466274</v>
      </c>
      <c r="I180" s="7">
        <v>36417</v>
      </c>
      <c r="J180" s="7">
        <v>81738</v>
      </c>
      <c r="K180" s="7">
        <v>7073</v>
      </c>
      <c r="L180" s="7">
        <v>397450</v>
      </c>
      <c r="M180" s="7">
        <v>11000</v>
      </c>
      <c r="N180" s="7">
        <v>17930</v>
      </c>
      <c r="O180" s="7"/>
      <c r="P180" s="7"/>
    </row>
    <row r="181" spans="1:16" ht="11.25">
      <c r="A181" s="19" t="s">
        <v>22</v>
      </c>
      <c r="B181" s="88">
        <v>6</v>
      </c>
      <c r="C181" s="17"/>
      <c r="D181" s="17"/>
      <c r="E181" s="7">
        <v>24899</v>
      </c>
      <c r="F181" s="7">
        <v>24899</v>
      </c>
      <c r="G181" s="23">
        <f t="shared" si="9"/>
        <v>100</v>
      </c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1.25">
      <c r="A182" s="19" t="s">
        <v>57</v>
      </c>
      <c r="B182" s="88" t="s">
        <v>57</v>
      </c>
      <c r="C182" s="17"/>
      <c r="D182" s="17"/>
      <c r="E182" s="7">
        <v>43711</v>
      </c>
      <c r="F182" s="7">
        <v>42837</v>
      </c>
      <c r="G182" s="23">
        <f t="shared" si="9"/>
        <v>98.00050330580403</v>
      </c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1.25">
      <c r="A183" s="19" t="s">
        <v>23</v>
      </c>
      <c r="B183" s="88">
        <v>8</v>
      </c>
      <c r="C183" s="17"/>
      <c r="D183" s="17"/>
      <c r="E183" s="7">
        <v>20328</v>
      </c>
      <c r="F183" s="7">
        <v>20328</v>
      </c>
      <c r="G183" s="23">
        <f t="shared" si="9"/>
        <v>100</v>
      </c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1.25">
      <c r="A184" s="19" t="s">
        <v>24</v>
      </c>
      <c r="B184" s="88">
        <v>10</v>
      </c>
      <c r="C184" s="17"/>
      <c r="D184" s="17"/>
      <c r="E184" s="7">
        <v>86350</v>
      </c>
      <c r="F184" s="7">
        <v>86180</v>
      </c>
      <c r="G184" s="23">
        <f t="shared" si="9"/>
        <v>99.80312680949623</v>
      </c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1.25">
      <c r="A185" s="19" t="s">
        <v>25</v>
      </c>
      <c r="B185" s="88">
        <v>11</v>
      </c>
      <c r="C185" s="17"/>
      <c r="D185" s="17"/>
      <c r="E185" s="7">
        <v>32319</v>
      </c>
      <c r="F185" s="7">
        <v>32314</v>
      </c>
      <c r="G185" s="23">
        <f t="shared" si="9"/>
        <v>99.9845292242953</v>
      </c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1.25">
      <c r="A186" s="19" t="s">
        <v>26</v>
      </c>
      <c r="B186" s="88">
        <v>12</v>
      </c>
      <c r="C186" s="17"/>
      <c r="D186" s="17"/>
      <c r="E186" s="7">
        <v>1323488</v>
      </c>
      <c r="F186" s="7">
        <f>1289910.79+24881.4</f>
        <v>1314792.19</v>
      </c>
      <c r="G186" s="23">
        <f t="shared" si="9"/>
        <v>99.34296268647694</v>
      </c>
      <c r="H186" s="7">
        <v>537350</v>
      </c>
      <c r="I186" s="7">
        <v>41766</v>
      </c>
      <c r="J186" s="7">
        <f>104975.29+2181.09</f>
        <v>107156.37999999999</v>
      </c>
      <c r="K186" s="7">
        <f>310.59+10850.56</f>
        <v>11161.15</v>
      </c>
      <c r="L186" s="7">
        <v>359091</v>
      </c>
      <c r="M186" s="7">
        <v>20464</v>
      </c>
      <c r="N186" s="7">
        <v>20704</v>
      </c>
      <c r="O186" s="7"/>
      <c r="P186" s="7"/>
    </row>
    <row r="187" spans="1:16" ht="11.25">
      <c r="A187" s="19" t="s">
        <v>27</v>
      </c>
      <c r="B187" s="88">
        <v>13</v>
      </c>
      <c r="C187" s="17"/>
      <c r="D187" s="17"/>
      <c r="E187" s="7">
        <v>4800</v>
      </c>
      <c r="F187" s="7">
        <v>4717</v>
      </c>
      <c r="G187" s="23">
        <f t="shared" si="9"/>
        <v>98.27083333333333</v>
      </c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1.25">
      <c r="A188" s="19" t="s">
        <v>61</v>
      </c>
      <c r="B188" s="88">
        <v>14</v>
      </c>
      <c r="C188" s="17"/>
      <c r="D188" s="17"/>
      <c r="E188" s="7">
        <v>20500</v>
      </c>
      <c r="F188" s="7">
        <v>20398</v>
      </c>
      <c r="G188" s="23">
        <f t="shared" si="9"/>
        <v>99.50243902439024</v>
      </c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1.25">
      <c r="A189" s="19" t="s">
        <v>29</v>
      </c>
      <c r="B189" s="88">
        <v>16</v>
      </c>
      <c r="C189" s="17"/>
      <c r="D189" s="17"/>
      <c r="E189" s="7">
        <v>48823</v>
      </c>
      <c r="F189" s="7">
        <v>48293</v>
      </c>
      <c r="G189" s="23">
        <f t="shared" si="9"/>
        <v>98.91444606025848</v>
      </c>
      <c r="H189" s="7"/>
      <c r="I189" s="7"/>
      <c r="J189" s="7"/>
      <c r="K189" s="7"/>
      <c r="L189" s="7"/>
      <c r="M189" s="7"/>
      <c r="N189" s="7"/>
      <c r="O189" s="7">
        <v>4250</v>
      </c>
      <c r="P189" s="7"/>
    </row>
    <row r="190" spans="1:16" ht="14.25" customHeight="1">
      <c r="A190" s="19" t="s">
        <v>30</v>
      </c>
      <c r="B190" s="88">
        <v>17</v>
      </c>
      <c r="C190" s="17"/>
      <c r="D190" s="17"/>
      <c r="E190" s="7">
        <v>6700</v>
      </c>
      <c r="F190" s="7">
        <v>6684</v>
      </c>
      <c r="G190" s="23">
        <f t="shared" si="9"/>
        <v>99.76119402985074</v>
      </c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1.25">
      <c r="A191" s="19" t="s">
        <v>32</v>
      </c>
      <c r="B191" s="88">
        <v>20</v>
      </c>
      <c r="C191" s="17"/>
      <c r="D191" s="17"/>
      <c r="E191" s="7">
        <v>18682</v>
      </c>
      <c r="F191" s="7">
        <v>18600</v>
      </c>
      <c r="G191" s="23">
        <f t="shared" si="9"/>
        <v>99.56107483138851</v>
      </c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1.25">
      <c r="A192" s="19" t="s">
        <v>33</v>
      </c>
      <c r="B192" s="88">
        <v>21</v>
      </c>
      <c r="C192" s="17"/>
      <c r="D192" s="17"/>
      <c r="E192" s="7">
        <v>21800</v>
      </c>
      <c r="F192" s="7">
        <v>21721</v>
      </c>
      <c r="G192" s="23">
        <f t="shared" si="9"/>
        <v>99.63761467889908</v>
      </c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1.25">
      <c r="A193" s="19" t="s">
        <v>34</v>
      </c>
      <c r="B193" s="88">
        <v>23</v>
      </c>
      <c r="C193" s="17"/>
      <c r="D193" s="17"/>
      <c r="E193" s="7">
        <v>10690</v>
      </c>
      <c r="F193" s="7">
        <v>8620</v>
      </c>
      <c r="G193" s="23">
        <f t="shared" si="9"/>
        <v>80.63610851262862</v>
      </c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1.25">
      <c r="A194" s="19" t="s">
        <v>35</v>
      </c>
      <c r="B194" s="88">
        <v>26</v>
      </c>
      <c r="C194" s="17"/>
      <c r="D194" s="17"/>
      <c r="E194" s="7">
        <v>17105</v>
      </c>
      <c r="F194" s="7">
        <v>16978</v>
      </c>
      <c r="G194" s="23">
        <f t="shared" si="9"/>
        <v>99.25752703887753</v>
      </c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1.25">
      <c r="A195" s="19" t="s">
        <v>36</v>
      </c>
      <c r="B195" s="88">
        <v>28</v>
      </c>
      <c r="C195" s="17"/>
      <c r="D195" s="17"/>
      <c r="E195" s="7">
        <v>22397</v>
      </c>
      <c r="F195" s="7">
        <v>22397</v>
      </c>
      <c r="G195" s="23">
        <f t="shared" si="9"/>
        <v>100</v>
      </c>
      <c r="H195" s="7"/>
      <c r="I195" s="7"/>
      <c r="J195" s="7"/>
      <c r="K195" s="7"/>
      <c r="L195" s="7"/>
      <c r="M195" s="7"/>
      <c r="N195" s="7"/>
      <c r="O195" s="7">
        <v>16697</v>
      </c>
      <c r="P195" s="7"/>
    </row>
    <row r="196" spans="1:16" ht="11.25">
      <c r="A196" s="19" t="s">
        <v>37</v>
      </c>
      <c r="B196" s="88">
        <v>29</v>
      </c>
      <c r="C196" s="17"/>
      <c r="D196" s="17"/>
      <c r="E196" s="7">
        <v>101393</v>
      </c>
      <c r="F196" s="7">
        <v>99999</v>
      </c>
      <c r="G196" s="23">
        <f t="shared" si="9"/>
        <v>98.62515163768703</v>
      </c>
      <c r="H196" s="7"/>
      <c r="I196" s="7"/>
      <c r="J196" s="7">
        <v>6701</v>
      </c>
      <c r="K196" s="7">
        <v>956</v>
      </c>
      <c r="L196" s="7">
        <v>29924</v>
      </c>
      <c r="M196" s="7">
        <v>50</v>
      </c>
      <c r="N196" s="7"/>
      <c r="O196" s="7"/>
      <c r="P196" s="7"/>
    </row>
    <row r="197" spans="1:16" ht="11.25">
      <c r="A197" s="19" t="s">
        <v>38</v>
      </c>
      <c r="B197" s="88">
        <v>31</v>
      </c>
      <c r="C197" s="17"/>
      <c r="D197" s="17"/>
      <c r="E197" s="7">
        <v>18472</v>
      </c>
      <c r="F197" s="7">
        <v>18469</v>
      </c>
      <c r="G197" s="23">
        <f t="shared" si="9"/>
        <v>99.98375920311823</v>
      </c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1.25">
      <c r="A198" s="19" t="s">
        <v>39</v>
      </c>
      <c r="B198" s="88">
        <v>33</v>
      </c>
      <c r="C198" s="17"/>
      <c r="D198" s="17"/>
      <c r="E198" s="7">
        <v>29369</v>
      </c>
      <c r="F198" s="7">
        <f>23551+4000</f>
        <v>27551</v>
      </c>
      <c r="G198" s="23">
        <f aca="true" t="shared" si="12" ref="G198:G261">F198/E198*100</f>
        <v>93.80979944839797</v>
      </c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1.25">
      <c r="A199" s="19" t="s">
        <v>40</v>
      </c>
      <c r="B199" s="88">
        <v>34</v>
      </c>
      <c r="C199" s="17"/>
      <c r="D199" s="17"/>
      <c r="E199" s="7">
        <v>30984</v>
      </c>
      <c r="F199" s="7">
        <v>30962</v>
      </c>
      <c r="G199" s="23">
        <f t="shared" si="12"/>
        <v>99.92899561063776</v>
      </c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1.25">
      <c r="A200" s="19" t="s">
        <v>41</v>
      </c>
      <c r="B200" s="88">
        <v>35</v>
      </c>
      <c r="C200" s="17"/>
      <c r="D200" s="17"/>
      <c r="E200" s="7">
        <v>20203</v>
      </c>
      <c r="F200" s="7">
        <v>20203</v>
      </c>
      <c r="G200" s="23">
        <f t="shared" si="12"/>
        <v>100</v>
      </c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1.25">
      <c r="A201" s="19" t="s">
        <v>42</v>
      </c>
      <c r="B201" s="88">
        <v>37</v>
      </c>
      <c r="C201" s="17"/>
      <c r="D201" s="17"/>
      <c r="E201" s="7">
        <v>2000</v>
      </c>
      <c r="F201" s="7">
        <v>2000</v>
      </c>
      <c r="G201" s="23">
        <f t="shared" si="12"/>
        <v>100</v>
      </c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1.25">
      <c r="A202" s="19" t="s">
        <v>43</v>
      </c>
      <c r="B202" s="88">
        <v>39</v>
      </c>
      <c r="C202" s="17"/>
      <c r="D202" s="17"/>
      <c r="E202" s="7">
        <v>581283</v>
      </c>
      <c r="F202" s="7">
        <v>570666</v>
      </c>
      <c r="G202" s="23">
        <f t="shared" si="12"/>
        <v>98.17352305159449</v>
      </c>
      <c r="H202" s="7">
        <v>270872</v>
      </c>
      <c r="I202" s="7">
        <v>18351</v>
      </c>
      <c r="J202" s="7">
        <v>48465</v>
      </c>
      <c r="K202" s="7">
        <v>4374</v>
      </c>
      <c r="L202" s="7">
        <v>140084</v>
      </c>
      <c r="M202" s="7">
        <v>14662</v>
      </c>
      <c r="N202" s="7">
        <v>10302</v>
      </c>
      <c r="O202" s="7"/>
      <c r="P202" s="7"/>
    </row>
    <row r="203" spans="1:16" ht="11.25">
      <c r="A203" s="19" t="s">
        <v>44</v>
      </c>
      <c r="B203" s="88">
        <v>40</v>
      </c>
      <c r="C203" s="17"/>
      <c r="D203" s="17"/>
      <c r="E203" s="7">
        <v>44109</v>
      </c>
      <c r="F203" s="7">
        <v>44109</v>
      </c>
      <c r="G203" s="23">
        <f t="shared" si="12"/>
        <v>100</v>
      </c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1.25">
      <c r="A204" s="19" t="s">
        <v>45</v>
      </c>
      <c r="B204" s="88">
        <v>42</v>
      </c>
      <c r="C204" s="17"/>
      <c r="D204" s="17"/>
      <c r="E204" s="7">
        <v>1307194</v>
      </c>
      <c r="F204" s="7">
        <v>1284230</v>
      </c>
      <c r="G204" s="23">
        <f t="shared" si="12"/>
        <v>98.24325999048344</v>
      </c>
      <c r="H204" s="7">
        <v>541288</v>
      </c>
      <c r="I204" s="7">
        <v>40594</v>
      </c>
      <c r="J204" s="7">
        <v>105389</v>
      </c>
      <c r="K204" s="7">
        <v>9903</v>
      </c>
      <c r="L204" s="7">
        <v>346266</v>
      </c>
      <c r="M204" s="7"/>
      <c r="N204" s="7">
        <v>21577</v>
      </c>
      <c r="O204" s="7">
        <v>9980</v>
      </c>
      <c r="P204" s="7"/>
    </row>
    <row r="205" spans="1:16" ht="11.25">
      <c r="A205" s="19" t="s">
        <v>46</v>
      </c>
      <c r="B205" s="88">
        <v>43</v>
      </c>
      <c r="C205" s="17"/>
      <c r="D205" s="17"/>
      <c r="E205" s="7">
        <v>47985</v>
      </c>
      <c r="F205" s="7">
        <v>47795</v>
      </c>
      <c r="G205" s="23">
        <f t="shared" si="12"/>
        <v>99.60404293008231</v>
      </c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1.25">
      <c r="A206" s="19" t="s">
        <v>47</v>
      </c>
      <c r="B206" s="88">
        <v>44</v>
      </c>
      <c r="C206" s="17"/>
      <c r="D206" s="17"/>
      <c r="E206" s="7">
        <v>18200</v>
      </c>
      <c r="F206" s="7">
        <f>6926.75+11181.21</f>
        <v>18107.96</v>
      </c>
      <c r="G206" s="23">
        <f t="shared" si="12"/>
        <v>99.49428571428571</v>
      </c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1.25">
      <c r="A207" s="19" t="s">
        <v>48</v>
      </c>
      <c r="B207" s="88">
        <v>45</v>
      </c>
      <c r="C207" s="17"/>
      <c r="D207" s="17"/>
      <c r="E207" s="7">
        <v>5900</v>
      </c>
      <c r="F207" s="7">
        <v>5900</v>
      </c>
      <c r="G207" s="23">
        <f t="shared" si="12"/>
        <v>100</v>
      </c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1.25">
      <c r="A208" s="19" t="s">
        <v>49</v>
      </c>
      <c r="B208" s="88">
        <v>46</v>
      </c>
      <c r="C208" s="17"/>
      <c r="D208" s="17"/>
      <c r="E208" s="7">
        <v>17700</v>
      </c>
      <c r="F208" s="7">
        <v>17623</v>
      </c>
      <c r="G208" s="23">
        <f t="shared" si="12"/>
        <v>99.56497175141243</v>
      </c>
      <c r="H208" s="7"/>
      <c r="I208" s="7"/>
      <c r="J208" s="7"/>
      <c r="K208" s="7"/>
      <c r="L208" s="7"/>
      <c r="M208" s="7"/>
      <c r="N208" s="7"/>
      <c r="O208" s="7">
        <v>6923</v>
      </c>
      <c r="P208" s="7"/>
    </row>
    <row r="209" spans="1:16" ht="11.25">
      <c r="A209" s="19" t="s">
        <v>50</v>
      </c>
      <c r="B209" s="88">
        <v>47</v>
      </c>
      <c r="C209" s="17"/>
      <c r="D209" s="17"/>
      <c r="E209" s="7">
        <v>134865</v>
      </c>
      <c r="F209" s="7">
        <v>128567</v>
      </c>
      <c r="G209" s="23">
        <f t="shared" si="12"/>
        <v>95.33014495977459</v>
      </c>
      <c r="H209" s="7"/>
      <c r="I209" s="7"/>
      <c r="J209" s="7"/>
      <c r="K209" s="7"/>
      <c r="L209" s="7"/>
      <c r="M209" s="7"/>
      <c r="N209" s="7"/>
      <c r="O209" s="7">
        <v>17000</v>
      </c>
      <c r="P209" s="7"/>
    </row>
    <row r="210" spans="1:16" ht="11.25">
      <c r="A210" s="19" t="s">
        <v>51</v>
      </c>
      <c r="B210" s="88">
        <v>48</v>
      </c>
      <c r="C210" s="17"/>
      <c r="D210" s="17"/>
      <c r="E210" s="7">
        <v>60777</v>
      </c>
      <c r="F210" s="7">
        <v>60775</v>
      </c>
      <c r="G210" s="23">
        <f t="shared" si="12"/>
        <v>99.99670928147161</v>
      </c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1.25">
      <c r="A211" s="6" t="s">
        <v>92</v>
      </c>
      <c r="B211" s="17"/>
      <c r="C211" s="17"/>
      <c r="D211" s="17"/>
      <c r="E211" s="9">
        <f>SUM(E178:E210)</f>
        <v>5360269</v>
      </c>
      <c r="F211" s="9">
        <f>SUM(F178:F210)</f>
        <v>5282897.149999999</v>
      </c>
      <c r="G211" s="22">
        <f t="shared" si="12"/>
        <v>98.55656777672911</v>
      </c>
      <c r="H211" s="9">
        <f>SUM(H179:H210)</f>
        <v>1815784</v>
      </c>
      <c r="I211" s="9">
        <f aca="true" t="shared" si="13" ref="I211:P211">SUM(I178:I210)</f>
        <v>137128</v>
      </c>
      <c r="J211" s="9">
        <f t="shared" si="13"/>
        <v>349449.38</v>
      </c>
      <c r="K211" s="9">
        <f t="shared" si="13"/>
        <v>33467.15</v>
      </c>
      <c r="L211" s="9">
        <f t="shared" si="13"/>
        <v>1272815</v>
      </c>
      <c r="M211" s="9">
        <f t="shared" si="13"/>
        <v>46176</v>
      </c>
      <c r="N211" s="9">
        <f t="shared" si="13"/>
        <v>70513</v>
      </c>
      <c r="O211" s="9">
        <f t="shared" si="13"/>
        <v>54850</v>
      </c>
      <c r="P211" s="9">
        <f t="shared" si="13"/>
        <v>0</v>
      </c>
    </row>
    <row r="212" spans="1:16" ht="11.25">
      <c r="A212" s="19" t="s">
        <v>22</v>
      </c>
      <c r="B212" s="88">
        <v>6</v>
      </c>
      <c r="C212" s="17"/>
      <c r="D212" s="17"/>
      <c r="E212" s="18">
        <v>357072</v>
      </c>
      <c r="F212" s="18">
        <v>357008</v>
      </c>
      <c r="G212" s="23">
        <f t="shared" si="12"/>
        <v>99.98207644396648</v>
      </c>
      <c r="H212" s="18">
        <v>256939</v>
      </c>
      <c r="I212" s="18">
        <v>18218</v>
      </c>
      <c r="J212" s="18">
        <v>45887</v>
      </c>
      <c r="K212" s="18">
        <v>5053</v>
      </c>
      <c r="L212" s="18">
        <v>5600</v>
      </c>
      <c r="M212" s="18">
        <v>600</v>
      </c>
      <c r="N212" s="18">
        <v>21470</v>
      </c>
      <c r="O212" s="18"/>
      <c r="P212" s="18"/>
    </row>
    <row r="213" spans="1:16" ht="11.25">
      <c r="A213" s="19" t="s">
        <v>23</v>
      </c>
      <c r="B213" s="88">
        <v>8</v>
      </c>
      <c r="C213" s="17"/>
      <c r="D213" s="17"/>
      <c r="E213" s="18">
        <v>260029</v>
      </c>
      <c r="F213" s="18">
        <v>259577</v>
      </c>
      <c r="G213" s="23">
        <f t="shared" si="12"/>
        <v>99.82617323452384</v>
      </c>
      <c r="H213" s="18">
        <v>187337</v>
      </c>
      <c r="I213" s="18">
        <v>11472</v>
      </c>
      <c r="J213" s="18">
        <v>26592</v>
      </c>
      <c r="K213" s="18">
        <v>2709</v>
      </c>
      <c r="L213" s="18">
        <v>15118</v>
      </c>
      <c r="M213" s="18"/>
      <c r="N213" s="18">
        <v>14051</v>
      </c>
      <c r="O213" s="18"/>
      <c r="P213" s="18"/>
    </row>
    <row r="214" spans="1:16" ht="11.25">
      <c r="A214" s="19" t="s">
        <v>24</v>
      </c>
      <c r="B214" s="88">
        <v>10</v>
      </c>
      <c r="C214" s="17"/>
      <c r="D214" s="17"/>
      <c r="E214" s="18">
        <v>378861</v>
      </c>
      <c r="F214" s="18">
        <v>378067</v>
      </c>
      <c r="G214" s="23">
        <f t="shared" si="12"/>
        <v>99.79042445646293</v>
      </c>
      <c r="H214" s="18">
        <v>269122</v>
      </c>
      <c r="I214" s="18">
        <v>15799</v>
      </c>
      <c r="J214" s="18">
        <v>48993</v>
      </c>
      <c r="K214" s="18">
        <v>3463</v>
      </c>
      <c r="L214" s="18">
        <v>17999</v>
      </c>
      <c r="M214" s="18"/>
      <c r="N214" s="18">
        <v>18691</v>
      </c>
      <c r="O214" s="18"/>
      <c r="P214" s="18"/>
    </row>
    <row r="215" spans="1:16" ht="11.25">
      <c r="A215" s="19" t="s">
        <v>25</v>
      </c>
      <c r="B215" s="88">
        <v>11</v>
      </c>
      <c r="C215" s="17"/>
      <c r="D215" s="17"/>
      <c r="E215" s="18">
        <v>173026</v>
      </c>
      <c r="F215" s="18">
        <v>172706</v>
      </c>
      <c r="G215" s="23">
        <f t="shared" si="12"/>
        <v>99.81505669668142</v>
      </c>
      <c r="H215" s="18">
        <v>129256</v>
      </c>
      <c r="I215" s="18">
        <v>7416</v>
      </c>
      <c r="J215" s="18">
        <v>22649</v>
      </c>
      <c r="K215" s="18">
        <v>3245</v>
      </c>
      <c r="L215" s="18"/>
      <c r="M215" s="18"/>
      <c r="N215" s="18">
        <v>9763</v>
      </c>
      <c r="O215" s="18"/>
      <c r="P215" s="18"/>
    </row>
    <row r="216" spans="1:16" ht="13.5" customHeight="1">
      <c r="A216" s="19" t="s">
        <v>26</v>
      </c>
      <c r="B216" s="88">
        <v>12</v>
      </c>
      <c r="C216" s="17"/>
      <c r="D216" s="17"/>
      <c r="E216" s="18">
        <v>434219</v>
      </c>
      <c r="F216" s="18">
        <v>433798</v>
      </c>
      <c r="G216" s="23">
        <f t="shared" si="12"/>
        <v>99.90304431634728</v>
      </c>
      <c r="H216" s="18">
        <v>308248</v>
      </c>
      <c r="I216" s="18">
        <v>16315</v>
      </c>
      <c r="J216" s="18">
        <v>53816</v>
      </c>
      <c r="K216" s="18">
        <v>6657</v>
      </c>
      <c r="L216" s="18">
        <v>20711</v>
      </c>
      <c r="M216" s="18"/>
      <c r="N216" s="18">
        <v>27063</v>
      </c>
      <c r="O216" s="18"/>
      <c r="P216" s="18"/>
    </row>
    <row r="217" spans="1:16" ht="11.25">
      <c r="A217" s="19" t="s">
        <v>27</v>
      </c>
      <c r="B217" s="88">
        <v>13</v>
      </c>
      <c r="C217" s="27"/>
      <c r="D217" s="27"/>
      <c r="E217" s="18">
        <v>267965</v>
      </c>
      <c r="F217" s="18">
        <v>267645</v>
      </c>
      <c r="G217" s="23">
        <f t="shared" si="12"/>
        <v>99.8805814192152</v>
      </c>
      <c r="H217" s="18">
        <v>187435</v>
      </c>
      <c r="I217" s="18">
        <v>13500</v>
      </c>
      <c r="J217" s="18">
        <v>35423</v>
      </c>
      <c r="K217" s="18">
        <v>4588</v>
      </c>
      <c r="L217" s="18">
        <v>5290</v>
      </c>
      <c r="M217" s="18"/>
      <c r="N217" s="18">
        <v>17760</v>
      </c>
      <c r="O217" s="18"/>
      <c r="P217" s="18"/>
    </row>
    <row r="218" spans="1:16" ht="11.25">
      <c r="A218" s="19" t="s">
        <v>29</v>
      </c>
      <c r="B218" s="88">
        <v>16</v>
      </c>
      <c r="C218" s="27"/>
      <c r="D218" s="27"/>
      <c r="E218" s="18">
        <v>374000</v>
      </c>
      <c r="F218" s="18">
        <v>372140</v>
      </c>
      <c r="G218" s="23">
        <f t="shared" si="12"/>
        <v>99.50267379679144</v>
      </c>
      <c r="H218" s="18">
        <v>270465</v>
      </c>
      <c r="I218" s="18">
        <v>18791</v>
      </c>
      <c r="J218" s="18">
        <v>49020</v>
      </c>
      <c r="K218" s="18">
        <v>6986</v>
      </c>
      <c r="L218" s="18">
        <v>6509</v>
      </c>
      <c r="M218" s="18"/>
      <c r="N218" s="18">
        <v>18278</v>
      </c>
      <c r="O218" s="18"/>
      <c r="P218" s="18"/>
    </row>
    <row r="219" spans="1:16" ht="11.25">
      <c r="A219" s="19" t="s">
        <v>30</v>
      </c>
      <c r="B219" s="88">
        <v>17</v>
      </c>
      <c r="C219" s="27"/>
      <c r="D219" s="27"/>
      <c r="E219" s="18">
        <v>269942</v>
      </c>
      <c r="F219" s="18">
        <v>268200</v>
      </c>
      <c r="G219" s="23">
        <f t="shared" si="12"/>
        <v>99.35467618970002</v>
      </c>
      <c r="H219" s="18">
        <v>187792</v>
      </c>
      <c r="I219" s="18">
        <v>13051</v>
      </c>
      <c r="J219" s="18">
        <v>33132</v>
      </c>
      <c r="K219" s="18">
        <v>3236</v>
      </c>
      <c r="L219" s="18">
        <v>15241</v>
      </c>
      <c r="M219" s="18"/>
      <c r="N219" s="18">
        <v>12078</v>
      </c>
      <c r="O219" s="18"/>
      <c r="P219" s="18"/>
    </row>
    <row r="220" spans="1:16" ht="11.25">
      <c r="A220" s="19" t="s">
        <v>31</v>
      </c>
      <c r="B220" s="88">
        <v>18</v>
      </c>
      <c r="C220" s="27"/>
      <c r="D220" s="27"/>
      <c r="E220" s="18">
        <v>475164</v>
      </c>
      <c r="F220" s="18">
        <v>470792</v>
      </c>
      <c r="G220" s="23">
        <f t="shared" si="12"/>
        <v>99.0798966251652</v>
      </c>
      <c r="H220" s="18">
        <v>335681</v>
      </c>
      <c r="I220" s="18">
        <v>27861</v>
      </c>
      <c r="J220" s="18">
        <v>62292</v>
      </c>
      <c r="K220" s="18">
        <v>3843</v>
      </c>
      <c r="L220" s="18">
        <v>7350</v>
      </c>
      <c r="M220" s="18"/>
      <c r="N220" s="18">
        <v>27359</v>
      </c>
      <c r="O220" s="18"/>
      <c r="P220" s="18"/>
    </row>
    <row r="221" spans="1:16" ht="11.25">
      <c r="A221" s="19" t="s">
        <v>32</v>
      </c>
      <c r="B221" s="88">
        <v>20</v>
      </c>
      <c r="C221" s="27"/>
      <c r="D221" s="27"/>
      <c r="E221" s="18">
        <v>288074</v>
      </c>
      <c r="F221" s="18">
        <v>286413</v>
      </c>
      <c r="G221" s="23">
        <f t="shared" si="12"/>
        <v>99.42341203996196</v>
      </c>
      <c r="H221" s="18">
        <v>203995</v>
      </c>
      <c r="I221" s="18">
        <v>15180</v>
      </c>
      <c r="J221" s="18">
        <v>36980</v>
      </c>
      <c r="K221" s="18">
        <v>3904</v>
      </c>
      <c r="L221" s="18">
        <v>1218</v>
      </c>
      <c r="M221" s="18"/>
      <c r="N221" s="18">
        <v>22636</v>
      </c>
      <c r="O221" s="18"/>
      <c r="P221" s="18"/>
    </row>
    <row r="222" spans="1:16" ht="11.25">
      <c r="A222" s="19" t="s">
        <v>33</v>
      </c>
      <c r="B222" s="88">
        <v>21</v>
      </c>
      <c r="C222" s="27"/>
      <c r="D222" s="27"/>
      <c r="E222" s="18">
        <v>296297</v>
      </c>
      <c r="F222" s="18">
        <v>296290</v>
      </c>
      <c r="G222" s="23">
        <f t="shared" si="12"/>
        <v>99.99763750561092</v>
      </c>
      <c r="H222" s="18">
        <v>214864</v>
      </c>
      <c r="I222" s="18">
        <v>17554</v>
      </c>
      <c r="J222" s="18">
        <v>36649</v>
      </c>
      <c r="K222" s="18">
        <v>4591</v>
      </c>
      <c r="L222" s="18"/>
      <c r="M222" s="18"/>
      <c r="N222" s="18">
        <v>19385</v>
      </c>
      <c r="O222" s="18"/>
      <c r="P222" s="18"/>
    </row>
    <row r="223" spans="1:16" ht="11.25">
      <c r="A223" s="19" t="s">
        <v>34</v>
      </c>
      <c r="B223" s="88">
        <v>23</v>
      </c>
      <c r="C223" s="27"/>
      <c r="D223" s="27"/>
      <c r="E223" s="18">
        <v>338539</v>
      </c>
      <c r="F223" s="18">
        <v>338052</v>
      </c>
      <c r="G223" s="23">
        <f t="shared" si="12"/>
        <v>99.8561465591852</v>
      </c>
      <c r="H223" s="18">
        <v>252087</v>
      </c>
      <c r="I223" s="18">
        <v>12946</v>
      </c>
      <c r="J223" s="18">
        <v>41494</v>
      </c>
      <c r="K223" s="18">
        <v>3897</v>
      </c>
      <c r="L223" s="18">
        <v>6935</v>
      </c>
      <c r="M223" s="18"/>
      <c r="N223" s="18">
        <v>16012</v>
      </c>
      <c r="O223" s="18"/>
      <c r="P223" s="18"/>
    </row>
    <row r="224" spans="1:16" ht="11.25">
      <c r="A224" s="19" t="s">
        <v>35</v>
      </c>
      <c r="B224" s="88">
        <v>26</v>
      </c>
      <c r="C224" s="27"/>
      <c r="D224" s="27"/>
      <c r="E224" s="18">
        <v>258583</v>
      </c>
      <c r="F224" s="18">
        <v>257394</v>
      </c>
      <c r="G224" s="23">
        <f t="shared" si="12"/>
        <v>99.54018632315349</v>
      </c>
      <c r="H224" s="18">
        <v>190887</v>
      </c>
      <c r="I224" s="18">
        <v>14250</v>
      </c>
      <c r="J224" s="18">
        <v>33732</v>
      </c>
      <c r="K224" s="18">
        <v>4125</v>
      </c>
      <c r="L224" s="18"/>
      <c r="M224" s="18"/>
      <c r="N224" s="18">
        <v>14400</v>
      </c>
      <c r="O224" s="18"/>
      <c r="P224" s="18"/>
    </row>
    <row r="225" spans="1:16" ht="11.25">
      <c r="A225" s="19" t="s">
        <v>36</v>
      </c>
      <c r="B225" s="88">
        <v>28</v>
      </c>
      <c r="C225" s="27"/>
      <c r="D225" s="27"/>
      <c r="E225" s="18">
        <v>185781</v>
      </c>
      <c r="F225" s="18">
        <v>185733</v>
      </c>
      <c r="G225" s="23">
        <f t="shared" si="12"/>
        <v>99.97416312755341</v>
      </c>
      <c r="H225" s="18">
        <v>135642</v>
      </c>
      <c r="I225" s="18">
        <v>10211</v>
      </c>
      <c r="J225" s="18">
        <v>24690</v>
      </c>
      <c r="K225" s="18">
        <v>2557</v>
      </c>
      <c r="L225" s="18">
        <v>1679</v>
      </c>
      <c r="M225" s="18"/>
      <c r="N225" s="18">
        <v>9553</v>
      </c>
      <c r="O225" s="18"/>
      <c r="P225" s="18"/>
    </row>
    <row r="226" spans="1:16" ht="11.25">
      <c r="A226" s="19" t="s">
        <v>37</v>
      </c>
      <c r="B226" s="88">
        <v>29</v>
      </c>
      <c r="C226" s="27"/>
      <c r="D226" s="27"/>
      <c r="E226" s="18">
        <v>259511</v>
      </c>
      <c r="F226" s="18">
        <v>259068</v>
      </c>
      <c r="G226" s="23">
        <f t="shared" si="12"/>
        <v>99.82929432663741</v>
      </c>
      <c r="H226" s="18">
        <v>190900</v>
      </c>
      <c r="I226" s="18">
        <v>12807</v>
      </c>
      <c r="J226" s="18">
        <v>34241</v>
      </c>
      <c r="K226" s="18">
        <v>3946</v>
      </c>
      <c r="L226" s="18"/>
      <c r="M226" s="18"/>
      <c r="N226" s="18">
        <v>13556</v>
      </c>
      <c r="O226" s="18"/>
      <c r="P226" s="18"/>
    </row>
    <row r="227" spans="1:16" ht="11.25">
      <c r="A227" s="19" t="s">
        <v>38</v>
      </c>
      <c r="B227" s="88">
        <v>31</v>
      </c>
      <c r="C227" s="27"/>
      <c r="D227" s="27"/>
      <c r="E227" s="18">
        <v>407450</v>
      </c>
      <c r="F227" s="18">
        <v>407429</v>
      </c>
      <c r="G227" s="23">
        <f t="shared" si="12"/>
        <v>99.99484599337342</v>
      </c>
      <c r="H227" s="18">
        <v>291707</v>
      </c>
      <c r="I227" s="18">
        <v>21050</v>
      </c>
      <c r="J227" s="18">
        <v>54604</v>
      </c>
      <c r="K227" s="18">
        <v>7239</v>
      </c>
      <c r="L227" s="18">
        <v>4000</v>
      </c>
      <c r="M227" s="18"/>
      <c r="N227" s="18">
        <v>20930</v>
      </c>
      <c r="O227" s="18"/>
      <c r="P227" s="18"/>
    </row>
    <row r="228" spans="1:16" ht="11.25">
      <c r="A228" s="19" t="s">
        <v>39</v>
      </c>
      <c r="B228" s="88">
        <v>33</v>
      </c>
      <c r="C228" s="27"/>
      <c r="D228" s="27"/>
      <c r="E228" s="18">
        <v>261656</v>
      </c>
      <c r="F228" s="18">
        <v>260600</v>
      </c>
      <c r="G228" s="23">
        <f t="shared" si="12"/>
        <v>99.59641666921453</v>
      </c>
      <c r="H228" s="18">
        <v>195062</v>
      </c>
      <c r="I228" s="18">
        <v>11388</v>
      </c>
      <c r="J228" s="18">
        <v>32868</v>
      </c>
      <c r="K228" s="18">
        <v>3736</v>
      </c>
      <c r="L228" s="18"/>
      <c r="M228" s="18"/>
      <c r="N228" s="18">
        <v>14950</v>
      </c>
      <c r="O228" s="18"/>
      <c r="P228" s="18"/>
    </row>
    <row r="229" spans="1:16" ht="11.25">
      <c r="A229" s="19" t="s">
        <v>40</v>
      </c>
      <c r="B229" s="88">
        <v>34</v>
      </c>
      <c r="C229" s="27"/>
      <c r="D229" s="27"/>
      <c r="E229" s="18">
        <v>474909</v>
      </c>
      <c r="F229" s="18">
        <v>469615</v>
      </c>
      <c r="G229" s="23">
        <f t="shared" si="12"/>
        <v>98.8852601235184</v>
      </c>
      <c r="H229" s="18">
        <v>344153</v>
      </c>
      <c r="I229" s="18">
        <v>22038</v>
      </c>
      <c r="J229" s="18">
        <v>64715</v>
      </c>
      <c r="K229" s="18">
        <v>7798</v>
      </c>
      <c r="L229" s="18"/>
      <c r="M229" s="18"/>
      <c r="N229" s="18">
        <v>30412</v>
      </c>
      <c r="O229" s="18"/>
      <c r="P229" s="18"/>
    </row>
    <row r="230" spans="1:16" ht="11.25">
      <c r="A230" s="19" t="s">
        <v>41</v>
      </c>
      <c r="B230" s="88">
        <v>35</v>
      </c>
      <c r="C230" s="27"/>
      <c r="D230" s="27"/>
      <c r="E230" s="18">
        <v>265999</v>
      </c>
      <c r="F230" s="18">
        <v>265887</v>
      </c>
      <c r="G230" s="23">
        <f t="shared" si="12"/>
        <v>99.95789457855105</v>
      </c>
      <c r="H230" s="18">
        <v>197451</v>
      </c>
      <c r="I230" s="18">
        <v>11955</v>
      </c>
      <c r="J230" s="18">
        <v>33842</v>
      </c>
      <c r="K230" s="18">
        <v>3830</v>
      </c>
      <c r="L230" s="18"/>
      <c r="M230" s="18"/>
      <c r="N230" s="18">
        <v>18238</v>
      </c>
      <c r="O230" s="18"/>
      <c r="P230" s="18"/>
    </row>
    <row r="231" spans="1:16" ht="11.25">
      <c r="A231" s="19" t="s">
        <v>42</v>
      </c>
      <c r="B231" s="88">
        <v>37</v>
      </c>
      <c r="C231" s="27"/>
      <c r="D231" s="27"/>
      <c r="E231" s="18">
        <v>21922</v>
      </c>
      <c r="F231" s="18">
        <v>21716</v>
      </c>
      <c r="G231" s="23">
        <f t="shared" si="12"/>
        <v>99.06030471672292</v>
      </c>
      <c r="H231" s="18">
        <v>15595</v>
      </c>
      <c r="I231" s="18">
        <v>1222</v>
      </c>
      <c r="J231" s="18">
        <v>2913</v>
      </c>
      <c r="K231" s="18">
        <v>435</v>
      </c>
      <c r="L231" s="18"/>
      <c r="M231" s="18"/>
      <c r="N231" s="18">
        <v>1495</v>
      </c>
      <c r="O231" s="18"/>
      <c r="P231" s="18"/>
    </row>
    <row r="232" spans="1:16" ht="11.25">
      <c r="A232" s="19" t="s">
        <v>43</v>
      </c>
      <c r="B232" s="88">
        <v>39</v>
      </c>
      <c r="C232" s="27"/>
      <c r="D232" s="27"/>
      <c r="E232" s="18">
        <v>510472</v>
      </c>
      <c r="F232" s="18">
        <v>503665</v>
      </c>
      <c r="G232" s="23">
        <f t="shared" si="12"/>
        <v>98.66652823269445</v>
      </c>
      <c r="H232" s="18">
        <v>371392</v>
      </c>
      <c r="I232" s="18">
        <v>20711</v>
      </c>
      <c r="J232" s="18">
        <v>67917</v>
      </c>
      <c r="K232" s="18">
        <v>8932</v>
      </c>
      <c r="L232" s="18"/>
      <c r="M232" s="18"/>
      <c r="N232" s="18">
        <v>33035</v>
      </c>
      <c r="O232" s="18"/>
      <c r="P232" s="18"/>
    </row>
    <row r="233" spans="1:16" ht="11.25">
      <c r="A233" s="19" t="s">
        <v>44</v>
      </c>
      <c r="B233" s="88">
        <v>40</v>
      </c>
      <c r="C233" s="27"/>
      <c r="D233" s="27"/>
      <c r="E233" s="18">
        <v>413371</v>
      </c>
      <c r="F233" s="18">
        <v>412972</v>
      </c>
      <c r="G233" s="23">
        <f t="shared" si="12"/>
        <v>99.90347653802516</v>
      </c>
      <c r="H233" s="18">
        <v>298214</v>
      </c>
      <c r="I233" s="18">
        <v>21983</v>
      </c>
      <c r="J233" s="18">
        <v>49650</v>
      </c>
      <c r="K233" s="18">
        <v>4633</v>
      </c>
      <c r="L233" s="18">
        <v>10292</v>
      </c>
      <c r="M233" s="18"/>
      <c r="N233" s="18">
        <v>26800</v>
      </c>
      <c r="O233" s="18"/>
      <c r="P233" s="18"/>
    </row>
    <row r="234" spans="1:16" ht="11.25">
      <c r="A234" s="19" t="s">
        <v>45</v>
      </c>
      <c r="B234" s="88">
        <v>42</v>
      </c>
      <c r="C234" s="27"/>
      <c r="D234" s="27"/>
      <c r="E234" s="18">
        <v>330815</v>
      </c>
      <c r="F234" s="18">
        <v>330304</v>
      </c>
      <c r="G234" s="23">
        <f t="shared" si="12"/>
        <v>99.84553300182881</v>
      </c>
      <c r="H234" s="18">
        <v>253627</v>
      </c>
      <c r="I234" s="18">
        <v>17605</v>
      </c>
      <c r="J234" s="18">
        <v>38169</v>
      </c>
      <c r="K234" s="18">
        <v>4317</v>
      </c>
      <c r="L234" s="18">
        <v>993</v>
      </c>
      <c r="M234" s="18"/>
      <c r="N234" s="18">
        <v>14950</v>
      </c>
      <c r="O234" s="18"/>
      <c r="P234" s="18"/>
    </row>
    <row r="235" spans="1:16" ht="11.25">
      <c r="A235" s="19" t="s">
        <v>46</v>
      </c>
      <c r="B235" s="88">
        <v>43</v>
      </c>
      <c r="C235" s="27"/>
      <c r="D235" s="27"/>
      <c r="E235" s="18">
        <v>323710</v>
      </c>
      <c r="F235" s="18">
        <v>321649</v>
      </c>
      <c r="G235" s="23">
        <f t="shared" si="12"/>
        <v>99.3633190201106</v>
      </c>
      <c r="H235" s="18">
        <v>241532</v>
      </c>
      <c r="I235" s="18">
        <v>13889</v>
      </c>
      <c r="J235" s="18">
        <v>42486</v>
      </c>
      <c r="K235" s="18">
        <v>5134</v>
      </c>
      <c r="L235" s="18"/>
      <c r="M235" s="18"/>
      <c r="N235" s="18">
        <v>17940</v>
      </c>
      <c r="O235" s="18"/>
      <c r="P235" s="18"/>
    </row>
    <row r="236" spans="1:16" ht="11.25">
      <c r="A236" s="19" t="s">
        <v>47</v>
      </c>
      <c r="B236" s="88">
        <v>44</v>
      </c>
      <c r="C236" s="27"/>
      <c r="D236" s="27"/>
      <c r="E236" s="18">
        <v>226392</v>
      </c>
      <c r="F236" s="18">
        <v>223267</v>
      </c>
      <c r="G236" s="23">
        <f t="shared" si="12"/>
        <v>98.61965087105553</v>
      </c>
      <c r="H236" s="18">
        <v>164331</v>
      </c>
      <c r="I236" s="18">
        <v>11707</v>
      </c>
      <c r="J236" s="18">
        <v>27928</v>
      </c>
      <c r="K236" s="18">
        <v>3966</v>
      </c>
      <c r="L236" s="18">
        <v>2371</v>
      </c>
      <c r="M236" s="18"/>
      <c r="N236" s="18">
        <v>12479</v>
      </c>
      <c r="O236" s="18"/>
      <c r="P236" s="18"/>
    </row>
    <row r="237" spans="1:16" ht="11.25">
      <c r="A237" s="19" t="s">
        <v>48</v>
      </c>
      <c r="B237" s="88">
        <v>45</v>
      </c>
      <c r="C237" s="27"/>
      <c r="D237" s="27"/>
      <c r="E237" s="18">
        <v>393440</v>
      </c>
      <c r="F237" s="18">
        <v>391125</v>
      </c>
      <c r="G237" s="23">
        <f t="shared" si="12"/>
        <v>99.41160024400163</v>
      </c>
      <c r="H237" s="18">
        <v>281611</v>
      </c>
      <c r="I237" s="18">
        <v>22786</v>
      </c>
      <c r="J237" s="18">
        <v>51820</v>
      </c>
      <c r="K237" s="18">
        <v>6670</v>
      </c>
      <c r="L237" s="18">
        <v>10000</v>
      </c>
      <c r="M237" s="18"/>
      <c r="N237" s="18">
        <v>18238</v>
      </c>
      <c r="O237" s="18"/>
      <c r="P237" s="18"/>
    </row>
    <row r="238" spans="1:16" ht="11.25">
      <c r="A238" s="19" t="s">
        <v>49</v>
      </c>
      <c r="B238" s="88">
        <v>46</v>
      </c>
      <c r="C238" s="27"/>
      <c r="D238" s="27"/>
      <c r="E238" s="18">
        <v>614574</v>
      </c>
      <c r="F238" s="18">
        <v>610775</v>
      </c>
      <c r="G238" s="23">
        <f t="shared" si="12"/>
        <v>99.38184823959361</v>
      </c>
      <c r="H238" s="18">
        <v>452905</v>
      </c>
      <c r="I238" s="18">
        <v>29126</v>
      </c>
      <c r="J238" s="18">
        <v>81273</v>
      </c>
      <c r="K238" s="18">
        <v>9543</v>
      </c>
      <c r="L238" s="18"/>
      <c r="M238" s="18"/>
      <c r="N238" s="18">
        <v>37928</v>
      </c>
      <c r="O238" s="18"/>
      <c r="P238" s="18"/>
    </row>
    <row r="239" spans="1:16" ht="11.25">
      <c r="A239" s="19" t="s">
        <v>50</v>
      </c>
      <c r="B239" s="88">
        <v>47</v>
      </c>
      <c r="C239" s="27"/>
      <c r="D239" s="27"/>
      <c r="E239" s="18">
        <v>881365</v>
      </c>
      <c r="F239" s="18">
        <v>880982</v>
      </c>
      <c r="G239" s="23">
        <f t="shared" si="12"/>
        <v>99.95654467785764</v>
      </c>
      <c r="H239" s="18">
        <v>649000</v>
      </c>
      <c r="I239" s="18">
        <v>40155</v>
      </c>
      <c r="J239" s="18">
        <v>115390</v>
      </c>
      <c r="K239" s="18">
        <v>14244</v>
      </c>
      <c r="L239" s="18">
        <v>11700</v>
      </c>
      <c r="M239" s="18"/>
      <c r="N239" s="18">
        <v>48593</v>
      </c>
      <c r="O239" s="18"/>
      <c r="P239" s="18"/>
    </row>
    <row r="240" spans="1:16" ht="11.25">
      <c r="A240" s="19" t="s">
        <v>51</v>
      </c>
      <c r="B240" s="88">
        <v>48</v>
      </c>
      <c r="C240" s="27"/>
      <c r="D240" s="27"/>
      <c r="E240" s="18">
        <v>309352</v>
      </c>
      <c r="F240" s="18">
        <v>309197</v>
      </c>
      <c r="G240" s="23">
        <f t="shared" si="12"/>
        <v>99.94989526494092</v>
      </c>
      <c r="H240" s="18">
        <v>228606</v>
      </c>
      <c r="I240" s="18">
        <v>14394</v>
      </c>
      <c r="J240" s="18">
        <v>39932</v>
      </c>
      <c r="K240" s="18">
        <v>4643</v>
      </c>
      <c r="L240" s="18">
        <v>1985</v>
      </c>
      <c r="M240" s="18"/>
      <c r="N240" s="18">
        <v>18950</v>
      </c>
      <c r="O240" s="18"/>
      <c r="P240" s="18"/>
    </row>
    <row r="241" spans="1:16" s="2" customFormat="1" ht="11.25">
      <c r="A241" s="6" t="s">
        <v>93</v>
      </c>
      <c r="B241" s="7"/>
      <c r="C241" s="6"/>
      <c r="D241" s="6"/>
      <c r="E241" s="9">
        <f>SUM(E212:E240)</f>
        <v>10052490</v>
      </c>
      <c r="F241" s="9">
        <f>SUM(F212:F240)</f>
        <v>10012066</v>
      </c>
      <c r="G241" s="22">
        <f t="shared" si="12"/>
        <v>99.59787077629522</v>
      </c>
      <c r="H241" s="9">
        <f aca="true" t="shared" si="14" ref="H241:P241">SUM(H212:H240)</f>
        <v>7305836</v>
      </c>
      <c r="I241" s="9">
        <f t="shared" si="14"/>
        <v>485380</v>
      </c>
      <c r="J241" s="9">
        <f t="shared" si="14"/>
        <v>1289097</v>
      </c>
      <c r="K241" s="9">
        <f t="shared" si="14"/>
        <v>147920</v>
      </c>
      <c r="L241" s="9">
        <f t="shared" si="14"/>
        <v>144991</v>
      </c>
      <c r="M241" s="9">
        <f t="shared" si="14"/>
        <v>600</v>
      </c>
      <c r="N241" s="9">
        <f t="shared" si="14"/>
        <v>576993</v>
      </c>
      <c r="O241" s="9">
        <f t="shared" si="14"/>
        <v>0</v>
      </c>
      <c r="P241" s="9">
        <f t="shared" si="14"/>
        <v>0</v>
      </c>
    </row>
    <row r="242" spans="1:16" ht="11.25">
      <c r="A242" s="19" t="s">
        <v>54</v>
      </c>
      <c r="B242" s="88" t="s">
        <v>54</v>
      </c>
      <c r="C242" s="27"/>
      <c r="D242" s="27"/>
      <c r="E242" s="7">
        <v>1386</v>
      </c>
      <c r="F242" s="7">
        <v>1385</v>
      </c>
      <c r="G242" s="23">
        <f t="shared" si="12"/>
        <v>99.92784992784993</v>
      </c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1.25">
      <c r="A243" s="19" t="s">
        <v>55</v>
      </c>
      <c r="B243" s="88" t="s">
        <v>55</v>
      </c>
      <c r="C243" s="27"/>
      <c r="D243" s="27"/>
      <c r="E243" s="7">
        <v>701</v>
      </c>
      <c r="F243" s="7">
        <v>700</v>
      </c>
      <c r="G243" s="23">
        <f t="shared" si="12"/>
        <v>99.85734664764621</v>
      </c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1.25">
      <c r="A244" s="19" t="s">
        <v>56</v>
      </c>
      <c r="B244" s="88" t="s">
        <v>56</v>
      </c>
      <c r="C244" s="27"/>
      <c r="D244" s="27"/>
      <c r="E244" s="7">
        <v>3146</v>
      </c>
      <c r="F244" s="7">
        <v>3145</v>
      </c>
      <c r="G244" s="23">
        <f t="shared" si="12"/>
        <v>99.96821360457724</v>
      </c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1.25">
      <c r="A245" s="19" t="s">
        <v>57</v>
      </c>
      <c r="B245" s="88" t="s">
        <v>57</v>
      </c>
      <c r="C245" s="27"/>
      <c r="D245" s="27"/>
      <c r="E245" s="7">
        <v>10740</v>
      </c>
      <c r="F245" s="7">
        <v>10733</v>
      </c>
      <c r="G245" s="23">
        <f t="shared" si="12"/>
        <v>99.93482309124767</v>
      </c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1.25">
      <c r="A246" s="19" t="s">
        <v>23</v>
      </c>
      <c r="B246" s="88">
        <v>8</v>
      </c>
      <c r="C246" s="27"/>
      <c r="D246" s="27"/>
      <c r="E246" s="7">
        <v>2799</v>
      </c>
      <c r="F246" s="7">
        <v>2798</v>
      </c>
      <c r="G246" s="23">
        <f t="shared" si="12"/>
        <v>99.96427295462665</v>
      </c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1.25">
      <c r="A247" s="19" t="s">
        <v>24</v>
      </c>
      <c r="B247" s="88">
        <v>10</v>
      </c>
      <c r="C247" s="27"/>
      <c r="D247" s="27"/>
      <c r="E247" s="7">
        <v>5000</v>
      </c>
      <c r="F247" s="7">
        <v>5000</v>
      </c>
      <c r="G247" s="23">
        <f t="shared" si="12"/>
        <v>100</v>
      </c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1.25">
      <c r="A248" s="19" t="s">
        <v>25</v>
      </c>
      <c r="B248" s="88">
        <v>11</v>
      </c>
      <c r="C248" s="27"/>
      <c r="D248" s="27"/>
      <c r="E248" s="7">
        <v>1400</v>
      </c>
      <c r="F248" s="7">
        <v>1399</v>
      </c>
      <c r="G248" s="23">
        <f t="shared" si="12"/>
        <v>99.92857142857143</v>
      </c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1.25">
      <c r="A249" s="19" t="s">
        <v>26</v>
      </c>
      <c r="B249" s="88">
        <v>12</v>
      </c>
      <c r="C249" s="27"/>
      <c r="D249" s="27"/>
      <c r="E249" s="7">
        <v>10328</v>
      </c>
      <c r="F249" s="7">
        <f>1000+9327.57</f>
        <v>10327.57</v>
      </c>
      <c r="G249" s="23">
        <f t="shared" si="12"/>
        <v>99.99583656080557</v>
      </c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1.25">
      <c r="A250" s="19" t="s">
        <v>27</v>
      </c>
      <c r="B250" s="88">
        <v>13</v>
      </c>
      <c r="C250" s="27"/>
      <c r="D250" s="27"/>
      <c r="E250" s="7">
        <v>2100</v>
      </c>
      <c r="F250" s="7">
        <v>2099</v>
      </c>
      <c r="G250" s="23">
        <f t="shared" si="12"/>
        <v>99.95238095238095</v>
      </c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1.25">
      <c r="A251" s="19" t="s">
        <v>61</v>
      </c>
      <c r="B251" s="88">
        <v>14</v>
      </c>
      <c r="C251" s="27"/>
      <c r="D251" s="27"/>
      <c r="E251" s="7">
        <v>9743</v>
      </c>
      <c r="F251" s="7">
        <v>9741</v>
      </c>
      <c r="G251" s="23">
        <f t="shared" si="12"/>
        <v>99.97947244175306</v>
      </c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1.25">
      <c r="A252" s="19" t="s">
        <v>29</v>
      </c>
      <c r="B252" s="88">
        <v>16</v>
      </c>
      <c r="C252" s="27"/>
      <c r="D252" s="27"/>
      <c r="E252" s="7">
        <v>2783</v>
      </c>
      <c r="F252" s="7">
        <v>2782</v>
      </c>
      <c r="G252" s="23">
        <f t="shared" si="12"/>
        <v>99.96406755300036</v>
      </c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1.25">
      <c r="A253" s="19" t="s">
        <v>30</v>
      </c>
      <c r="B253" s="88">
        <v>17</v>
      </c>
      <c r="C253" s="27"/>
      <c r="D253" s="27"/>
      <c r="E253" s="7">
        <v>2800</v>
      </c>
      <c r="F253" s="7">
        <v>2798</v>
      </c>
      <c r="G253" s="23">
        <f t="shared" si="12"/>
        <v>99.92857142857143</v>
      </c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1.25">
      <c r="A254" s="19" t="s">
        <v>31</v>
      </c>
      <c r="B254" s="88">
        <v>18</v>
      </c>
      <c r="C254" s="27"/>
      <c r="D254" s="27"/>
      <c r="E254" s="7">
        <v>4173</v>
      </c>
      <c r="F254" s="7">
        <v>4172</v>
      </c>
      <c r="G254" s="23">
        <f t="shared" si="12"/>
        <v>99.97603642463456</v>
      </c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1.25">
      <c r="A255" s="19" t="s">
        <v>32</v>
      </c>
      <c r="B255" s="88">
        <v>20</v>
      </c>
      <c r="C255" s="27"/>
      <c r="D255" s="27"/>
      <c r="E255" s="7">
        <v>2240</v>
      </c>
      <c r="F255" s="7">
        <v>2240</v>
      </c>
      <c r="G255" s="23">
        <f t="shared" si="12"/>
        <v>100</v>
      </c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1.25">
      <c r="A256" s="19" t="s">
        <v>33</v>
      </c>
      <c r="B256" s="88">
        <v>21</v>
      </c>
      <c r="C256" s="27"/>
      <c r="D256" s="27"/>
      <c r="E256" s="7">
        <v>14995</v>
      </c>
      <c r="F256" s="7">
        <v>14948</v>
      </c>
      <c r="G256" s="23">
        <f t="shared" si="12"/>
        <v>99.6865621873958</v>
      </c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1.25">
      <c r="A257" s="19" t="s">
        <v>35</v>
      </c>
      <c r="B257" s="88">
        <v>26</v>
      </c>
      <c r="C257" s="27"/>
      <c r="D257" s="27"/>
      <c r="E257" s="7">
        <v>2796</v>
      </c>
      <c r="F257" s="7">
        <v>2795</v>
      </c>
      <c r="G257" s="23">
        <f t="shared" si="12"/>
        <v>99.96423462088698</v>
      </c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1.25">
      <c r="A258" s="19" t="s">
        <v>65</v>
      </c>
      <c r="B258" s="88" t="s">
        <v>65</v>
      </c>
      <c r="C258" s="27"/>
      <c r="D258" s="27"/>
      <c r="E258" s="7">
        <v>2800</v>
      </c>
      <c r="F258" s="7">
        <v>2798</v>
      </c>
      <c r="G258" s="23">
        <f t="shared" si="12"/>
        <v>99.92857142857143</v>
      </c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1.25">
      <c r="A259" s="19" t="s">
        <v>36</v>
      </c>
      <c r="B259" s="88">
        <v>28</v>
      </c>
      <c r="C259" s="27"/>
      <c r="D259" s="27"/>
      <c r="E259" s="7">
        <v>2081</v>
      </c>
      <c r="F259" s="7">
        <v>2080</v>
      </c>
      <c r="G259" s="23">
        <f t="shared" si="12"/>
        <v>99.95194617972129</v>
      </c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1.25">
      <c r="A260" s="19" t="s">
        <v>37</v>
      </c>
      <c r="B260" s="88">
        <v>29</v>
      </c>
      <c r="C260" s="27"/>
      <c r="D260" s="27"/>
      <c r="E260" s="7">
        <v>8371</v>
      </c>
      <c r="F260" s="7">
        <v>8369</v>
      </c>
      <c r="G260" s="23">
        <f t="shared" si="12"/>
        <v>99.97610799187672</v>
      </c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1.25">
      <c r="A261" s="19" t="s">
        <v>38</v>
      </c>
      <c r="B261" s="88">
        <v>31</v>
      </c>
      <c r="C261" s="27"/>
      <c r="D261" s="27"/>
      <c r="E261" s="7">
        <v>11159</v>
      </c>
      <c r="F261" s="7">
        <v>11155</v>
      </c>
      <c r="G261" s="23">
        <f t="shared" si="12"/>
        <v>99.9641544941303</v>
      </c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1.25">
      <c r="A262" s="19" t="s">
        <v>39</v>
      </c>
      <c r="B262" s="88">
        <v>33</v>
      </c>
      <c r="C262" s="27"/>
      <c r="D262" s="27"/>
      <c r="E262" s="7">
        <v>11173</v>
      </c>
      <c r="F262" s="7">
        <v>11171</v>
      </c>
      <c r="G262" s="23">
        <f aca="true" t="shared" si="15" ref="G262:G307">F262/E262*100</f>
        <v>99.98209970464512</v>
      </c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1.25">
      <c r="A263" s="19" t="s">
        <v>43</v>
      </c>
      <c r="B263" s="88">
        <v>39</v>
      </c>
      <c r="C263" s="27"/>
      <c r="D263" s="27"/>
      <c r="E263" s="7">
        <v>11858</v>
      </c>
      <c r="F263" s="7">
        <v>11856</v>
      </c>
      <c r="G263" s="23">
        <f t="shared" si="15"/>
        <v>99.98313374936751</v>
      </c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1.25">
      <c r="A264" s="19" t="s">
        <v>44</v>
      </c>
      <c r="B264" s="88">
        <v>40</v>
      </c>
      <c r="C264" s="27"/>
      <c r="D264" s="27"/>
      <c r="E264" s="7">
        <v>13985</v>
      </c>
      <c r="F264" s="7">
        <v>13984</v>
      </c>
      <c r="G264" s="23">
        <f t="shared" si="15"/>
        <v>99.99284948158743</v>
      </c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1.25">
      <c r="A265" s="19" t="s">
        <v>45</v>
      </c>
      <c r="B265" s="88">
        <v>42</v>
      </c>
      <c r="C265" s="27"/>
      <c r="D265" s="27"/>
      <c r="E265" s="7">
        <v>24999</v>
      </c>
      <c r="F265" s="7">
        <v>24851</v>
      </c>
      <c r="G265" s="23">
        <f t="shared" si="15"/>
        <v>99.40797631905276</v>
      </c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1.25">
      <c r="A266" s="19" t="s">
        <v>46</v>
      </c>
      <c r="B266" s="88">
        <v>43</v>
      </c>
      <c r="C266" s="27"/>
      <c r="D266" s="27"/>
      <c r="E266" s="7">
        <v>3472</v>
      </c>
      <c r="F266" s="7">
        <v>3470</v>
      </c>
      <c r="G266" s="23">
        <f t="shared" si="15"/>
        <v>99.94239631336406</v>
      </c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1.25">
      <c r="A267" s="19" t="s">
        <v>47</v>
      </c>
      <c r="B267" s="88">
        <v>44</v>
      </c>
      <c r="C267" s="27"/>
      <c r="D267" s="27"/>
      <c r="E267" s="7">
        <v>5283</v>
      </c>
      <c r="F267" s="7">
        <v>5282</v>
      </c>
      <c r="G267" s="23">
        <f t="shared" si="15"/>
        <v>99.98107136096914</v>
      </c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1.25">
      <c r="A268" s="19" t="s">
        <v>49</v>
      </c>
      <c r="B268" s="88">
        <v>46</v>
      </c>
      <c r="C268" s="27"/>
      <c r="D268" s="27"/>
      <c r="E268" s="7">
        <v>5600</v>
      </c>
      <c r="F268" s="7">
        <v>5599</v>
      </c>
      <c r="G268" s="23">
        <f t="shared" si="15"/>
        <v>99.98214285714285</v>
      </c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1.25">
      <c r="A269" s="19" t="s">
        <v>50</v>
      </c>
      <c r="B269" s="88">
        <v>47</v>
      </c>
      <c r="C269" s="27"/>
      <c r="D269" s="27"/>
      <c r="E269" s="7">
        <v>37162</v>
      </c>
      <c r="F269" s="7">
        <v>37121</v>
      </c>
      <c r="G269" s="23">
        <f t="shared" si="15"/>
        <v>99.88967224584253</v>
      </c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1.25">
      <c r="A270" s="19" t="s">
        <v>51</v>
      </c>
      <c r="B270" s="88">
        <v>48</v>
      </c>
      <c r="C270" s="27"/>
      <c r="D270" s="27"/>
      <c r="E270" s="7">
        <v>3151</v>
      </c>
      <c r="F270" s="7">
        <v>3150</v>
      </c>
      <c r="G270" s="23">
        <f t="shared" si="15"/>
        <v>99.9682640431609</v>
      </c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1.25">
      <c r="A271" s="6" t="s">
        <v>94</v>
      </c>
      <c r="B271" s="17"/>
      <c r="C271" s="27"/>
      <c r="D271" s="27"/>
      <c r="E271" s="9">
        <f>SUM(E242:E270)</f>
        <v>218224</v>
      </c>
      <c r="F271" s="9">
        <f>SUM(F242:F270)</f>
        <v>217948.57</v>
      </c>
      <c r="G271" s="22">
        <f t="shared" si="15"/>
        <v>99.87378565144073</v>
      </c>
      <c r="H271" s="9">
        <f aca="true" t="shared" si="16" ref="H271:P271">SUM(H242:H270)</f>
        <v>0</v>
      </c>
      <c r="I271" s="9">
        <f t="shared" si="16"/>
        <v>0</v>
      </c>
      <c r="J271" s="9">
        <f t="shared" si="16"/>
        <v>0</v>
      </c>
      <c r="K271" s="9">
        <f t="shared" si="16"/>
        <v>0</v>
      </c>
      <c r="L271" s="9">
        <f t="shared" si="16"/>
        <v>0</v>
      </c>
      <c r="M271" s="9">
        <f t="shared" si="16"/>
        <v>0</v>
      </c>
      <c r="N271" s="9">
        <f t="shared" si="16"/>
        <v>0</v>
      </c>
      <c r="O271" s="9">
        <f t="shared" si="16"/>
        <v>0</v>
      </c>
      <c r="P271" s="9">
        <f t="shared" si="16"/>
        <v>0</v>
      </c>
    </row>
    <row r="272" spans="1:16" ht="11.25">
      <c r="A272" s="27" t="s">
        <v>54</v>
      </c>
      <c r="B272" s="142" t="s">
        <v>89</v>
      </c>
      <c r="C272" s="27"/>
      <c r="D272" s="27"/>
      <c r="E272" s="7">
        <v>4843</v>
      </c>
      <c r="F272" s="7">
        <v>4841</v>
      </c>
      <c r="G272" s="23">
        <f t="shared" si="15"/>
        <v>99.958703283089</v>
      </c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1.25">
      <c r="A273" s="19" t="s">
        <v>55</v>
      </c>
      <c r="B273" s="88" t="s">
        <v>55</v>
      </c>
      <c r="C273" s="27"/>
      <c r="D273" s="27"/>
      <c r="E273" s="7">
        <v>6140</v>
      </c>
      <c r="F273" s="7">
        <v>6042</v>
      </c>
      <c r="G273" s="23">
        <f t="shared" si="15"/>
        <v>98.40390879478828</v>
      </c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1.25">
      <c r="A274" s="19" t="s">
        <v>56</v>
      </c>
      <c r="B274" s="88" t="s">
        <v>56</v>
      </c>
      <c r="C274" s="27"/>
      <c r="D274" s="27"/>
      <c r="E274" s="7">
        <v>23486</v>
      </c>
      <c r="F274" s="7">
        <v>23025</v>
      </c>
      <c r="G274" s="23">
        <f t="shared" si="15"/>
        <v>98.03712850208635</v>
      </c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1.25">
      <c r="A275" s="19" t="s">
        <v>22</v>
      </c>
      <c r="B275" s="88">
        <v>6</v>
      </c>
      <c r="C275" s="27"/>
      <c r="D275" s="27"/>
      <c r="E275" s="7">
        <v>26506</v>
      </c>
      <c r="F275" s="7">
        <v>26504</v>
      </c>
      <c r="G275" s="23">
        <f t="shared" si="15"/>
        <v>99.99245453859503</v>
      </c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1.25">
      <c r="A276" s="19" t="s">
        <v>57</v>
      </c>
      <c r="B276" s="88" t="s">
        <v>57</v>
      </c>
      <c r="C276" s="27"/>
      <c r="D276" s="27"/>
      <c r="E276" s="7">
        <v>36680</v>
      </c>
      <c r="F276" s="7">
        <v>36254</v>
      </c>
      <c r="G276" s="23">
        <f t="shared" si="15"/>
        <v>98.83860414394765</v>
      </c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1.25">
      <c r="A277" s="19" t="s">
        <v>23</v>
      </c>
      <c r="B277" s="88">
        <v>8</v>
      </c>
      <c r="C277" s="27"/>
      <c r="D277" s="27"/>
      <c r="E277" s="7">
        <v>17143</v>
      </c>
      <c r="F277" s="7">
        <v>16753</v>
      </c>
      <c r="G277" s="23">
        <f t="shared" si="15"/>
        <v>97.72501895817534</v>
      </c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1.25">
      <c r="A278" s="19" t="s">
        <v>24</v>
      </c>
      <c r="B278" s="88">
        <v>10</v>
      </c>
      <c r="C278" s="27"/>
      <c r="D278" s="27"/>
      <c r="E278" s="7">
        <v>66998</v>
      </c>
      <c r="F278" s="7">
        <v>66995</v>
      </c>
      <c r="G278" s="23">
        <f t="shared" si="15"/>
        <v>99.99552225439565</v>
      </c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1.25">
      <c r="A279" s="19" t="s">
        <v>25</v>
      </c>
      <c r="B279" s="88">
        <v>11</v>
      </c>
      <c r="C279" s="27"/>
      <c r="D279" s="27"/>
      <c r="E279" s="7">
        <v>26784</v>
      </c>
      <c r="F279" s="7">
        <v>26783</v>
      </c>
      <c r="G279" s="23">
        <f t="shared" si="15"/>
        <v>99.99626642771804</v>
      </c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1.25">
      <c r="A280" s="19" t="s">
        <v>26</v>
      </c>
      <c r="B280" s="88">
        <v>12</v>
      </c>
      <c r="C280" s="27"/>
      <c r="D280" s="27"/>
      <c r="E280" s="7">
        <v>27615</v>
      </c>
      <c r="F280" s="7">
        <v>27515</v>
      </c>
      <c r="G280" s="23">
        <f t="shared" si="15"/>
        <v>99.63787796487416</v>
      </c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1.25">
      <c r="A281" s="19" t="s">
        <v>27</v>
      </c>
      <c r="B281" s="88">
        <v>13</v>
      </c>
      <c r="C281" s="27"/>
      <c r="D281" s="27"/>
      <c r="E281" s="7">
        <v>24929</v>
      </c>
      <c r="F281" s="7">
        <v>24927</v>
      </c>
      <c r="G281" s="23">
        <f t="shared" si="15"/>
        <v>99.99197721529143</v>
      </c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1.25">
      <c r="A282" s="19" t="s">
        <v>61</v>
      </c>
      <c r="B282" s="88">
        <v>14</v>
      </c>
      <c r="C282" s="27"/>
      <c r="D282" s="27"/>
      <c r="E282" s="7">
        <v>13125</v>
      </c>
      <c r="F282" s="7">
        <v>13122</v>
      </c>
      <c r="G282" s="23">
        <f t="shared" si="15"/>
        <v>99.97714285714285</v>
      </c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1.25">
      <c r="A283" s="19" t="s">
        <v>29</v>
      </c>
      <c r="B283" s="88">
        <v>16</v>
      </c>
      <c r="C283" s="27"/>
      <c r="D283" s="27"/>
      <c r="E283" s="7">
        <v>25611</v>
      </c>
      <c r="F283" s="7">
        <v>25608</v>
      </c>
      <c r="G283" s="23">
        <f t="shared" si="15"/>
        <v>99.98828628323767</v>
      </c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1.25">
      <c r="A284" s="19" t="s">
        <v>30</v>
      </c>
      <c r="B284" s="88">
        <v>17</v>
      </c>
      <c r="C284" s="27"/>
      <c r="D284" s="27"/>
      <c r="E284" s="7">
        <v>41316</v>
      </c>
      <c r="F284" s="7">
        <v>41315</v>
      </c>
      <c r="G284" s="23">
        <f t="shared" si="15"/>
        <v>99.9975796301675</v>
      </c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1.25">
      <c r="A285" s="19" t="s">
        <v>31</v>
      </c>
      <c r="B285" s="88">
        <v>18</v>
      </c>
      <c r="C285" s="27"/>
      <c r="D285" s="27"/>
      <c r="E285" s="7">
        <v>12576</v>
      </c>
      <c r="F285" s="7">
        <v>12572</v>
      </c>
      <c r="G285" s="23">
        <f t="shared" si="15"/>
        <v>99.96819338422391</v>
      </c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1.25">
      <c r="A286" s="19" t="s">
        <v>32</v>
      </c>
      <c r="B286" s="88">
        <v>20</v>
      </c>
      <c r="C286" s="27"/>
      <c r="D286" s="27"/>
      <c r="E286" s="7">
        <v>11096</v>
      </c>
      <c r="F286" s="7">
        <v>11095</v>
      </c>
      <c r="G286" s="23">
        <f t="shared" si="15"/>
        <v>99.99098774333093</v>
      </c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1.25">
      <c r="A287" s="19" t="s">
        <v>33</v>
      </c>
      <c r="B287" s="88">
        <v>21</v>
      </c>
      <c r="C287" s="27"/>
      <c r="D287" s="27"/>
      <c r="E287" s="7">
        <v>25201</v>
      </c>
      <c r="F287" s="7">
        <v>25044</v>
      </c>
      <c r="G287" s="23">
        <f t="shared" si="15"/>
        <v>99.37700884885521</v>
      </c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1.25">
      <c r="A288" s="19" t="s">
        <v>34</v>
      </c>
      <c r="B288" s="88">
        <v>23</v>
      </c>
      <c r="C288" s="27"/>
      <c r="D288" s="27"/>
      <c r="E288" s="7">
        <v>25607</v>
      </c>
      <c r="F288" s="7">
        <v>24067</v>
      </c>
      <c r="G288" s="23">
        <f t="shared" si="15"/>
        <v>93.98601944780725</v>
      </c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1.25">
      <c r="A289" s="19" t="s">
        <v>35</v>
      </c>
      <c r="B289" s="88">
        <v>26</v>
      </c>
      <c r="C289" s="27"/>
      <c r="D289" s="27"/>
      <c r="E289" s="7">
        <v>15421</v>
      </c>
      <c r="F289" s="7">
        <v>15419</v>
      </c>
      <c r="G289" s="23">
        <f t="shared" si="15"/>
        <v>99.98703067245962</v>
      </c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1.25">
      <c r="A290" s="19" t="s">
        <v>65</v>
      </c>
      <c r="B290" s="88" t="s">
        <v>65</v>
      </c>
      <c r="C290" s="27"/>
      <c r="D290" s="27"/>
      <c r="E290" s="7">
        <v>8891</v>
      </c>
      <c r="F290" s="7">
        <v>8889</v>
      </c>
      <c r="G290" s="23">
        <f t="shared" si="15"/>
        <v>99.97750534248117</v>
      </c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1.25">
      <c r="A291" s="19" t="s">
        <v>36</v>
      </c>
      <c r="B291" s="88">
        <v>28</v>
      </c>
      <c r="C291" s="27"/>
      <c r="D291" s="27"/>
      <c r="E291" s="7">
        <v>10336</v>
      </c>
      <c r="F291" s="7">
        <v>10334</v>
      </c>
      <c r="G291" s="23">
        <f t="shared" si="15"/>
        <v>99.98065015479877</v>
      </c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1.25">
      <c r="A292" s="19" t="s">
        <v>37</v>
      </c>
      <c r="B292" s="88">
        <v>29</v>
      </c>
      <c r="C292" s="27"/>
      <c r="D292" s="27"/>
      <c r="E292" s="7">
        <v>50996</v>
      </c>
      <c r="F292" s="7">
        <v>49556</v>
      </c>
      <c r="G292" s="23">
        <f t="shared" si="15"/>
        <v>97.17624911757785</v>
      </c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1.25">
      <c r="A293" s="19" t="s">
        <v>38</v>
      </c>
      <c r="B293" s="88">
        <v>31</v>
      </c>
      <c r="C293" s="27"/>
      <c r="D293" s="27"/>
      <c r="E293" s="7">
        <v>72048</v>
      </c>
      <c r="F293" s="7">
        <v>71711</v>
      </c>
      <c r="G293" s="23">
        <f t="shared" si="15"/>
        <v>99.53225627359538</v>
      </c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1.25">
      <c r="A294" s="19" t="s">
        <v>39</v>
      </c>
      <c r="B294" s="88">
        <v>33</v>
      </c>
      <c r="C294" s="27"/>
      <c r="D294" s="27"/>
      <c r="E294" s="7">
        <v>43469</v>
      </c>
      <c r="F294" s="7">
        <v>42956</v>
      </c>
      <c r="G294" s="23">
        <f t="shared" si="15"/>
        <v>98.81984862775771</v>
      </c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1.25">
      <c r="A295" s="19" t="s">
        <v>40</v>
      </c>
      <c r="B295" s="88">
        <v>34</v>
      </c>
      <c r="C295" s="27"/>
      <c r="D295" s="27"/>
      <c r="E295" s="7">
        <v>13674</v>
      </c>
      <c r="F295" s="7">
        <v>13106</v>
      </c>
      <c r="G295" s="23">
        <f t="shared" si="15"/>
        <v>95.84613134415679</v>
      </c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1.25">
      <c r="A296" s="19" t="s">
        <v>41</v>
      </c>
      <c r="B296" s="88">
        <v>35</v>
      </c>
      <c r="C296" s="27"/>
      <c r="D296" s="27"/>
      <c r="E296" s="7">
        <v>37031</v>
      </c>
      <c r="F296" s="7">
        <v>36691</v>
      </c>
      <c r="G296" s="23">
        <f t="shared" si="15"/>
        <v>99.08185034160569</v>
      </c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1.25">
      <c r="A297" s="19" t="s">
        <v>42</v>
      </c>
      <c r="B297" s="88">
        <v>37</v>
      </c>
      <c r="C297" s="27"/>
      <c r="D297" s="27"/>
      <c r="E297" s="7">
        <v>7369</v>
      </c>
      <c r="F297" s="7">
        <v>7368</v>
      </c>
      <c r="G297" s="23">
        <f t="shared" si="15"/>
        <v>99.98642963767132</v>
      </c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1.25">
      <c r="A298" s="19" t="s">
        <v>43</v>
      </c>
      <c r="B298" s="88">
        <v>39</v>
      </c>
      <c r="C298" s="27"/>
      <c r="D298" s="27"/>
      <c r="E298" s="7">
        <v>40303</v>
      </c>
      <c r="F298" s="7">
        <v>38694</v>
      </c>
      <c r="G298" s="23">
        <f t="shared" si="15"/>
        <v>96.00774135920402</v>
      </c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1.25">
      <c r="A299" s="19" t="s">
        <v>44</v>
      </c>
      <c r="B299" s="88">
        <v>40</v>
      </c>
      <c r="C299" s="27"/>
      <c r="D299" s="27"/>
      <c r="E299" s="7">
        <v>56944</v>
      </c>
      <c r="F299" s="7">
        <v>56465</v>
      </c>
      <c r="G299" s="23">
        <f t="shared" si="15"/>
        <v>99.15882270300646</v>
      </c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1.25">
      <c r="A300" s="19" t="s">
        <v>45</v>
      </c>
      <c r="B300" s="88">
        <v>42</v>
      </c>
      <c r="C300" s="27"/>
      <c r="D300" s="27"/>
      <c r="E300" s="7">
        <v>20306</v>
      </c>
      <c r="F300" s="7">
        <v>20205</v>
      </c>
      <c r="G300" s="23">
        <f t="shared" si="15"/>
        <v>99.50261006599035</v>
      </c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1.25">
      <c r="A301" s="19" t="s">
        <v>46</v>
      </c>
      <c r="B301" s="88">
        <v>43</v>
      </c>
      <c r="C301" s="27"/>
      <c r="D301" s="27"/>
      <c r="E301" s="7">
        <v>45698</v>
      </c>
      <c r="F301" s="7">
        <v>45697</v>
      </c>
      <c r="G301" s="23">
        <f t="shared" si="15"/>
        <v>99.9978117204254</v>
      </c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1.25">
      <c r="A302" s="19" t="s">
        <v>47</v>
      </c>
      <c r="B302" s="88">
        <v>44</v>
      </c>
      <c r="C302" s="27"/>
      <c r="D302" s="27"/>
      <c r="E302" s="7">
        <v>17109</v>
      </c>
      <c r="F302" s="7">
        <v>17108</v>
      </c>
      <c r="G302" s="23">
        <f t="shared" si="15"/>
        <v>99.99415512303466</v>
      </c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1.25">
      <c r="A303" s="19" t="s">
        <v>48</v>
      </c>
      <c r="B303" s="88">
        <v>45</v>
      </c>
      <c r="C303" s="27"/>
      <c r="D303" s="27"/>
      <c r="E303" s="7">
        <v>2974</v>
      </c>
      <c r="F303" s="7">
        <v>2973</v>
      </c>
      <c r="G303" s="23">
        <f t="shared" si="15"/>
        <v>99.96637525218561</v>
      </c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1.25">
      <c r="A304" s="19" t="s">
        <v>49</v>
      </c>
      <c r="B304" s="88">
        <v>46</v>
      </c>
      <c r="C304" s="27"/>
      <c r="D304" s="27"/>
      <c r="E304" s="7">
        <v>23337</v>
      </c>
      <c r="F304" s="7">
        <v>23166</v>
      </c>
      <c r="G304" s="23">
        <f t="shared" si="15"/>
        <v>99.26725800231392</v>
      </c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1.25">
      <c r="A305" s="19" t="s">
        <v>50</v>
      </c>
      <c r="B305" s="88">
        <v>47</v>
      </c>
      <c r="C305" s="27"/>
      <c r="D305" s="27"/>
      <c r="E305" s="7">
        <v>23586</v>
      </c>
      <c r="F305" s="7">
        <v>23586</v>
      </c>
      <c r="G305" s="23">
        <f t="shared" si="15"/>
        <v>100</v>
      </c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1.25">
      <c r="A306" s="19" t="s">
        <v>51</v>
      </c>
      <c r="B306" s="88">
        <v>48</v>
      </c>
      <c r="C306" s="27"/>
      <c r="D306" s="27"/>
      <c r="E306" s="7">
        <v>13948</v>
      </c>
      <c r="F306" s="7">
        <v>13947</v>
      </c>
      <c r="G306" s="23">
        <f t="shared" si="15"/>
        <v>99.99283051333524</v>
      </c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1.25">
      <c r="A307" s="6" t="s">
        <v>95</v>
      </c>
      <c r="B307" s="17"/>
      <c r="C307" s="27"/>
      <c r="D307" s="27"/>
      <c r="E307" s="9">
        <f>SUM(E272:E306)</f>
        <v>919096</v>
      </c>
      <c r="F307" s="9">
        <f>SUM(F272:F306)</f>
        <v>910333</v>
      </c>
      <c r="G307" s="22">
        <f t="shared" si="15"/>
        <v>99.04656314465518</v>
      </c>
      <c r="H307" s="6">
        <f aca="true" t="shared" si="17" ref="H307:P307">SUM(H272:H306)</f>
        <v>0</v>
      </c>
      <c r="I307" s="6">
        <f t="shared" si="17"/>
        <v>0</v>
      </c>
      <c r="J307" s="6">
        <f t="shared" si="17"/>
        <v>0</v>
      </c>
      <c r="K307" s="6">
        <f t="shared" si="17"/>
        <v>0</v>
      </c>
      <c r="L307" s="6">
        <f t="shared" si="17"/>
        <v>0</v>
      </c>
      <c r="M307" s="6">
        <f t="shared" si="17"/>
        <v>0</v>
      </c>
      <c r="N307" s="6">
        <f t="shared" si="17"/>
        <v>0</v>
      </c>
      <c r="O307" s="6">
        <f t="shared" si="17"/>
        <v>0</v>
      </c>
      <c r="P307" s="6">
        <f t="shared" si="17"/>
        <v>0</v>
      </c>
    </row>
    <row r="308" spans="7:8" ht="11.25">
      <c r="G308" s="149"/>
      <c r="H308" s="24"/>
    </row>
    <row r="309" spans="1:16" ht="11.25">
      <c r="A309" s="20" t="s">
        <v>96</v>
      </c>
      <c r="B309" s="27"/>
      <c r="C309" s="9">
        <f>C36+C65+C88</f>
        <v>19301</v>
      </c>
      <c r="D309" s="6"/>
      <c r="E309" s="9">
        <f>E36+E65+E88+E103+E139+E177+E211</f>
        <v>166506129</v>
      </c>
      <c r="F309" s="9">
        <f>F36+F65+F88+F103+F139+F177+F211</f>
        <v>165625242.17</v>
      </c>
      <c r="G309" s="22">
        <f>F309/E309*100</f>
        <v>99.4709583152942</v>
      </c>
      <c r="H309" s="9">
        <f aca="true" t="shared" si="18" ref="H309:P309">H36+H65+H88+H103+H139+H177+H211</f>
        <v>109877374</v>
      </c>
      <c r="I309" s="9">
        <f t="shared" si="18"/>
        <v>8355721</v>
      </c>
      <c r="J309" s="9">
        <f t="shared" si="18"/>
        <v>19436279.38</v>
      </c>
      <c r="K309" s="9">
        <f t="shared" si="18"/>
        <v>2148576.15</v>
      </c>
      <c r="L309" s="9">
        <f t="shared" si="18"/>
        <v>10097068</v>
      </c>
      <c r="M309" s="9">
        <f t="shared" si="18"/>
        <v>1544742.27</v>
      </c>
      <c r="N309" s="9">
        <f t="shared" si="18"/>
        <v>6260587</v>
      </c>
      <c r="O309" s="9">
        <f t="shared" si="18"/>
        <v>1649903</v>
      </c>
      <c r="P309" s="9">
        <f t="shared" si="18"/>
        <v>95061</v>
      </c>
    </row>
    <row r="310" spans="1:16" ht="11.25">
      <c r="A310" s="6" t="s">
        <v>97</v>
      </c>
      <c r="B310" s="27"/>
      <c r="C310" s="6"/>
      <c r="D310" s="6"/>
      <c r="E310" s="9">
        <f>E241+E271+E307</f>
        <v>11189810</v>
      </c>
      <c r="F310" s="9">
        <f>F241+F271+F307</f>
        <v>11140347.57</v>
      </c>
      <c r="G310" s="22">
        <f>F310/E310*100</f>
        <v>99.5579689914306</v>
      </c>
      <c r="H310" s="9">
        <f aca="true" t="shared" si="19" ref="H310:P310">H241+H271+H307</f>
        <v>7305836</v>
      </c>
      <c r="I310" s="9">
        <f t="shared" si="19"/>
        <v>485380</v>
      </c>
      <c r="J310" s="9">
        <f t="shared" si="19"/>
        <v>1289097</v>
      </c>
      <c r="K310" s="9">
        <f t="shared" si="19"/>
        <v>147920</v>
      </c>
      <c r="L310" s="9">
        <f t="shared" si="19"/>
        <v>144991</v>
      </c>
      <c r="M310" s="9">
        <f t="shared" si="19"/>
        <v>600</v>
      </c>
      <c r="N310" s="9">
        <f t="shared" si="19"/>
        <v>576993</v>
      </c>
      <c r="O310" s="9">
        <f t="shared" si="19"/>
        <v>0</v>
      </c>
      <c r="P310" s="9">
        <f t="shared" si="19"/>
        <v>0</v>
      </c>
    </row>
    <row r="311" spans="8:12" ht="11.25">
      <c r="H311" s="24"/>
      <c r="L311" s="24"/>
    </row>
    <row r="312" spans="8:12" ht="11.25">
      <c r="H312" s="24"/>
      <c r="L312" s="24"/>
    </row>
    <row r="313" spans="1:16" ht="11.25">
      <c r="A313" s="27" t="s">
        <v>39</v>
      </c>
      <c r="B313" s="142">
        <v>33</v>
      </c>
      <c r="C313" s="27"/>
      <c r="D313" s="27"/>
      <c r="E313" s="7">
        <v>960</v>
      </c>
      <c r="F313" s="7">
        <v>960</v>
      </c>
      <c r="G313" s="23">
        <f>F313/E313*100</f>
        <v>100</v>
      </c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1.25">
      <c r="A314" s="27" t="s">
        <v>26</v>
      </c>
      <c r="B314" s="142">
        <v>12</v>
      </c>
      <c r="C314" s="27"/>
      <c r="D314" s="27"/>
      <c r="E314" s="7">
        <v>20000</v>
      </c>
      <c r="F314" s="7">
        <v>20000</v>
      </c>
      <c r="G314" s="23">
        <f>F314/E314*100</f>
        <v>100</v>
      </c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27" t="s">
        <v>47</v>
      </c>
      <c r="B315" s="142">
        <v>44</v>
      </c>
      <c r="C315" s="27"/>
      <c r="D315" s="27"/>
      <c r="E315" s="7">
        <v>20000</v>
      </c>
      <c r="F315" s="7">
        <v>20000</v>
      </c>
      <c r="G315" s="23">
        <f>F315/E315*100</f>
        <v>100</v>
      </c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1.25">
      <c r="A316" s="6" t="s">
        <v>98</v>
      </c>
      <c r="B316" s="27"/>
      <c r="C316" s="27"/>
      <c r="D316" s="27"/>
      <c r="E316" s="9">
        <f>SUM(E313:E315)</f>
        <v>40960</v>
      </c>
      <c r="F316" s="9">
        <f>SUM(F313:F315)</f>
        <v>40960</v>
      </c>
      <c r="G316" s="22">
        <f>F316/E316*100</f>
        <v>100</v>
      </c>
      <c r="H316" s="9">
        <f aca="true" t="shared" si="20" ref="H316:P316">SUM(H313:H315)</f>
        <v>0</v>
      </c>
      <c r="I316" s="9">
        <f t="shared" si="20"/>
        <v>0</v>
      </c>
      <c r="J316" s="9">
        <f t="shared" si="20"/>
        <v>0</v>
      </c>
      <c r="K316" s="9">
        <f t="shared" si="20"/>
        <v>0</v>
      </c>
      <c r="L316" s="9">
        <f t="shared" si="20"/>
        <v>0</v>
      </c>
      <c r="M316" s="9">
        <f t="shared" si="20"/>
        <v>0</v>
      </c>
      <c r="N316" s="9">
        <f t="shared" si="20"/>
        <v>0</v>
      </c>
      <c r="O316" s="9">
        <f t="shared" si="20"/>
        <v>0</v>
      </c>
      <c r="P316" s="9">
        <f t="shared" si="20"/>
        <v>0</v>
      </c>
    </row>
    <row r="317" spans="8:12" ht="11.25">
      <c r="H317" s="24"/>
      <c r="L317" s="24"/>
    </row>
    <row r="318" spans="8:12" ht="11.25">
      <c r="H318" s="24"/>
      <c r="L318" s="24"/>
    </row>
    <row r="319" spans="1:16" ht="11.25">
      <c r="A319" s="6" t="s">
        <v>99</v>
      </c>
      <c r="B319" s="6"/>
      <c r="C319" s="6"/>
      <c r="D319" s="6"/>
      <c r="E319" s="9">
        <f>E309+E310+E316</f>
        <v>177736899</v>
      </c>
      <c r="F319" s="9">
        <f>F309+F310</f>
        <v>176765589.73999998</v>
      </c>
      <c r="G319" s="22">
        <f>F319/E319*100</f>
        <v>99.45351288029391</v>
      </c>
      <c r="H319" s="9">
        <f aca="true" t="shared" si="21" ref="H319:P319">H309+H310</f>
        <v>117183210</v>
      </c>
      <c r="I319" s="9">
        <f t="shared" si="21"/>
        <v>8841101</v>
      </c>
      <c r="J319" s="9">
        <f t="shared" si="21"/>
        <v>20725376.38</v>
      </c>
      <c r="K319" s="9">
        <f t="shared" si="21"/>
        <v>2296496.15</v>
      </c>
      <c r="L319" s="9">
        <f t="shared" si="21"/>
        <v>10242059</v>
      </c>
      <c r="M319" s="9">
        <f t="shared" si="21"/>
        <v>1545342.27</v>
      </c>
      <c r="N319" s="9">
        <f t="shared" si="21"/>
        <v>6837580</v>
      </c>
      <c r="O319" s="9">
        <f t="shared" si="21"/>
        <v>1649903</v>
      </c>
      <c r="P319" s="9">
        <f t="shared" si="21"/>
        <v>95061</v>
      </c>
    </row>
    <row r="320" ht="11.25">
      <c r="H320" s="24"/>
    </row>
    <row r="321" ht="11.25">
      <c r="H321" s="24"/>
    </row>
    <row r="322" spans="8:15" ht="11.25">
      <c r="H322" s="24"/>
      <c r="O322" s="21"/>
    </row>
    <row r="323" spans="5:8" ht="11.25">
      <c r="E323" s="21"/>
      <c r="H323" s="24"/>
    </row>
    <row r="324" ht="11.25">
      <c r="H324" s="24"/>
    </row>
    <row r="325" ht="11.25">
      <c r="H325" s="24"/>
    </row>
    <row r="326" ht="11.25">
      <c r="H326" s="24"/>
    </row>
    <row r="327" ht="11.25">
      <c r="H327" s="24"/>
    </row>
    <row r="328" ht="11.25">
      <c r="H328" s="24"/>
    </row>
    <row r="329" ht="11.25">
      <c r="H329" s="24"/>
    </row>
    <row r="330" ht="11.25">
      <c r="H330" s="24"/>
    </row>
    <row r="331" ht="11.25">
      <c r="H331" s="24"/>
    </row>
    <row r="332" ht="11.25">
      <c r="H332" s="24"/>
    </row>
    <row r="333" ht="11.25">
      <c r="H333" s="24"/>
    </row>
    <row r="334" ht="11.25">
      <c r="H334" s="24"/>
    </row>
    <row r="335" ht="11.25">
      <c r="H335" s="24"/>
    </row>
    <row r="336" ht="11.25">
      <c r="H336" s="24"/>
    </row>
    <row r="337" ht="11.25">
      <c r="H337" s="24"/>
    </row>
    <row r="338" ht="11.25">
      <c r="H338" s="24"/>
    </row>
    <row r="339" ht="11.25">
      <c r="H339" s="24"/>
    </row>
    <row r="340" ht="11.25">
      <c r="H340" s="24"/>
    </row>
    <row r="341" ht="11.25">
      <c r="H341" s="24"/>
    </row>
    <row r="342" ht="11.25">
      <c r="H342" s="24"/>
    </row>
    <row r="343" ht="11.25">
      <c r="H343" s="24"/>
    </row>
    <row r="344" ht="11.25">
      <c r="H344" s="24"/>
    </row>
    <row r="345" ht="11.25">
      <c r="H345" s="24"/>
    </row>
    <row r="346" ht="11.25">
      <c r="H346" s="24"/>
    </row>
    <row r="347" ht="11.25">
      <c r="H347" s="24"/>
    </row>
    <row r="348" ht="11.25">
      <c r="H348" s="24"/>
    </row>
    <row r="349" ht="11.25">
      <c r="H349" s="24"/>
    </row>
    <row r="350" ht="11.25">
      <c r="H350" s="24"/>
    </row>
    <row r="351" ht="11.25">
      <c r="H351" s="24"/>
    </row>
    <row r="352" ht="11.25">
      <c r="H352" s="24"/>
    </row>
    <row r="353" ht="11.25">
      <c r="H353" s="24"/>
    </row>
    <row r="354" ht="11.25">
      <c r="H354" s="24"/>
    </row>
    <row r="355" ht="11.25">
      <c r="H355" s="24"/>
    </row>
    <row r="356" ht="11.25">
      <c r="H356" s="24"/>
    </row>
    <row r="357" ht="11.25">
      <c r="H357" s="24"/>
    </row>
    <row r="358" ht="11.25">
      <c r="H358" s="24"/>
    </row>
    <row r="359" ht="11.25">
      <c r="H359" s="24"/>
    </row>
    <row r="360" ht="11.25">
      <c r="H360" s="24"/>
    </row>
    <row r="361" ht="11.25">
      <c r="H361" s="24"/>
    </row>
    <row r="362" ht="11.25">
      <c r="H362" s="24"/>
    </row>
    <row r="363" ht="11.25">
      <c r="H363" s="24"/>
    </row>
    <row r="364" ht="11.25">
      <c r="H364" s="24"/>
    </row>
    <row r="365" ht="11.25">
      <c r="H365" s="24"/>
    </row>
    <row r="366" ht="11.25">
      <c r="H366" s="24"/>
    </row>
    <row r="367" ht="11.25">
      <c r="H367" s="24"/>
    </row>
    <row r="368" ht="11.25">
      <c r="H368" s="24"/>
    </row>
    <row r="369" ht="11.25">
      <c r="H369" s="24"/>
    </row>
    <row r="370" ht="11.25">
      <c r="H370" s="24"/>
    </row>
    <row r="371" ht="11.25">
      <c r="H371" s="24"/>
    </row>
    <row r="372" ht="11.25">
      <c r="H372" s="24"/>
    </row>
    <row r="373" ht="11.25">
      <c r="H373" s="24"/>
    </row>
    <row r="374" ht="11.25">
      <c r="H374" s="24"/>
    </row>
    <row r="375" ht="11.25">
      <c r="H375" s="24"/>
    </row>
    <row r="376" ht="11.25">
      <c r="H376" s="24"/>
    </row>
    <row r="377" ht="11.25">
      <c r="H377" s="24"/>
    </row>
    <row r="378" ht="11.25">
      <c r="H378" s="24"/>
    </row>
    <row r="379" ht="11.25">
      <c r="H379" s="24"/>
    </row>
    <row r="380" ht="11.25">
      <c r="H380" s="24"/>
    </row>
    <row r="381" ht="11.25">
      <c r="H381" s="24"/>
    </row>
    <row r="382" ht="11.25">
      <c r="H382" s="24"/>
    </row>
    <row r="383" ht="11.25">
      <c r="H383" s="24"/>
    </row>
    <row r="384" ht="11.25">
      <c r="H384" s="24"/>
    </row>
    <row r="385" ht="11.25">
      <c r="H385" s="24"/>
    </row>
    <row r="386" ht="11.25">
      <c r="H386" s="24"/>
    </row>
    <row r="387" ht="11.25">
      <c r="H387" s="24"/>
    </row>
    <row r="388" ht="11.25">
      <c r="H388" s="24"/>
    </row>
    <row r="389" ht="11.25">
      <c r="H389" s="24"/>
    </row>
    <row r="390" ht="11.25">
      <c r="H390" s="24"/>
    </row>
    <row r="391" ht="11.25">
      <c r="H391" s="24"/>
    </row>
    <row r="392" ht="11.25">
      <c r="H392" s="24"/>
    </row>
    <row r="393" ht="11.25">
      <c r="H393" s="24"/>
    </row>
    <row r="394" ht="11.25">
      <c r="H394" s="24"/>
    </row>
    <row r="395" ht="11.25">
      <c r="H395" s="24"/>
    </row>
    <row r="396" ht="11.25">
      <c r="H396" s="24"/>
    </row>
    <row r="397" ht="11.25">
      <c r="H397" s="24"/>
    </row>
    <row r="398" ht="11.25">
      <c r="H398" s="24"/>
    </row>
    <row r="399" ht="11.25">
      <c r="H399" s="24"/>
    </row>
    <row r="400" ht="11.25">
      <c r="H400" s="24"/>
    </row>
    <row r="401" ht="11.25">
      <c r="H401" s="24"/>
    </row>
    <row r="402" ht="11.25">
      <c r="H402" s="24"/>
    </row>
    <row r="403" ht="11.25">
      <c r="H403" s="24"/>
    </row>
    <row r="404" ht="11.25">
      <c r="H404" s="24"/>
    </row>
    <row r="405" ht="11.25">
      <c r="H405" s="24"/>
    </row>
    <row r="406" ht="11.25">
      <c r="H406" s="24"/>
    </row>
    <row r="407" ht="11.25">
      <c r="H407" s="24"/>
    </row>
    <row r="408" ht="11.25">
      <c r="H408" s="24"/>
    </row>
    <row r="409" ht="11.25">
      <c r="H409" s="24"/>
    </row>
    <row r="410" ht="11.25">
      <c r="H410" s="24"/>
    </row>
    <row r="411" ht="11.25">
      <c r="H411" s="24"/>
    </row>
    <row r="412" ht="11.25">
      <c r="H412" s="24"/>
    </row>
    <row r="413" ht="11.25">
      <c r="H413" s="24"/>
    </row>
    <row r="414" ht="11.25">
      <c r="H414" s="24"/>
    </row>
    <row r="415" ht="11.25">
      <c r="H415" s="24"/>
    </row>
    <row r="416" ht="11.25">
      <c r="H416" s="24"/>
    </row>
    <row r="417" ht="11.25">
      <c r="H417" s="24"/>
    </row>
    <row r="418" ht="11.25">
      <c r="H418" s="24"/>
    </row>
    <row r="419" ht="11.25">
      <c r="H419" s="24"/>
    </row>
    <row r="420" ht="11.25">
      <c r="H420" s="24"/>
    </row>
    <row r="421" ht="11.25">
      <c r="H421" s="24"/>
    </row>
    <row r="422" ht="11.25">
      <c r="H422" s="24"/>
    </row>
    <row r="423" ht="11.25">
      <c r="H423" s="24"/>
    </row>
    <row r="424" ht="11.25">
      <c r="H424" s="24"/>
    </row>
    <row r="425" ht="11.25">
      <c r="H425" s="24"/>
    </row>
    <row r="426" ht="11.25">
      <c r="H426" s="24"/>
    </row>
    <row r="427" ht="11.25">
      <c r="H427" s="24"/>
    </row>
    <row r="428" ht="11.25">
      <c r="H428" s="24"/>
    </row>
    <row r="429" ht="11.25">
      <c r="H429" s="24"/>
    </row>
    <row r="430" ht="11.25">
      <c r="H430" s="24"/>
    </row>
    <row r="431" ht="11.25">
      <c r="H431" s="24"/>
    </row>
    <row r="432" ht="11.25">
      <c r="H432" s="24"/>
    </row>
    <row r="433" ht="11.25">
      <c r="H433" s="24"/>
    </row>
    <row r="434" ht="11.25">
      <c r="H434" s="24"/>
    </row>
    <row r="435" ht="11.25">
      <c r="H435" s="24"/>
    </row>
    <row r="436" ht="11.25">
      <c r="H436" s="24"/>
    </row>
    <row r="437" ht="11.25">
      <c r="H437" s="24"/>
    </row>
    <row r="438" ht="11.25">
      <c r="H438" s="24"/>
    </row>
    <row r="439" ht="11.25">
      <c r="H439" s="24"/>
    </row>
    <row r="440" ht="11.25">
      <c r="H440" s="24"/>
    </row>
    <row r="441" ht="11.25">
      <c r="H441" s="24"/>
    </row>
    <row r="442" ht="11.25">
      <c r="H442" s="24"/>
    </row>
    <row r="443" ht="11.25">
      <c r="H443" s="24"/>
    </row>
    <row r="444" ht="11.25">
      <c r="H444" s="24"/>
    </row>
    <row r="445" ht="11.25">
      <c r="H445" s="24"/>
    </row>
    <row r="446" ht="11.25">
      <c r="H446" s="24"/>
    </row>
    <row r="447" ht="11.25">
      <c r="H447" s="24"/>
    </row>
    <row r="448" ht="11.25">
      <c r="H448" s="24"/>
    </row>
    <row r="449" ht="11.25">
      <c r="H449" s="24"/>
    </row>
    <row r="450" ht="11.25">
      <c r="H450" s="24"/>
    </row>
    <row r="451" ht="11.25">
      <c r="H451" s="24"/>
    </row>
    <row r="452" ht="11.25">
      <c r="H452" s="24"/>
    </row>
    <row r="453" ht="11.25">
      <c r="H453" s="24"/>
    </row>
    <row r="454" ht="11.25">
      <c r="H454" s="24"/>
    </row>
    <row r="455" ht="11.25">
      <c r="H455" s="24"/>
    </row>
    <row r="456" ht="11.25">
      <c r="H456" s="24"/>
    </row>
    <row r="457" ht="11.25">
      <c r="H457" s="24"/>
    </row>
    <row r="458" ht="11.25">
      <c r="H458" s="24"/>
    </row>
    <row r="459" ht="11.25">
      <c r="H459" s="24"/>
    </row>
    <row r="460" ht="11.25">
      <c r="H460" s="24"/>
    </row>
    <row r="461" ht="11.25">
      <c r="H461" s="24"/>
    </row>
    <row r="462" ht="11.25">
      <c r="H462" s="24"/>
    </row>
    <row r="463" ht="11.25">
      <c r="H463" s="24"/>
    </row>
    <row r="464" ht="11.25">
      <c r="H464" s="24"/>
    </row>
    <row r="465" ht="11.25">
      <c r="H465" s="24"/>
    </row>
    <row r="466" ht="11.25">
      <c r="H466" s="24"/>
    </row>
    <row r="467" ht="11.25">
      <c r="H467" s="24"/>
    </row>
    <row r="468" ht="11.25">
      <c r="H468" s="24"/>
    </row>
    <row r="469" ht="11.25">
      <c r="H469" s="24"/>
    </row>
    <row r="470" ht="11.25">
      <c r="H470" s="24"/>
    </row>
    <row r="471" ht="11.25">
      <c r="H471" s="24"/>
    </row>
    <row r="472" ht="11.25">
      <c r="H472" s="24"/>
    </row>
    <row r="473" ht="11.25">
      <c r="H473" s="24"/>
    </row>
    <row r="474" ht="11.25">
      <c r="H474" s="24"/>
    </row>
    <row r="475" ht="11.25">
      <c r="H475" s="24"/>
    </row>
    <row r="476" ht="11.25">
      <c r="H476" s="24"/>
    </row>
    <row r="477" ht="11.25">
      <c r="H477" s="24"/>
    </row>
    <row r="478" ht="11.25">
      <c r="H478" s="24"/>
    </row>
    <row r="479" ht="11.25">
      <c r="H479" s="24"/>
    </row>
    <row r="480" ht="11.25">
      <c r="H480" s="24"/>
    </row>
    <row r="481" ht="11.25">
      <c r="H481" s="24"/>
    </row>
    <row r="482" ht="11.25">
      <c r="H482" s="24"/>
    </row>
    <row r="483" ht="11.25">
      <c r="H483" s="24"/>
    </row>
    <row r="484" ht="11.25">
      <c r="H484" s="24"/>
    </row>
    <row r="485" ht="11.25">
      <c r="H485" s="24"/>
    </row>
    <row r="486" ht="11.25">
      <c r="H486" s="24"/>
    </row>
    <row r="487" ht="11.25">
      <c r="H487" s="24"/>
    </row>
    <row r="488" ht="11.25">
      <c r="H488" s="24"/>
    </row>
    <row r="489" ht="11.25">
      <c r="H489" s="24"/>
    </row>
    <row r="490" ht="11.25">
      <c r="H490" s="24"/>
    </row>
    <row r="491" ht="11.25">
      <c r="H491" s="24"/>
    </row>
    <row r="492" ht="11.25">
      <c r="H492" s="24"/>
    </row>
    <row r="493" ht="11.25">
      <c r="H493" s="24"/>
    </row>
    <row r="494" ht="11.25">
      <c r="H494" s="24"/>
    </row>
    <row r="495" ht="11.25">
      <c r="H495" s="24"/>
    </row>
    <row r="496" ht="11.25">
      <c r="H496" s="24"/>
    </row>
    <row r="497" ht="11.25">
      <c r="H497" s="24"/>
    </row>
    <row r="498" ht="11.25">
      <c r="H498" s="24"/>
    </row>
    <row r="499" ht="11.25">
      <c r="H499" s="24"/>
    </row>
    <row r="500" ht="11.25">
      <c r="H500" s="24"/>
    </row>
    <row r="501" ht="11.25">
      <c r="H501" s="24"/>
    </row>
    <row r="502" ht="11.25">
      <c r="H502" s="24"/>
    </row>
    <row r="503" ht="11.25">
      <c r="H503" s="24"/>
    </row>
    <row r="504" ht="11.25">
      <c r="H504" s="24"/>
    </row>
    <row r="505" ht="11.25">
      <c r="H505" s="24"/>
    </row>
    <row r="506" ht="11.25">
      <c r="H506" s="24"/>
    </row>
    <row r="507" ht="11.25">
      <c r="H507" s="24"/>
    </row>
    <row r="508" ht="11.25">
      <c r="H508" s="24"/>
    </row>
    <row r="509" ht="11.25">
      <c r="H509" s="24"/>
    </row>
    <row r="510" ht="11.25">
      <c r="H510" s="24"/>
    </row>
    <row r="511" ht="11.25">
      <c r="H511" s="24"/>
    </row>
    <row r="512" ht="11.25">
      <c r="H512" s="24"/>
    </row>
    <row r="513" ht="11.25">
      <c r="H513" s="24"/>
    </row>
    <row r="514" ht="11.25">
      <c r="H514" s="24"/>
    </row>
    <row r="515" ht="11.25">
      <c r="H515" s="24"/>
    </row>
    <row r="516" ht="11.25">
      <c r="H516" s="24"/>
    </row>
    <row r="517" ht="11.25">
      <c r="H517" s="24"/>
    </row>
    <row r="518" ht="11.25">
      <c r="H518" s="24"/>
    </row>
    <row r="519" ht="11.25">
      <c r="H519" s="24"/>
    </row>
    <row r="520" ht="11.25">
      <c r="H520" s="24"/>
    </row>
    <row r="521" ht="11.25">
      <c r="H521" s="24"/>
    </row>
    <row r="522" ht="11.25">
      <c r="H522" s="24"/>
    </row>
    <row r="523" ht="11.25">
      <c r="H523" s="24"/>
    </row>
    <row r="524" ht="11.25">
      <c r="H524" s="24"/>
    </row>
    <row r="525" ht="11.25">
      <c r="H525" s="24"/>
    </row>
    <row r="526" ht="11.25">
      <c r="H526" s="24"/>
    </row>
    <row r="527" ht="11.25">
      <c r="H527" s="24"/>
    </row>
    <row r="528" ht="11.25">
      <c r="H528" s="24"/>
    </row>
    <row r="529" ht="11.25">
      <c r="H529" s="24"/>
    </row>
    <row r="530" ht="11.25">
      <c r="H530" s="24"/>
    </row>
    <row r="531" ht="11.25">
      <c r="H531" s="24"/>
    </row>
    <row r="532" ht="11.25">
      <c r="H532" s="24"/>
    </row>
    <row r="533" ht="11.25">
      <c r="H533" s="24"/>
    </row>
    <row r="534" ht="11.25">
      <c r="H534" s="24"/>
    </row>
    <row r="535" ht="11.25">
      <c r="H535" s="24"/>
    </row>
    <row r="536" ht="11.25">
      <c r="H536" s="24"/>
    </row>
    <row r="537" ht="11.25">
      <c r="H537" s="24"/>
    </row>
    <row r="538" ht="11.25">
      <c r="H538" s="24"/>
    </row>
    <row r="539" ht="11.25">
      <c r="H539" s="24"/>
    </row>
    <row r="540" ht="11.25">
      <c r="H540" s="24"/>
    </row>
    <row r="541" ht="11.25">
      <c r="H541" s="24"/>
    </row>
    <row r="542" ht="11.25">
      <c r="H542" s="24"/>
    </row>
    <row r="543" ht="11.25">
      <c r="H543" s="24"/>
    </row>
    <row r="544" ht="11.25">
      <c r="H544" s="24"/>
    </row>
    <row r="545" ht="11.25">
      <c r="H545" s="24"/>
    </row>
    <row r="546" ht="11.25">
      <c r="H546" s="24"/>
    </row>
    <row r="547" ht="11.25">
      <c r="H547" s="24"/>
    </row>
    <row r="548" ht="11.25">
      <c r="H548" s="24"/>
    </row>
    <row r="549" ht="11.25">
      <c r="H549" s="24"/>
    </row>
    <row r="550" ht="11.25">
      <c r="H550" s="24"/>
    </row>
    <row r="551" ht="11.25">
      <c r="H551" s="24"/>
    </row>
    <row r="552" ht="11.25">
      <c r="H552" s="24"/>
    </row>
    <row r="553" ht="11.25">
      <c r="H553" s="24"/>
    </row>
    <row r="554" ht="11.25">
      <c r="H554" s="24"/>
    </row>
    <row r="555" ht="11.25">
      <c r="H555" s="24"/>
    </row>
    <row r="556" ht="11.25">
      <c r="H556" s="24"/>
    </row>
    <row r="557" ht="11.25">
      <c r="H557" s="24"/>
    </row>
    <row r="558" ht="11.25">
      <c r="H558" s="24"/>
    </row>
    <row r="559" ht="11.25">
      <c r="H559" s="24"/>
    </row>
    <row r="560" ht="11.25">
      <c r="H560" s="24"/>
    </row>
    <row r="561" ht="11.25">
      <c r="H561" s="24"/>
    </row>
    <row r="562" ht="11.25">
      <c r="H562" s="24"/>
    </row>
    <row r="563" ht="11.25">
      <c r="H563" s="24"/>
    </row>
    <row r="564" ht="11.25">
      <c r="H564" s="24"/>
    </row>
    <row r="565" ht="11.25">
      <c r="H565" s="24"/>
    </row>
    <row r="566" ht="11.25">
      <c r="H566" s="24"/>
    </row>
    <row r="567" ht="11.25">
      <c r="H567" s="24"/>
    </row>
    <row r="568" ht="11.25">
      <c r="H568" s="24"/>
    </row>
    <row r="569" ht="11.25">
      <c r="H569" s="24"/>
    </row>
    <row r="570" ht="11.25">
      <c r="H570" s="24"/>
    </row>
    <row r="571" ht="11.25">
      <c r="H571" s="24"/>
    </row>
    <row r="572" ht="11.25">
      <c r="H572" s="24"/>
    </row>
    <row r="573" ht="11.25">
      <c r="H573" s="24"/>
    </row>
    <row r="574" ht="11.25">
      <c r="H574" s="24"/>
    </row>
    <row r="575" ht="11.25">
      <c r="H575" s="24"/>
    </row>
    <row r="576" ht="11.25">
      <c r="H576" s="24"/>
    </row>
    <row r="577" ht="11.25">
      <c r="H577" s="24"/>
    </row>
    <row r="578" ht="11.25">
      <c r="H578" s="24"/>
    </row>
    <row r="579" ht="11.25">
      <c r="H579" s="24"/>
    </row>
    <row r="580" ht="11.25">
      <c r="H580" s="24"/>
    </row>
    <row r="581" ht="11.25">
      <c r="H581" s="24"/>
    </row>
    <row r="582" ht="11.25">
      <c r="H582" s="24"/>
    </row>
    <row r="583" ht="11.25">
      <c r="H583" s="24"/>
    </row>
    <row r="584" ht="11.25">
      <c r="H584" s="24"/>
    </row>
    <row r="585" ht="11.25">
      <c r="H585" s="24"/>
    </row>
    <row r="586" ht="11.25">
      <c r="H586" s="24"/>
    </row>
    <row r="587" ht="11.25">
      <c r="H587" s="24"/>
    </row>
    <row r="588" ht="11.25">
      <c r="H588" s="24"/>
    </row>
    <row r="589" ht="11.25">
      <c r="H589" s="24"/>
    </row>
    <row r="590" ht="11.25">
      <c r="H590" s="24"/>
    </row>
    <row r="591" ht="11.25">
      <c r="H591" s="24"/>
    </row>
    <row r="592" ht="11.25">
      <c r="H592" s="24"/>
    </row>
    <row r="593" ht="11.25">
      <c r="H593" s="24"/>
    </row>
    <row r="594" ht="11.25">
      <c r="H594" s="24"/>
    </row>
    <row r="595" ht="11.25">
      <c r="H595" s="24"/>
    </row>
    <row r="596" ht="11.25">
      <c r="H596" s="24"/>
    </row>
    <row r="597" ht="11.25">
      <c r="H597" s="24"/>
    </row>
    <row r="598" ht="11.25">
      <c r="H598" s="24"/>
    </row>
    <row r="599" ht="11.25">
      <c r="H599" s="24"/>
    </row>
    <row r="600" ht="11.25">
      <c r="H600" s="24"/>
    </row>
    <row r="601" ht="11.25">
      <c r="H601" s="24"/>
    </row>
    <row r="602" ht="11.25">
      <c r="H602" s="24"/>
    </row>
    <row r="603" ht="11.25">
      <c r="H603" s="24"/>
    </row>
    <row r="604" ht="11.25">
      <c r="H604" s="24"/>
    </row>
    <row r="605" ht="11.25">
      <c r="H605" s="24"/>
    </row>
    <row r="606" ht="11.25">
      <c r="H606" s="24"/>
    </row>
    <row r="607" ht="11.25">
      <c r="H607" s="24"/>
    </row>
    <row r="608" ht="11.25">
      <c r="H608" s="24"/>
    </row>
    <row r="609" ht="11.25">
      <c r="H609" s="24"/>
    </row>
    <row r="610" ht="11.25">
      <c r="H610" s="24"/>
    </row>
    <row r="611" ht="11.25">
      <c r="H611" s="24"/>
    </row>
    <row r="612" ht="11.25">
      <c r="H612" s="24"/>
    </row>
    <row r="613" ht="11.25">
      <c r="H613" s="24"/>
    </row>
    <row r="614" ht="11.25">
      <c r="H614" s="24"/>
    </row>
    <row r="615" ht="11.25">
      <c r="H615" s="24"/>
    </row>
    <row r="616" ht="11.25">
      <c r="H616" s="24"/>
    </row>
    <row r="617" ht="11.25">
      <c r="H617" s="24"/>
    </row>
    <row r="618" ht="11.25">
      <c r="H618" s="24"/>
    </row>
    <row r="619" ht="11.25">
      <c r="H619" s="24"/>
    </row>
    <row r="620" ht="11.25">
      <c r="H620" s="24"/>
    </row>
    <row r="621" ht="11.25">
      <c r="H621" s="24"/>
    </row>
    <row r="622" ht="11.25">
      <c r="H622" s="24"/>
    </row>
    <row r="623" ht="11.25">
      <c r="H623" s="24"/>
    </row>
    <row r="624" ht="11.25">
      <c r="H624" s="24"/>
    </row>
    <row r="625" ht="11.25">
      <c r="H625" s="24"/>
    </row>
    <row r="626" ht="11.25">
      <c r="H626" s="24"/>
    </row>
    <row r="627" ht="11.25">
      <c r="H627" s="24"/>
    </row>
    <row r="628" ht="11.25">
      <c r="H628" s="24"/>
    </row>
    <row r="629" ht="11.25">
      <c r="H629" s="24"/>
    </row>
    <row r="630" ht="11.25">
      <c r="H630" s="24"/>
    </row>
    <row r="631" ht="11.25">
      <c r="H631" s="24"/>
    </row>
    <row r="632" ht="11.25">
      <c r="H632" s="24"/>
    </row>
    <row r="633" ht="11.25">
      <c r="H633" s="24"/>
    </row>
    <row r="634" ht="11.25">
      <c r="H634" s="24"/>
    </row>
    <row r="635" ht="11.25">
      <c r="H635" s="24"/>
    </row>
    <row r="636" ht="11.25">
      <c r="H636" s="24"/>
    </row>
    <row r="637" ht="11.25">
      <c r="H637" s="24"/>
    </row>
    <row r="638" ht="11.25">
      <c r="H638" s="24"/>
    </row>
    <row r="639" ht="11.25">
      <c r="H639" s="24"/>
    </row>
    <row r="640" ht="11.25">
      <c r="H640" s="24"/>
    </row>
    <row r="641" ht="11.25">
      <c r="H641" s="24"/>
    </row>
    <row r="642" ht="11.25">
      <c r="H642" s="24"/>
    </row>
    <row r="643" ht="11.25">
      <c r="H643" s="24"/>
    </row>
    <row r="644" ht="11.25">
      <c r="H644" s="24"/>
    </row>
    <row r="645" ht="11.25">
      <c r="H645" s="24"/>
    </row>
    <row r="646" ht="11.25">
      <c r="H646" s="24"/>
    </row>
    <row r="647" ht="11.25">
      <c r="H647" s="24"/>
    </row>
    <row r="648" ht="11.25">
      <c r="H648" s="24"/>
    </row>
    <row r="649" ht="11.25">
      <c r="H649" s="24"/>
    </row>
    <row r="650" ht="11.25">
      <c r="H650" s="24"/>
    </row>
    <row r="651" ht="11.25">
      <c r="H651" s="24"/>
    </row>
    <row r="652" ht="11.25">
      <c r="H652" s="24"/>
    </row>
    <row r="653" ht="11.25">
      <c r="H653" s="24"/>
    </row>
    <row r="654" ht="11.25">
      <c r="H654" s="24"/>
    </row>
    <row r="655" ht="11.25">
      <c r="H655" s="24"/>
    </row>
    <row r="656" ht="11.25">
      <c r="H656" s="24"/>
    </row>
    <row r="657" ht="11.25">
      <c r="H657" s="24"/>
    </row>
    <row r="658" ht="11.25">
      <c r="H658" s="24"/>
    </row>
    <row r="659" ht="11.25">
      <c r="H659" s="24"/>
    </row>
    <row r="660" ht="11.25">
      <c r="H660" s="24"/>
    </row>
    <row r="661" ht="11.25">
      <c r="H661" s="24"/>
    </row>
    <row r="662" ht="11.25">
      <c r="H662" s="24"/>
    </row>
    <row r="663" ht="11.25">
      <c r="H663" s="24"/>
    </row>
    <row r="664" ht="11.25">
      <c r="H664" s="24"/>
    </row>
    <row r="665" ht="11.25">
      <c r="H665" s="24"/>
    </row>
    <row r="666" ht="11.25">
      <c r="H666" s="24"/>
    </row>
    <row r="667" ht="11.25">
      <c r="H667" s="24"/>
    </row>
    <row r="668" ht="11.25">
      <c r="H668" s="24"/>
    </row>
    <row r="669" ht="11.25">
      <c r="H669" s="24"/>
    </row>
    <row r="670" ht="11.25">
      <c r="H670" s="24"/>
    </row>
    <row r="671" ht="11.25">
      <c r="H671" s="24"/>
    </row>
    <row r="672" ht="11.25">
      <c r="H672" s="24"/>
    </row>
    <row r="673" ht="11.25">
      <c r="H673" s="24"/>
    </row>
    <row r="674" ht="11.25">
      <c r="H674" s="24"/>
    </row>
    <row r="675" ht="11.25">
      <c r="H675" s="24"/>
    </row>
    <row r="676" ht="11.25">
      <c r="H676" s="24"/>
    </row>
    <row r="677" ht="11.25">
      <c r="H677" s="24"/>
    </row>
    <row r="678" ht="11.25">
      <c r="H678" s="24"/>
    </row>
    <row r="679" ht="11.25">
      <c r="H679" s="24"/>
    </row>
    <row r="680" ht="11.25">
      <c r="H680" s="24"/>
    </row>
    <row r="681" ht="11.25">
      <c r="H681" s="24"/>
    </row>
    <row r="682" ht="11.25">
      <c r="H682" s="24"/>
    </row>
    <row r="683" ht="11.25">
      <c r="H683" s="24"/>
    </row>
    <row r="684" ht="11.25">
      <c r="H684" s="24"/>
    </row>
    <row r="685" ht="11.25">
      <c r="H685" s="24"/>
    </row>
    <row r="686" ht="11.25">
      <c r="H686" s="24"/>
    </row>
    <row r="687" ht="11.25">
      <c r="H687" s="24"/>
    </row>
    <row r="688" ht="11.25">
      <c r="H688" s="24"/>
    </row>
    <row r="689" ht="11.25">
      <c r="H689" s="24"/>
    </row>
    <row r="690" ht="11.25">
      <c r="H690" s="24"/>
    </row>
    <row r="691" ht="11.25">
      <c r="H691" s="24"/>
    </row>
    <row r="692" ht="11.25">
      <c r="H692" s="24"/>
    </row>
    <row r="693" ht="11.25">
      <c r="H693" s="24"/>
    </row>
    <row r="694" ht="11.25">
      <c r="H694" s="24"/>
    </row>
    <row r="695" ht="11.25">
      <c r="H695" s="24"/>
    </row>
    <row r="696" ht="11.25">
      <c r="H696" s="24"/>
    </row>
    <row r="697" ht="11.25">
      <c r="H697" s="24"/>
    </row>
    <row r="698" ht="11.25">
      <c r="H698" s="24"/>
    </row>
    <row r="699" ht="11.25">
      <c r="H699" s="24"/>
    </row>
    <row r="700" ht="11.25">
      <c r="H700" s="24"/>
    </row>
    <row r="701" ht="11.25">
      <c r="H701" s="24"/>
    </row>
    <row r="702" ht="11.25">
      <c r="H702" s="24"/>
    </row>
    <row r="703" ht="11.25">
      <c r="H703" s="24"/>
    </row>
    <row r="704" ht="11.25">
      <c r="H704" s="24"/>
    </row>
    <row r="705" ht="11.25">
      <c r="H705" s="24"/>
    </row>
    <row r="706" ht="11.25">
      <c r="H706" s="24"/>
    </row>
    <row r="707" ht="11.25">
      <c r="H707" s="24"/>
    </row>
    <row r="708" ht="11.25">
      <c r="H708" s="24"/>
    </row>
    <row r="709" ht="11.25">
      <c r="H709" s="24"/>
    </row>
    <row r="710" ht="11.25">
      <c r="H710" s="24"/>
    </row>
    <row r="711" ht="11.25">
      <c r="H711" s="24"/>
    </row>
    <row r="712" ht="11.25">
      <c r="H712" s="24"/>
    </row>
    <row r="713" ht="11.25">
      <c r="H713" s="24"/>
    </row>
    <row r="714" ht="11.25">
      <c r="H714" s="24"/>
    </row>
    <row r="715" ht="11.25">
      <c r="H715" s="24"/>
    </row>
    <row r="716" ht="11.25">
      <c r="H716" s="24"/>
    </row>
    <row r="717" ht="11.25">
      <c r="H717" s="24"/>
    </row>
    <row r="718" ht="11.25">
      <c r="H718" s="24"/>
    </row>
    <row r="719" ht="11.25">
      <c r="H719" s="24"/>
    </row>
    <row r="720" ht="11.25">
      <c r="H720" s="24"/>
    </row>
    <row r="721" ht="11.25">
      <c r="H721" s="24"/>
    </row>
    <row r="722" ht="11.25">
      <c r="H722" s="24"/>
    </row>
    <row r="723" ht="11.25">
      <c r="H723" s="24"/>
    </row>
    <row r="724" ht="11.25">
      <c r="H724" s="24"/>
    </row>
    <row r="725" ht="11.25">
      <c r="H725" s="24"/>
    </row>
    <row r="726" ht="11.25">
      <c r="H726" s="24"/>
    </row>
    <row r="727" ht="11.25">
      <c r="H727" s="24"/>
    </row>
    <row r="728" ht="11.25">
      <c r="H728" s="24"/>
    </row>
    <row r="729" ht="11.25">
      <c r="H729" s="24"/>
    </row>
    <row r="730" ht="11.25">
      <c r="H730" s="24"/>
    </row>
    <row r="731" ht="11.25">
      <c r="H731" s="24"/>
    </row>
    <row r="732" ht="11.25">
      <c r="H732" s="24"/>
    </row>
    <row r="733" ht="11.25">
      <c r="H733" s="24"/>
    </row>
    <row r="734" ht="11.25">
      <c r="H734" s="24"/>
    </row>
    <row r="735" ht="11.25">
      <c r="H735" s="24"/>
    </row>
    <row r="736" ht="11.25">
      <c r="H736" s="24"/>
    </row>
    <row r="737" ht="11.25">
      <c r="H737" s="24"/>
    </row>
    <row r="738" ht="11.25">
      <c r="H738" s="24"/>
    </row>
    <row r="739" ht="11.25">
      <c r="H739" s="24"/>
    </row>
    <row r="740" ht="11.25">
      <c r="H740" s="24"/>
    </row>
    <row r="741" ht="11.25">
      <c r="H741" s="24"/>
    </row>
    <row r="742" ht="11.25">
      <c r="H742" s="24"/>
    </row>
    <row r="743" ht="11.25">
      <c r="H743" s="24"/>
    </row>
    <row r="744" ht="11.25">
      <c r="H744" s="24"/>
    </row>
    <row r="745" ht="11.25">
      <c r="H745" s="24"/>
    </row>
    <row r="746" ht="11.25">
      <c r="H746" s="24"/>
    </row>
    <row r="747" ht="11.25">
      <c r="H747" s="24"/>
    </row>
    <row r="748" ht="11.25">
      <c r="H748" s="24"/>
    </row>
    <row r="749" ht="11.25">
      <c r="H749" s="24"/>
    </row>
    <row r="750" ht="11.25">
      <c r="H750" s="24"/>
    </row>
    <row r="751" ht="11.25">
      <c r="H751" s="24"/>
    </row>
    <row r="752" ht="11.25">
      <c r="H752" s="24"/>
    </row>
    <row r="753" ht="11.25">
      <c r="H753" s="24"/>
    </row>
    <row r="754" ht="11.25">
      <c r="H754" s="24"/>
    </row>
    <row r="755" ht="11.25">
      <c r="H755" s="24"/>
    </row>
    <row r="756" ht="11.25">
      <c r="H756" s="24"/>
    </row>
    <row r="757" ht="11.25">
      <c r="H757" s="24"/>
    </row>
    <row r="758" ht="11.25">
      <c r="H758" s="24"/>
    </row>
    <row r="759" ht="11.25">
      <c r="H759" s="24"/>
    </row>
    <row r="760" ht="11.25">
      <c r="H760" s="24"/>
    </row>
    <row r="761" ht="11.25">
      <c r="H761" s="24"/>
    </row>
    <row r="762" ht="11.25">
      <c r="H762" s="24"/>
    </row>
    <row r="763" ht="11.25">
      <c r="H763" s="24"/>
    </row>
    <row r="764" ht="11.25">
      <c r="H764" s="24"/>
    </row>
    <row r="765" ht="11.25">
      <c r="H765" s="24"/>
    </row>
    <row r="766" ht="11.25">
      <c r="H766" s="24"/>
    </row>
    <row r="767" ht="11.25">
      <c r="H767" s="24"/>
    </row>
    <row r="768" ht="11.25">
      <c r="H768" s="24"/>
    </row>
    <row r="769" ht="11.25">
      <c r="H769" s="24"/>
    </row>
    <row r="770" ht="11.25">
      <c r="H770" s="24"/>
    </row>
    <row r="771" ht="11.25">
      <c r="H771" s="24"/>
    </row>
    <row r="772" ht="11.25">
      <c r="H772" s="24"/>
    </row>
    <row r="773" ht="11.25">
      <c r="H773" s="24"/>
    </row>
    <row r="774" ht="11.25">
      <c r="H774" s="24"/>
    </row>
    <row r="775" ht="11.25">
      <c r="H775" s="24"/>
    </row>
    <row r="776" ht="11.25">
      <c r="H776" s="24"/>
    </row>
    <row r="777" ht="11.25">
      <c r="H777" s="24"/>
    </row>
    <row r="778" ht="11.25">
      <c r="H778" s="24"/>
    </row>
    <row r="779" ht="11.25">
      <c r="H779" s="24"/>
    </row>
    <row r="780" ht="11.25">
      <c r="H780" s="24"/>
    </row>
    <row r="781" ht="11.25">
      <c r="H781" s="24"/>
    </row>
    <row r="782" ht="11.25">
      <c r="H782" s="24"/>
    </row>
    <row r="783" ht="11.25">
      <c r="H783" s="24"/>
    </row>
    <row r="784" ht="11.25">
      <c r="H784" s="24"/>
    </row>
    <row r="785" ht="11.25">
      <c r="H785" s="24"/>
    </row>
    <row r="786" ht="11.25">
      <c r="H786" s="24"/>
    </row>
    <row r="787" ht="11.25">
      <c r="H787" s="24"/>
    </row>
    <row r="788" ht="11.25">
      <c r="H788" s="24"/>
    </row>
    <row r="789" ht="11.25">
      <c r="H789" s="24"/>
    </row>
    <row r="790" ht="11.25">
      <c r="H790" s="24"/>
    </row>
    <row r="791" ht="11.25">
      <c r="H791" s="24"/>
    </row>
    <row r="792" ht="11.25">
      <c r="H792" s="24"/>
    </row>
    <row r="793" ht="11.25">
      <c r="H793" s="24"/>
    </row>
    <row r="794" ht="11.25">
      <c r="H794" s="24"/>
    </row>
    <row r="795" ht="11.25">
      <c r="H795" s="24"/>
    </row>
    <row r="796" ht="11.25">
      <c r="H796" s="24"/>
    </row>
    <row r="797" ht="11.25">
      <c r="H797" s="24"/>
    </row>
    <row r="798" ht="11.25">
      <c r="H798" s="24"/>
    </row>
    <row r="799" ht="11.25">
      <c r="H799" s="24"/>
    </row>
    <row r="800" ht="11.25">
      <c r="H800" s="24"/>
    </row>
    <row r="801" ht="11.25">
      <c r="H801" s="24"/>
    </row>
    <row r="802" ht="11.25">
      <c r="H802" s="24"/>
    </row>
    <row r="803" ht="11.25">
      <c r="H803" s="24"/>
    </row>
    <row r="804" ht="11.25">
      <c r="H804" s="24"/>
    </row>
    <row r="805" ht="11.25">
      <c r="H805" s="24"/>
    </row>
    <row r="806" ht="11.25">
      <c r="H806" s="24"/>
    </row>
    <row r="807" ht="11.25">
      <c r="H807" s="24"/>
    </row>
    <row r="808" ht="11.25">
      <c r="H808" s="24"/>
    </row>
    <row r="809" ht="11.25">
      <c r="H809" s="24"/>
    </row>
    <row r="810" ht="11.25">
      <c r="H810" s="24"/>
    </row>
    <row r="811" ht="11.25">
      <c r="H811" s="24"/>
    </row>
    <row r="812" ht="11.25">
      <c r="H812" s="24"/>
    </row>
    <row r="813" ht="11.25">
      <c r="H813" s="24"/>
    </row>
    <row r="814" ht="11.25">
      <c r="H814" s="24"/>
    </row>
    <row r="815" ht="11.25">
      <c r="H815" s="24"/>
    </row>
    <row r="816" ht="11.25">
      <c r="H816" s="24"/>
    </row>
    <row r="817" ht="11.25">
      <c r="H817" s="24"/>
    </row>
    <row r="818" ht="11.25">
      <c r="H818" s="24"/>
    </row>
    <row r="819" ht="11.25">
      <c r="H819" s="24"/>
    </row>
    <row r="820" ht="11.25">
      <c r="H820" s="24"/>
    </row>
    <row r="821" ht="11.25">
      <c r="H821" s="24"/>
    </row>
    <row r="822" ht="11.25">
      <c r="H822" s="24"/>
    </row>
    <row r="823" ht="11.25">
      <c r="H823" s="24"/>
    </row>
    <row r="824" ht="11.25">
      <c r="H824" s="24"/>
    </row>
    <row r="825" ht="11.25">
      <c r="H825" s="24"/>
    </row>
    <row r="826" ht="11.25">
      <c r="H826" s="24"/>
    </row>
    <row r="827" ht="11.25">
      <c r="H827" s="24"/>
    </row>
    <row r="828" ht="11.25">
      <c r="H828" s="24"/>
    </row>
    <row r="829" ht="11.25">
      <c r="H829" s="24"/>
    </row>
    <row r="830" ht="11.25">
      <c r="H830" s="24"/>
    </row>
    <row r="831" ht="11.25">
      <c r="H831" s="24"/>
    </row>
    <row r="832" ht="11.25">
      <c r="H832" s="24"/>
    </row>
    <row r="833" ht="11.25">
      <c r="H833" s="24"/>
    </row>
    <row r="834" ht="11.25">
      <c r="H834" s="24"/>
    </row>
    <row r="835" ht="11.25">
      <c r="H835" s="24"/>
    </row>
    <row r="836" ht="11.25">
      <c r="H836" s="24"/>
    </row>
    <row r="837" ht="11.25">
      <c r="H837" s="24"/>
    </row>
    <row r="838" ht="11.25">
      <c r="H838" s="24"/>
    </row>
    <row r="839" ht="11.25">
      <c r="H839" s="24"/>
    </row>
    <row r="840" ht="11.25">
      <c r="H840" s="24"/>
    </row>
    <row r="841" ht="11.25">
      <c r="H841" s="24"/>
    </row>
    <row r="842" ht="11.25">
      <c r="H842" s="24"/>
    </row>
    <row r="843" ht="11.25">
      <c r="H843" s="24"/>
    </row>
    <row r="844" ht="11.25">
      <c r="H844" s="24"/>
    </row>
    <row r="845" ht="11.25">
      <c r="H845" s="24"/>
    </row>
    <row r="846" ht="11.25">
      <c r="H846" s="24"/>
    </row>
    <row r="847" ht="11.25">
      <c r="H847" s="24"/>
    </row>
    <row r="848" ht="11.25">
      <c r="H848" s="24"/>
    </row>
    <row r="849" ht="11.25">
      <c r="H849" s="24"/>
    </row>
  </sheetData>
  <sheetProtection/>
  <mergeCells count="10">
    <mergeCell ref="P4:P5"/>
    <mergeCell ref="A2:P2"/>
    <mergeCell ref="L4:L5"/>
    <mergeCell ref="M4:M5"/>
    <mergeCell ref="N4:N5"/>
    <mergeCell ref="O4:O5"/>
    <mergeCell ref="H4:H5"/>
    <mergeCell ref="I4:I5"/>
    <mergeCell ref="J4:J5"/>
    <mergeCell ref="K4:K5"/>
  </mergeCells>
  <printOptions/>
  <pageMargins left="0.77" right="0" top="0.56" bottom="0.71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H3"/>
    </sheetView>
  </sheetViews>
  <sheetFormatPr defaultColWidth="9.00390625" defaultRowHeight="12.75"/>
  <cols>
    <col min="1" max="1" width="18.75390625" style="2" customWidth="1"/>
    <col min="2" max="2" width="6.375" style="2" hidden="1" customWidth="1"/>
    <col min="3" max="3" width="9.25390625" style="2" customWidth="1"/>
    <col min="4" max="4" width="7.25390625" style="2" customWidth="1"/>
    <col min="5" max="5" width="8.375" style="2" customWidth="1"/>
    <col min="6" max="6" width="9.00390625" style="2" customWidth="1"/>
    <col min="7" max="7" width="7.875" style="2" bestFit="1" customWidth="1"/>
    <col min="8" max="8" width="8.625" style="2" customWidth="1"/>
    <col min="9" max="9" width="9.125" style="2" customWidth="1"/>
    <col min="10" max="10" width="7.625" style="2" customWidth="1"/>
    <col min="11" max="11" width="6.75390625" style="2" customWidth="1"/>
    <col min="12" max="12" width="7.00390625" style="2" customWidth="1"/>
    <col min="13" max="13" width="9.75390625" style="2" customWidth="1"/>
    <col min="14" max="14" width="10.25390625" style="2" customWidth="1"/>
    <col min="15" max="15" width="4.875" style="2" customWidth="1"/>
    <col min="16" max="16" width="5.75390625" style="2" bestFit="1" customWidth="1"/>
    <col min="17" max="17" width="6.125" style="2" customWidth="1"/>
    <col min="18" max="18" width="7.00390625" style="2" customWidth="1"/>
    <col min="19" max="19" width="4.25390625" style="2" hidden="1" customWidth="1"/>
    <col min="20" max="23" width="4.875" style="2" hidden="1" customWidth="1"/>
    <col min="24" max="26" width="5.75390625" style="2" hidden="1" customWidth="1"/>
    <col min="27" max="27" width="4.875" style="2" hidden="1" customWidth="1"/>
    <col min="28" max="30" width="5.75390625" style="2" hidden="1" customWidth="1"/>
    <col min="31" max="34" width="4.875" style="2" hidden="1" customWidth="1"/>
    <col min="35" max="35" width="6.125" style="2" customWidth="1"/>
    <col min="36" max="36" width="5.875" style="2" customWidth="1"/>
    <col min="37" max="37" width="9.625" style="2" customWidth="1"/>
    <col min="38" max="38" width="5.625" style="2" customWidth="1"/>
    <col min="39" max="39" width="9.625" style="2" customWidth="1"/>
    <col min="40" max="40" width="10.875" style="2" customWidth="1"/>
    <col min="41" max="41" width="6.875" style="2" customWidth="1"/>
    <col min="42" max="42" width="7.875" style="2" customWidth="1"/>
    <col min="43" max="43" width="5.375" style="2" customWidth="1"/>
    <col min="44" max="44" width="7.00390625" style="2" bestFit="1" customWidth="1"/>
    <col min="45" max="46" width="6.625" style="2" customWidth="1"/>
    <col min="47" max="47" width="5.375" style="2" customWidth="1"/>
    <col min="48" max="48" width="10.25390625" style="2" hidden="1" customWidth="1"/>
    <col min="49" max="49" width="11.625" style="2" hidden="1" customWidth="1"/>
    <col min="50" max="50" width="9.625" style="2" hidden="1" customWidth="1"/>
    <col min="51" max="16384" width="9.125" style="2" customWidth="1"/>
  </cols>
  <sheetData>
    <row r="1" spans="1:46" ht="11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 t="s">
        <v>344</v>
      </c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2:47" ht="45" customHeight="1">
      <c r="B2" s="78"/>
      <c r="C2" s="159" t="s">
        <v>348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50" s="42" customFormat="1" ht="22.5">
      <c r="A3" s="80" t="s">
        <v>1</v>
      </c>
      <c r="B3" s="80" t="s">
        <v>2</v>
      </c>
      <c r="C3" s="151" t="s">
        <v>100</v>
      </c>
      <c r="D3" s="152"/>
      <c r="E3" s="152"/>
      <c r="F3" s="152"/>
      <c r="G3" s="152"/>
      <c r="H3" s="153"/>
      <c r="I3" s="151" t="s">
        <v>101</v>
      </c>
      <c r="J3" s="152"/>
      <c r="K3" s="152"/>
      <c r="L3" s="153"/>
      <c r="M3" s="81" t="s">
        <v>102</v>
      </c>
      <c r="N3" s="162" t="s">
        <v>103</v>
      </c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50"/>
      <c r="AK3" s="160" t="s">
        <v>104</v>
      </c>
      <c r="AL3" s="161"/>
      <c r="AM3" s="82" t="s">
        <v>105</v>
      </c>
      <c r="AN3" s="82" t="s">
        <v>106</v>
      </c>
      <c r="AO3" s="31" t="s">
        <v>107</v>
      </c>
      <c r="AP3" s="162" t="s">
        <v>108</v>
      </c>
      <c r="AQ3" s="163"/>
      <c r="AR3" s="163"/>
      <c r="AS3" s="163"/>
      <c r="AT3" s="163"/>
      <c r="AU3" s="150"/>
      <c r="AV3" s="83"/>
      <c r="AW3" s="83"/>
      <c r="AX3" s="83"/>
    </row>
    <row r="4" spans="1:50" s="42" customFormat="1" ht="22.5">
      <c r="A4" s="80" t="s">
        <v>16</v>
      </c>
      <c r="B4" s="80" t="s">
        <v>109</v>
      </c>
      <c r="C4" s="31" t="s">
        <v>110</v>
      </c>
      <c r="D4" s="84" t="s">
        <v>111</v>
      </c>
      <c r="E4" s="84" t="s">
        <v>112</v>
      </c>
      <c r="F4" s="85" t="s">
        <v>113</v>
      </c>
      <c r="G4" s="85" t="s">
        <v>114</v>
      </c>
      <c r="H4" s="85" t="s">
        <v>115</v>
      </c>
      <c r="I4" s="31" t="s">
        <v>99</v>
      </c>
      <c r="J4" s="31" t="s">
        <v>116</v>
      </c>
      <c r="K4" s="31" t="s">
        <v>117</v>
      </c>
      <c r="L4" s="31" t="s">
        <v>115</v>
      </c>
      <c r="M4" s="31" t="s">
        <v>118</v>
      </c>
      <c r="N4" s="37" t="s">
        <v>119</v>
      </c>
      <c r="O4" s="33" t="s">
        <v>120</v>
      </c>
      <c r="P4" s="33" t="s">
        <v>121</v>
      </c>
      <c r="Q4" s="33" t="s">
        <v>122</v>
      </c>
      <c r="R4" s="33" t="s">
        <v>123</v>
      </c>
      <c r="S4" s="86" t="s">
        <v>124</v>
      </c>
      <c r="T4" s="86" t="s">
        <v>125</v>
      </c>
      <c r="U4" s="86" t="s">
        <v>126</v>
      </c>
      <c r="V4" s="86" t="s">
        <v>127</v>
      </c>
      <c r="W4" s="86" t="s">
        <v>128</v>
      </c>
      <c r="X4" s="86" t="s">
        <v>129</v>
      </c>
      <c r="Y4" s="86" t="s">
        <v>130</v>
      </c>
      <c r="Z4" s="86" t="s">
        <v>131</v>
      </c>
      <c r="AA4" s="30" t="s">
        <v>132</v>
      </c>
      <c r="AB4" s="30" t="s">
        <v>133</v>
      </c>
      <c r="AC4" s="30" t="s">
        <v>134</v>
      </c>
      <c r="AD4" s="30" t="s">
        <v>135</v>
      </c>
      <c r="AE4" s="30" t="s">
        <v>136</v>
      </c>
      <c r="AF4" s="30" t="s">
        <v>137</v>
      </c>
      <c r="AG4" s="30" t="s">
        <v>138</v>
      </c>
      <c r="AH4" s="30" t="s">
        <v>139</v>
      </c>
      <c r="AI4" s="33" t="s">
        <v>140</v>
      </c>
      <c r="AJ4" s="33" t="s">
        <v>141</v>
      </c>
      <c r="AK4" s="87" t="s">
        <v>142</v>
      </c>
      <c r="AL4" s="30" t="s">
        <v>143</v>
      </c>
      <c r="AM4" s="87" t="s">
        <v>142</v>
      </c>
      <c r="AN4" s="87" t="s">
        <v>142</v>
      </c>
      <c r="AO4" s="31" t="s">
        <v>144</v>
      </c>
      <c r="AP4" s="33" t="s">
        <v>99</v>
      </c>
      <c r="AQ4" s="30" t="s">
        <v>145</v>
      </c>
      <c r="AR4" s="30" t="s">
        <v>146</v>
      </c>
      <c r="AS4" s="30" t="s">
        <v>147</v>
      </c>
      <c r="AT4" s="30" t="s">
        <v>148</v>
      </c>
      <c r="AU4" s="30" t="s">
        <v>149</v>
      </c>
      <c r="AV4" s="6" t="s">
        <v>150</v>
      </c>
      <c r="AW4" s="6" t="s">
        <v>151</v>
      </c>
      <c r="AX4" s="6" t="s">
        <v>152</v>
      </c>
    </row>
    <row r="5" spans="1:50" ht="11.25">
      <c r="A5" s="70" t="s">
        <v>153</v>
      </c>
      <c r="B5" s="88" t="s">
        <v>54</v>
      </c>
      <c r="C5" s="33">
        <f aca="true" t="shared" si="0" ref="C5:C43">F5+G5+H5</f>
        <v>496.8</v>
      </c>
      <c r="D5" s="30"/>
      <c r="E5" s="30"/>
      <c r="F5" s="30">
        <f aca="true" t="shared" si="1" ref="F5:F43">D5+E5</f>
        <v>0</v>
      </c>
      <c r="G5" s="30"/>
      <c r="H5" s="30">
        <v>496.8</v>
      </c>
      <c r="I5" s="33">
        <f aca="true" t="shared" si="2" ref="I5:I43">J5+K5+L5</f>
        <v>18</v>
      </c>
      <c r="J5" s="30"/>
      <c r="K5" s="30"/>
      <c r="L5" s="30">
        <v>18</v>
      </c>
      <c r="M5" s="33">
        <f aca="true" t="shared" si="3" ref="M5:M43">N5+AI5+AJ5</f>
        <v>67.86</v>
      </c>
      <c r="N5" s="30">
        <f aca="true" t="shared" si="4" ref="N5:N43">O5+P5+Q5+R5</f>
        <v>49.86</v>
      </c>
      <c r="O5" s="30">
        <f aca="true" t="shared" si="5" ref="O5:O43">W5+AA5+S5+AE5</f>
        <v>1.84</v>
      </c>
      <c r="P5" s="30">
        <f aca="true" t="shared" si="6" ref="P5:P43">X5+AB5+T5+AF5</f>
        <v>2.56</v>
      </c>
      <c r="Q5" s="30">
        <f aca="true" t="shared" si="7" ref="Q5:Q43">Y5+AC5+U5+AG5</f>
        <v>13.2</v>
      </c>
      <c r="R5" s="30">
        <f aca="true" t="shared" si="8" ref="R5:R43">Z5+AD5+V5+AH5</f>
        <v>32.26</v>
      </c>
      <c r="S5" s="30"/>
      <c r="T5" s="30"/>
      <c r="U5" s="30"/>
      <c r="V5" s="30"/>
      <c r="W5" s="30"/>
      <c r="X5" s="30"/>
      <c r="Y5" s="30"/>
      <c r="Z5" s="30"/>
      <c r="AA5" s="30">
        <v>1.84</v>
      </c>
      <c r="AB5" s="30">
        <v>2.56</v>
      </c>
      <c r="AC5" s="30">
        <v>13.2</v>
      </c>
      <c r="AD5" s="30">
        <v>32.26</v>
      </c>
      <c r="AE5" s="30"/>
      <c r="AF5" s="30"/>
      <c r="AG5" s="30"/>
      <c r="AH5" s="30"/>
      <c r="AI5" s="33">
        <v>4.5</v>
      </c>
      <c r="AJ5" s="33">
        <v>13.5</v>
      </c>
      <c r="AK5" s="30">
        <v>61.3</v>
      </c>
      <c r="AL5" s="30">
        <v>6</v>
      </c>
      <c r="AM5" s="30">
        <v>10.66</v>
      </c>
      <c r="AN5" s="30">
        <v>21.33</v>
      </c>
      <c r="AO5" s="89"/>
      <c r="AP5" s="33">
        <f aca="true" t="shared" si="9" ref="AP5:AP42">AQ5+AT5+AU5+AR5+AS5</f>
        <v>0</v>
      </c>
      <c r="AQ5" s="30"/>
      <c r="AR5" s="30"/>
      <c r="AS5" s="30"/>
      <c r="AT5" s="30"/>
      <c r="AU5" s="30"/>
      <c r="AV5" s="30">
        <v>46.99</v>
      </c>
      <c r="AW5" s="27">
        <v>48.73</v>
      </c>
      <c r="AX5" s="30">
        <f aca="true" t="shared" si="10" ref="AX5:AX47">AW5-AV5</f>
        <v>1.7399999999999949</v>
      </c>
    </row>
    <row r="6" spans="1:50" ht="11.25">
      <c r="A6" s="70" t="s">
        <v>154</v>
      </c>
      <c r="B6" s="88" t="s">
        <v>55</v>
      </c>
      <c r="C6" s="33">
        <f t="shared" si="0"/>
        <v>333.58</v>
      </c>
      <c r="D6" s="30"/>
      <c r="E6" s="30"/>
      <c r="F6" s="30">
        <f t="shared" si="1"/>
        <v>0</v>
      </c>
      <c r="G6" s="30"/>
      <c r="H6" s="30">
        <v>333.58</v>
      </c>
      <c r="I6" s="33">
        <f t="shared" si="2"/>
        <v>12</v>
      </c>
      <c r="J6" s="30"/>
      <c r="K6" s="30"/>
      <c r="L6" s="30">
        <v>12</v>
      </c>
      <c r="M6" s="33">
        <f t="shared" si="3"/>
        <v>50.92</v>
      </c>
      <c r="N6" s="30">
        <f t="shared" si="4"/>
        <v>36.42</v>
      </c>
      <c r="O6" s="30">
        <f t="shared" si="5"/>
        <v>0.25</v>
      </c>
      <c r="P6" s="30">
        <f t="shared" si="6"/>
        <v>4.89</v>
      </c>
      <c r="Q6" s="30">
        <f t="shared" si="7"/>
        <v>11.9</v>
      </c>
      <c r="R6" s="30">
        <f t="shared" si="8"/>
        <v>19.38</v>
      </c>
      <c r="S6" s="30"/>
      <c r="T6" s="30"/>
      <c r="U6" s="30"/>
      <c r="V6" s="30"/>
      <c r="W6" s="30"/>
      <c r="X6" s="30"/>
      <c r="Y6" s="30"/>
      <c r="Z6" s="30"/>
      <c r="AA6" s="30">
        <v>0.25</v>
      </c>
      <c r="AB6" s="30">
        <v>4.89</v>
      </c>
      <c r="AC6" s="30">
        <v>11.9</v>
      </c>
      <c r="AD6" s="30">
        <v>19.38</v>
      </c>
      <c r="AE6" s="30"/>
      <c r="AF6" s="30"/>
      <c r="AG6" s="30"/>
      <c r="AH6" s="30"/>
      <c r="AI6" s="33">
        <v>4</v>
      </c>
      <c r="AJ6" s="33">
        <v>10.5</v>
      </c>
      <c r="AK6" s="30">
        <v>50.8</v>
      </c>
      <c r="AL6" s="30">
        <v>5.08</v>
      </c>
      <c r="AM6" s="30">
        <v>42.7</v>
      </c>
      <c r="AN6" s="30">
        <v>10.07</v>
      </c>
      <c r="AO6" s="33"/>
      <c r="AP6" s="33">
        <f t="shared" si="9"/>
        <v>111.9</v>
      </c>
      <c r="AQ6" s="30">
        <v>8.75</v>
      </c>
      <c r="AR6" s="30">
        <v>85.14</v>
      </c>
      <c r="AS6" s="30">
        <v>2.5</v>
      </c>
      <c r="AT6" s="30">
        <v>10.36</v>
      </c>
      <c r="AU6" s="30">
        <v>5.15</v>
      </c>
      <c r="AV6" s="30">
        <v>34.8</v>
      </c>
      <c r="AW6" s="30">
        <v>35.01</v>
      </c>
      <c r="AX6" s="30">
        <f t="shared" si="10"/>
        <v>0.21000000000000085</v>
      </c>
    </row>
    <row r="7" spans="1:50" ht="11.25">
      <c r="A7" s="70" t="s">
        <v>155</v>
      </c>
      <c r="B7" s="88" t="s">
        <v>56</v>
      </c>
      <c r="C7" s="33">
        <f t="shared" si="0"/>
        <v>127</v>
      </c>
      <c r="D7" s="30"/>
      <c r="E7" s="30"/>
      <c r="F7" s="30">
        <f t="shared" si="1"/>
        <v>0</v>
      </c>
      <c r="G7" s="30"/>
      <c r="H7" s="30">
        <v>127</v>
      </c>
      <c r="I7" s="33">
        <f t="shared" si="2"/>
        <v>7</v>
      </c>
      <c r="J7" s="30"/>
      <c r="K7" s="30"/>
      <c r="L7" s="30">
        <v>7</v>
      </c>
      <c r="M7" s="33">
        <f t="shared" si="3"/>
        <v>68</v>
      </c>
      <c r="N7" s="30">
        <f t="shared" si="4"/>
        <v>32.28</v>
      </c>
      <c r="O7" s="30">
        <f t="shared" si="5"/>
        <v>1.4</v>
      </c>
      <c r="P7" s="30">
        <f t="shared" si="6"/>
        <v>5.03</v>
      </c>
      <c r="Q7" s="30">
        <f t="shared" si="7"/>
        <v>10.79</v>
      </c>
      <c r="R7" s="30">
        <f t="shared" si="8"/>
        <v>15.06</v>
      </c>
      <c r="S7" s="30"/>
      <c r="T7" s="30"/>
      <c r="U7" s="30"/>
      <c r="V7" s="30"/>
      <c r="W7" s="30"/>
      <c r="X7" s="30"/>
      <c r="Y7" s="30"/>
      <c r="Z7" s="30"/>
      <c r="AA7" s="30">
        <v>1.4</v>
      </c>
      <c r="AB7" s="30">
        <v>5.03</v>
      </c>
      <c r="AC7" s="30">
        <v>10.79</v>
      </c>
      <c r="AD7" s="30">
        <v>15.06</v>
      </c>
      <c r="AE7" s="30"/>
      <c r="AF7" s="30"/>
      <c r="AG7" s="30"/>
      <c r="AH7" s="30"/>
      <c r="AI7" s="33">
        <v>14.17</v>
      </c>
      <c r="AJ7" s="33">
        <v>21.55</v>
      </c>
      <c r="AK7" s="30">
        <v>74.17</v>
      </c>
      <c r="AL7" s="30">
        <v>7.42</v>
      </c>
      <c r="AM7" s="30">
        <v>21.33</v>
      </c>
      <c r="AN7" s="30">
        <v>21.33</v>
      </c>
      <c r="AO7" s="33"/>
      <c r="AP7" s="33">
        <f t="shared" si="9"/>
        <v>40.33</v>
      </c>
      <c r="AQ7" s="30">
        <v>5.83</v>
      </c>
      <c r="AR7" s="30">
        <v>20.17</v>
      </c>
      <c r="AS7" s="30">
        <v>11</v>
      </c>
      <c r="AT7" s="30">
        <v>3.33</v>
      </c>
      <c r="AU7" s="30"/>
      <c r="AV7" s="30">
        <v>28.75</v>
      </c>
      <c r="AW7" s="30">
        <v>32.95</v>
      </c>
      <c r="AX7" s="30">
        <f t="shared" si="10"/>
        <v>4.200000000000003</v>
      </c>
    </row>
    <row r="8" spans="1:50" ht="11.25">
      <c r="A8" s="70" t="s">
        <v>22</v>
      </c>
      <c r="B8" s="88">
        <v>6</v>
      </c>
      <c r="C8" s="33">
        <f t="shared" si="0"/>
        <v>790</v>
      </c>
      <c r="D8" s="30">
        <v>14</v>
      </c>
      <c r="E8" s="30">
        <v>67</v>
      </c>
      <c r="F8" s="30">
        <f t="shared" si="1"/>
        <v>81</v>
      </c>
      <c r="G8" s="30">
        <v>709</v>
      </c>
      <c r="H8" s="30"/>
      <c r="I8" s="33">
        <f t="shared" si="2"/>
        <v>32</v>
      </c>
      <c r="J8" s="30">
        <v>3</v>
      </c>
      <c r="K8" s="30">
        <v>29</v>
      </c>
      <c r="L8" s="30"/>
      <c r="M8" s="33">
        <f t="shared" si="3"/>
        <v>85.05</v>
      </c>
      <c r="N8" s="30">
        <f t="shared" si="4"/>
        <v>64.99000000000001</v>
      </c>
      <c r="O8" s="30">
        <f t="shared" si="5"/>
        <v>1.69</v>
      </c>
      <c r="P8" s="30">
        <f t="shared" si="6"/>
        <v>10.629999999999999</v>
      </c>
      <c r="Q8" s="30">
        <f t="shared" si="7"/>
        <v>15.43</v>
      </c>
      <c r="R8" s="30">
        <f t="shared" si="8"/>
        <v>37.24</v>
      </c>
      <c r="S8" s="30"/>
      <c r="T8" s="30">
        <v>1.52</v>
      </c>
      <c r="U8" s="30"/>
      <c r="V8" s="30">
        <v>2.27</v>
      </c>
      <c r="W8" s="30">
        <v>0.37</v>
      </c>
      <c r="X8" s="30">
        <v>4.6</v>
      </c>
      <c r="Y8" s="30">
        <v>14.74</v>
      </c>
      <c r="Z8" s="30">
        <v>33.97</v>
      </c>
      <c r="AA8" s="30"/>
      <c r="AB8" s="30"/>
      <c r="AC8" s="30"/>
      <c r="AD8" s="30"/>
      <c r="AE8" s="30">
        <v>1.32</v>
      </c>
      <c r="AF8" s="30">
        <v>4.51</v>
      </c>
      <c r="AG8" s="30">
        <v>0.69</v>
      </c>
      <c r="AH8" s="30">
        <v>1</v>
      </c>
      <c r="AI8" s="33">
        <v>4.71</v>
      </c>
      <c r="AJ8" s="33">
        <v>15.35</v>
      </c>
      <c r="AK8" s="30">
        <v>26</v>
      </c>
      <c r="AL8" s="30">
        <v>6.6</v>
      </c>
      <c r="AM8" s="30">
        <v>43.3</v>
      </c>
      <c r="AN8" s="30"/>
      <c r="AO8" s="33">
        <v>281</v>
      </c>
      <c r="AP8" s="33">
        <f t="shared" si="9"/>
        <v>482</v>
      </c>
      <c r="AQ8" s="30">
        <v>31</v>
      </c>
      <c r="AR8" s="30">
        <v>416</v>
      </c>
      <c r="AS8" s="30">
        <v>20</v>
      </c>
      <c r="AT8" s="30"/>
      <c r="AU8" s="30">
        <v>15</v>
      </c>
      <c r="AV8" s="30">
        <v>63.97</v>
      </c>
      <c r="AW8" s="30">
        <v>65.39</v>
      </c>
      <c r="AX8" s="30">
        <f t="shared" si="10"/>
        <v>1.4200000000000017</v>
      </c>
    </row>
    <row r="9" spans="1:50" ht="11.25">
      <c r="A9" s="70" t="s">
        <v>156</v>
      </c>
      <c r="B9" s="88" t="s">
        <v>57</v>
      </c>
      <c r="C9" s="33">
        <f t="shared" si="0"/>
        <v>344.08</v>
      </c>
      <c r="D9" s="30"/>
      <c r="E9" s="30"/>
      <c r="F9" s="30">
        <f t="shared" si="1"/>
        <v>0</v>
      </c>
      <c r="G9" s="30"/>
      <c r="H9" s="30">
        <v>344.08</v>
      </c>
      <c r="I9" s="33">
        <f t="shared" si="2"/>
        <v>15</v>
      </c>
      <c r="J9" s="30"/>
      <c r="K9" s="30"/>
      <c r="L9" s="30">
        <v>15</v>
      </c>
      <c r="M9" s="33">
        <f t="shared" si="3"/>
        <v>67.48</v>
      </c>
      <c r="N9" s="30">
        <f t="shared" si="4"/>
        <v>50.42</v>
      </c>
      <c r="O9" s="30">
        <f t="shared" si="5"/>
        <v>0.83</v>
      </c>
      <c r="P9" s="30">
        <f t="shared" si="6"/>
        <v>9.43</v>
      </c>
      <c r="Q9" s="30">
        <f t="shared" si="7"/>
        <v>8.58</v>
      </c>
      <c r="R9" s="30">
        <f t="shared" si="8"/>
        <v>31.58</v>
      </c>
      <c r="S9" s="30"/>
      <c r="T9" s="30"/>
      <c r="U9" s="30"/>
      <c r="V9" s="30"/>
      <c r="W9" s="30"/>
      <c r="X9" s="30"/>
      <c r="Y9" s="30"/>
      <c r="Z9" s="30"/>
      <c r="AA9" s="30">
        <v>0.83</v>
      </c>
      <c r="AB9" s="30">
        <v>9.43</v>
      </c>
      <c r="AC9" s="30">
        <v>8.58</v>
      </c>
      <c r="AD9" s="30">
        <v>31.58</v>
      </c>
      <c r="AE9" s="30"/>
      <c r="AF9" s="30"/>
      <c r="AG9" s="30"/>
      <c r="AH9" s="30"/>
      <c r="AI9" s="33">
        <v>5.14</v>
      </c>
      <c r="AJ9" s="33">
        <v>11.92</v>
      </c>
      <c r="AK9" s="30">
        <v>155.6</v>
      </c>
      <c r="AL9" s="30">
        <v>14.9</v>
      </c>
      <c r="AM9" s="30">
        <v>42</v>
      </c>
      <c r="AN9" s="30">
        <v>21.33</v>
      </c>
      <c r="AO9" s="33"/>
      <c r="AP9" s="33">
        <f t="shared" si="9"/>
        <v>73.53</v>
      </c>
      <c r="AQ9" s="30">
        <v>13.93</v>
      </c>
      <c r="AR9" s="30">
        <v>18.75</v>
      </c>
      <c r="AS9" s="30">
        <v>18.34</v>
      </c>
      <c r="AT9" s="30">
        <v>20.1</v>
      </c>
      <c r="AU9" s="30">
        <v>2.41</v>
      </c>
      <c r="AV9" s="30">
        <v>43.8</v>
      </c>
      <c r="AW9" s="30">
        <v>51.07</v>
      </c>
      <c r="AX9" s="30">
        <f t="shared" si="10"/>
        <v>7.270000000000003</v>
      </c>
    </row>
    <row r="10" spans="1:50" ht="11.25">
      <c r="A10" s="70" t="s">
        <v>157</v>
      </c>
      <c r="B10" s="88">
        <v>8</v>
      </c>
      <c r="C10" s="33">
        <f t="shared" si="0"/>
        <v>423</v>
      </c>
      <c r="D10" s="30">
        <v>7</v>
      </c>
      <c r="E10" s="30">
        <v>18</v>
      </c>
      <c r="F10" s="30">
        <f t="shared" si="1"/>
        <v>25</v>
      </c>
      <c r="G10" s="30">
        <v>235</v>
      </c>
      <c r="H10" s="30">
        <v>163</v>
      </c>
      <c r="I10" s="33">
        <f t="shared" si="2"/>
        <v>23</v>
      </c>
      <c r="J10" s="30">
        <v>1</v>
      </c>
      <c r="K10" s="30">
        <v>13</v>
      </c>
      <c r="L10" s="30">
        <v>9</v>
      </c>
      <c r="M10" s="33">
        <f t="shared" si="3"/>
        <v>82.4</v>
      </c>
      <c r="N10" s="30">
        <f t="shared" si="4"/>
        <v>65.73</v>
      </c>
      <c r="O10" s="30">
        <f t="shared" si="5"/>
        <v>0.71</v>
      </c>
      <c r="P10" s="30">
        <f t="shared" si="6"/>
        <v>14.950000000000001</v>
      </c>
      <c r="Q10" s="30">
        <f t="shared" si="7"/>
        <v>24.48</v>
      </c>
      <c r="R10" s="30">
        <f t="shared" si="8"/>
        <v>25.59</v>
      </c>
      <c r="S10" s="30"/>
      <c r="T10" s="30">
        <v>0.38</v>
      </c>
      <c r="U10" s="30">
        <v>0.76</v>
      </c>
      <c r="V10" s="30"/>
      <c r="W10" s="30"/>
      <c r="X10" s="30">
        <v>6.41</v>
      </c>
      <c r="Y10" s="30">
        <v>13.11</v>
      </c>
      <c r="Z10" s="30">
        <v>11.41</v>
      </c>
      <c r="AA10" s="30"/>
      <c r="AB10" s="30">
        <v>7.83</v>
      </c>
      <c r="AC10" s="30">
        <v>10.61</v>
      </c>
      <c r="AD10" s="30">
        <v>11.18</v>
      </c>
      <c r="AE10" s="30">
        <v>0.71</v>
      </c>
      <c r="AF10" s="30">
        <v>0.33</v>
      </c>
      <c r="AG10" s="30"/>
      <c r="AH10" s="30">
        <v>3</v>
      </c>
      <c r="AI10" s="33">
        <v>5.17</v>
      </c>
      <c r="AJ10" s="33">
        <v>11.5</v>
      </c>
      <c r="AK10" s="30">
        <v>93</v>
      </c>
      <c r="AL10" s="30">
        <v>11</v>
      </c>
      <c r="AM10" s="30">
        <v>21</v>
      </c>
      <c r="AN10" s="30">
        <v>21</v>
      </c>
      <c r="AO10" s="33">
        <v>148</v>
      </c>
      <c r="AP10" s="33">
        <f t="shared" si="9"/>
        <v>255</v>
      </c>
      <c r="AQ10" s="30">
        <v>22</v>
      </c>
      <c r="AR10" s="30">
        <v>199</v>
      </c>
      <c r="AS10" s="30">
        <v>3</v>
      </c>
      <c r="AT10" s="30"/>
      <c r="AU10" s="30">
        <v>31</v>
      </c>
      <c r="AV10" s="30">
        <f>34.07+26.6</f>
        <v>60.67</v>
      </c>
      <c r="AW10" s="30">
        <v>66.99</v>
      </c>
      <c r="AX10" s="30">
        <f t="shared" si="10"/>
        <v>6.319999999999993</v>
      </c>
    </row>
    <row r="11" spans="1:50" ht="11.25">
      <c r="A11" s="70" t="s">
        <v>24</v>
      </c>
      <c r="B11" s="88">
        <v>10</v>
      </c>
      <c r="C11" s="33">
        <f t="shared" si="0"/>
        <v>484.33</v>
      </c>
      <c r="D11" s="30">
        <v>31.5</v>
      </c>
      <c r="E11" s="30">
        <v>40.25</v>
      </c>
      <c r="F11" s="30">
        <f t="shared" si="1"/>
        <v>71.75</v>
      </c>
      <c r="G11" s="30">
        <v>412.58</v>
      </c>
      <c r="H11" s="30"/>
      <c r="I11" s="33">
        <f t="shared" si="2"/>
        <v>24.659999999999997</v>
      </c>
      <c r="J11" s="30">
        <v>3.33</v>
      </c>
      <c r="K11" s="30">
        <v>21.33</v>
      </c>
      <c r="L11" s="30"/>
      <c r="M11" s="33">
        <f t="shared" si="3"/>
        <v>92.17</v>
      </c>
      <c r="N11" s="30">
        <f t="shared" si="4"/>
        <v>66.64</v>
      </c>
      <c r="O11" s="30">
        <f t="shared" si="5"/>
        <v>1.47</v>
      </c>
      <c r="P11" s="30">
        <f t="shared" si="6"/>
        <v>5.92</v>
      </c>
      <c r="Q11" s="30">
        <f t="shared" si="7"/>
        <v>17.35</v>
      </c>
      <c r="R11" s="30">
        <f t="shared" si="8"/>
        <v>41.9</v>
      </c>
      <c r="S11" s="30">
        <v>0.07</v>
      </c>
      <c r="T11" s="30">
        <v>0.03</v>
      </c>
      <c r="U11" s="30">
        <v>1.2</v>
      </c>
      <c r="V11" s="30">
        <v>3.97</v>
      </c>
      <c r="W11" s="30">
        <v>1.4</v>
      </c>
      <c r="X11" s="30">
        <v>4.22</v>
      </c>
      <c r="Y11" s="30">
        <v>15.15</v>
      </c>
      <c r="Z11" s="30">
        <v>34.6</v>
      </c>
      <c r="AA11" s="30"/>
      <c r="AB11" s="30"/>
      <c r="AC11" s="30"/>
      <c r="AD11" s="30"/>
      <c r="AE11" s="30"/>
      <c r="AF11" s="30">
        <v>1.67</v>
      </c>
      <c r="AG11" s="30">
        <v>1</v>
      </c>
      <c r="AH11" s="30">
        <v>3.33</v>
      </c>
      <c r="AI11" s="33">
        <v>6.28</v>
      </c>
      <c r="AJ11" s="33">
        <v>19.25</v>
      </c>
      <c r="AK11" s="30">
        <v>64.8</v>
      </c>
      <c r="AL11" s="30">
        <v>8.9</v>
      </c>
      <c r="AM11" s="30">
        <v>21.33</v>
      </c>
      <c r="AN11" s="30">
        <v>21.33</v>
      </c>
      <c r="AO11" s="33">
        <v>125.33</v>
      </c>
      <c r="AP11" s="33">
        <f t="shared" si="9"/>
        <v>174.82999999999998</v>
      </c>
      <c r="AQ11" s="30">
        <v>17.58</v>
      </c>
      <c r="AR11" s="30">
        <v>97.1</v>
      </c>
      <c r="AS11" s="30">
        <v>45.91</v>
      </c>
      <c r="AT11" s="30">
        <v>8.33</v>
      </c>
      <c r="AU11" s="30">
        <v>5.91</v>
      </c>
      <c r="AV11" s="30">
        <v>66.98</v>
      </c>
      <c r="AW11" s="30">
        <v>71.11</v>
      </c>
      <c r="AX11" s="30">
        <f t="shared" si="10"/>
        <v>4.1299999999999955</v>
      </c>
    </row>
    <row r="12" spans="1:50" ht="11.25">
      <c r="A12" s="70" t="s">
        <v>158</v>
      </c>
      <c r="B12" s="88">
        <v>11</v>
      </c>
      <c r="C12" s="33">
        <f t="shared" si="0"/>
        <v>350</v>
      </c>
      <c r="D12" s="30">
        <v>12</v>
      </c>
      <c r="E12" s="30">
        <v>13.33</v>
      </c>
      <c r="F12" s="30">
        <f t="shared" si="1"/>
        <v>25.33</v>
      </c>
      <c r="G12" s="30">
        <v>186.67</v>
      </c>
      <c r="H12" s="30">
        <v>138</v>
      </c>
      <c r="I12" s="33">
        <f t="shared" si="2"/>
        <v>16.67</v>
      </c>
      <c r="J12" s="30">
        <v>1</v>
      </c>
      <c r="K12" s="30">
        <v>9</v>
      </c>
      <c r="L12" s="30">
        <v>6.67</v>
      </c>
      <c r="M12" s="33">
        <f t="shared" si="3"/>
        <v>66.67</v>
      </c>
      <c r="N12" s="30">
        <f t="shared" si="4"/>
        <v>49.67</v>
      </c>
      <c r="O12" s="30">
        <f t="shared" si="5"/>
        <v>0.33</v>
      </c>
      <c r="P12" s="30">
        <f t="shared" si="6"/>
        <v>7.949999999999999</v>
      </c>
      <c r="Q12" s="30">
        <f t="shared" si="7"/>
        <v>17.71</v>
      </c>
      <c r="R12" s="30">
        <f t="shared" si="8"/>
        <v>23.68</v>
      </c>
      <c r="S12" s="30"/>
      <c r="T12" s="30"/>
      <c r="U12" s="30">
        <v>0.81</v>
      </c>
      <c r="V12" s="30">
        <v>0.38</v>
      </c>
      <c r="W12" s="30"/>
      <c r="X12" s="30">
        <v>3.49</v>
      </c>
      <c r="Y12" s="30">
        <v>6.35</v>
      </c>
      <c r="Z12" s="30">
        <v>9.7</v>
      </c>
      <c r="AA12" s="30">
        <v>0.33</v>
      </c>
      <c r="AB12" s="30">
        <v>3.27</v>
      </c>
      <c r="AC12" s="30">
        <v>8.8</v>
      </c>
      <c r="AD12" s="30">
        <v>13.12</v>
      </c>
      <c r="AE12" s="30"/>
      <c r="AF12" s="30">
        <v>1.19</v>
      </c>
      <c r="AG12" s="30">
        <v>1.75</v>
      </c>
      <c r="AH12" s="30">
        <v>0.48</v>
      </c>
      <c r="AI12" s="33">
        <v>5.25</v>
      </c>
      <c r="AJ12" s="33">
        <v>11.75</v>
      </c>
      <c r="AK12" s="30">
        <v>85.83</v>
      </c>
      <c r="AL12" s="30">
        <v>24.25</v>
      </c>
      <c r="AM12" s="30">
        <v>32</v>
      </c>
      <c r="AN12" s="30">
        <v>21.33</v>
      </c>
      <c r="AO12" s="33">
        <v>99.67</v>
      </c>
      <c r="AP12" s="33">
        <f t="shared" si="9"/>
        <v>133.6</v>
      </c>
      <c r="AQ12" s="30">
        <v>16.6</v>
      </c>
      <c r="AR12" s="30">
        <v>92.2</v>
      </c>
      <c r="AS12" s="30">
        <v>15.4</v>
      </c>
      <c r="AT12" s="30">
        <v>2.4</v>
      </c>
      <c r="AU12" s="30">
        <v>7</v>
      </c>
      <c r="AV12" s="30">
        <f>23.17+25.22</f>
        <v>48.39</v>
      </c>
      <c r="AW12" s="30">
        <v>49.12</v>
      </c>
      <c r="AX12" s="30">
        <f t="shared" si="10"/>
        <v>0.7299999999999969</v>
      </c>
    </row>
    <row r="13" spans="1:50" ht="11.25">
      <c r="A13" s="70" t="s">
        <v>26</v>
      </c>
      <c r="B13" s="88">
        <v>12</v>
      </c>
      <c r="C13" s="33">
        <f t="shared" si="0"/>
        <v>801</v>
      </c>
      <c r="D13" s="30">
        <v>40.3</v>
      </c>
      <c r="E13" s="30">
        <v>56.3</v>
      </c>
      <c r="F13" s="30">
        <f t="shared" si="1"/>
        <v>96.6</v>
      </c>
      <c r="G13" s="30">
        <v>495.7</v>
      </c>
      <c r="H13" s="30">
        <v>208.7</v>
      </c>
      <c r="I13" s="33">
        <f t="shared" si="2"/>
        <v>34</v>
      </c>
      <c r="J13" s="30">
        <v>4</v>
      </c>
      <c r="K13" s="30">
        <v>22</v>
      </c>
      <c r="L13" s="30">
        <v>8</v>
      </c>
      <c r="M13" s="33">
        <f t="shared" si="3"/>
        <v>125.96000000000001</v>
      </c>
      <c r="N13" s="30">
        <f t="shared" si="4"/>
        <v>79.33000000000001</v>
      </c>
      <c r="O13" s="30">
        <f t="shared" si="5"/>
        <v>3.8</v>
      </c>
      <c r="P13" s="30">
        <f t="shared" si="6"/>
        <v>10.81</v>
      </c>
      <c r="Q13" s="30">
        <f t="shared" si="7"/>
        <v>26.26</v>
      </c>
      <c r="R13" s="30">
        <f t="shared" si="8"/>
        <v>38.46</v>
      </c>
      <c r="S13" s="30"/>
      <c r="T13" s="30">
        <v>0.83</v>
      </c>
      <c r="U13" s="30">
        <v>1.71</v>
      </c>
      <c r="V13" s="30">
        <v>2.29</v>
      </c>
      <c r="W13" s="30">
        <v>1</v>
      </c>
      <c r="X13" s="30">
        <v>3.4</v>
      </c>
      <c r="Y13" s="30">
        <v>15.31</v>
      </c>
      <c r="Z13" s="30">
        <v>19.97</v>
      </c>
      <c r="AA13" s="30">
        <v>0.8</v>
      </c>
      <c r="AB13" s="30">
        <v>1.75</v>
      </c>
      <c r="AC13" s="30">
        <v>6.68</v>
      </c>
      <c r="AD13" s="30">
        <v>16.2</v>
      </c>
      <c r="AE13" s="30">
        <v>2</v>
      </c>
      <c r="AF13" s="30">
        <v>4.83</v>
      </c>
      <c r="AG13" s="30">
        <v>2.56</v>
      </c>
      <c r="AH13" s="30"/>
      <c r="AI13" s="33">
        <v>10.25</v>
      </c>
      <c r="AJ13" s="33">
        <v>36.38</v>
      </c>
      <c r="AK13" s="30">
        <v>68.25</v>
      </c>
      <c r="AL13" s="30">
        <v>8.92</v>
      </c>
      <c r="AM13" s="30">
        <v>21.33</v>
      </c>
      <c r="AN13" s="30">
        <v>21.33</v>
      </c>
      <c r="AO13" s="33">
        <v>242</v>
      </c>
      <c r="AP13" s="33">
        <f t="shared" si="9"/>
        <v>467.25</v>
      </c>
      <c r="AQ13" s="30">
        <v>30.5</v>
      </c>
      <c r="AR13" s="30">
        <v>400.33</v>
      </c>
      <c r="AS13" s="30">
        <v>11.75</v>
      </c>
      <c r="AT13" s="30">
        <v>8</v>
      </c>
      <c r="AU13" s="30">
        <v>16.67</v>
      </c>
      <c r="AV13" s="30">
        <f>51.59+23.35</f>
        <v>74.94</v>
      </c>
      <c r="AW13" s="30">
        <v>76.5</v>
      </c>
      <c r="AX13" s="30">
        <f t="shared" si="10"/>
        <v>1.5600000000000023</v>
      </c>
    </row>
    <row r="14" spans="1:50" ht="11.25">
      <c r="A14" s="70" t="s">
        <v>27</v>
      </c>
      <c r="B14" s="88">
        <v>13</v>
      </c>
      <c r="C14" s="33">
        <f t="shared" si="0"/>
        <v>302.33000000000004</v>
      </c>
      <c r="D14" s="30">
        <v>17.33</v>
      </c>
      <c r="E14" s="30">
        <v>27.33</v>
      </c>
      <c r="F14" s="30">
        <f t="shared" si="1"/>
        <v>44.66</v>
      </c>
      <c r="G14" s="30">
        <v>257.67</v>
      </c>
      <c r="H14" s="30"/>
      <c r="I14" s="33">
        <f t="shared" si="2"/>
        <v>15.66</v>
      </c>
      <c r="J14" s="30">
        <v>2.33</v>
      </c>
      <c r="K14" s="30">
        <v>13.33</v>
      </c>
      <c r="L14" s="30"/>
      <c r="M14" s="33">
        <f t="shared" si="3"/>
        <v>58.78</v>
      </c>
      <c r="N14" s="30">
        <f t="shared" si="4"/>
        <v>41.260000000000005</v>
      </c>
      <c r="O14" s="30">
        <f t="shared" si="5"/>
        <v>3.62</v>
      </c>
      <c r="P14" s="30">
        <f t="shared" si="6"/>
        <v>12.82</v>
      </c>
      <c r="Q14" s="30">
        <f t="shared" si="7"/>
        <v>9.27</v>
      </c>
      <c r="R14" s="30">
        <f t="shared" si="8"/>
        <v>15.55</v>
      </c>
      <c r="S14" s="30">
        <v>0.04</v>
      </c>
      <c r="T14" s="30">
        <v>1.18</v>
      </c>
      <c r="U14" s="30"/>
      <c r="V14" s="30">
        <v>1.46</v>
      </c>
      <c r="W14" s="30">
        <v>3.25</v>
      </c>
      <c r="X14" s="30">
        <v>8.97</v>
      </c>
      <c r="Y14" s="30">
        <v>7.27</v>
      </c>
      <c r="Z14" s="30">
        <v>13.59</v>
      </c>
      <c r="AA14" s="30"/>
      <c r="AB14" s="30"/>
      <c r="AC14" s="30"/>
      <c r="AD14" s="30"/>
      <c r="AE14" s="30">
        <v>0.33</v>
      </c>
      <c r="AF14" s="30">
        <v>2.67</v>
      </c>
      <c r="AG14" s="30">
        <v>2</v>
      </c>
      <c r="AH14" s="30">
        <v>0.5</v>
      </c>
      <c r="AI14" s="33">
        <v>4.5</v>
      </c>
      <c r="AJ14" s="33">
        <v>13.02</v>
      </c>
      <c r="AK14" s="30">
        <v>12.42</v>
      </c>
      <c r="AL14" s="30">
        <v>2.33</v>
      </c>
      <c r="AM14" s="30">
        <v>34.67</v>
      </c>
      <c r="AN14" s="30">
        <v>4</v>
      </c>
      <c r="AO14" s="33">
        <v>157.33</v>
      </c>
      <c r="AP14" s="33">
        <f t="shared" si="9"/>
        <v>256.33</v>
      </c>
      <c r="AQ14" s="30">
        <v>14.33</v>
      </c>
      <c r="AR14" s="30">
        <v>195.33</v>
      </c>
      <c r="AS14" s="30">
        <v>5.33</v>
      </c>
      <c r="AT14" s="30">
        <v>29.67</v>
      </c>
      <c r="AU14" s="30">
        <v>11.67</v>
      </c>
      <c r="AV14" s="30">
        <f>42.12</f>
        <v>42.12</v>
      </c>
      <c r="AW14" s="30">
        <v>42.5</v>
      </c>
      <c r="AX14" s="30">
        <f t="shared" si="10"/>
        <v>0.38000000000000256</v>
      </c>
    </row>
    <row r="15" spans="1:50" ht="11.25">
      <c r="A15" s="70" t="s">
        <v>61</v>
      </c>
      <c r="B15" s="88">
        <v>14</v>
      </c>
      <c r="C15" s="33">
        <f t="shared" si="0"/>
        <v>323.97</v>
      </c>
      <c r="D15" s="30"/>
      <c r="E15" s="30"/>
      <c r="F15" s="30">
        <f t="shared" si="1"/>
        <v>0</v>
      </c>
      <c r="G15" s="30">
        <v>153.3</v>
      </c>
      <c r="H15" s="30">
        <v>170.67</v>
      </c>
      <c r="I15" s="33">
        <f t="shared" si="2"/>
        <v>12</v>
      </c>
      <c r="J15" s="30"/>
      <c r="K15" s="30">
        <v>6</v>
      </c>
      <c r="L15" s="30">
        <v>6</v>
      </c>
      <c r="M15" s="33">
        <f t="shared" si="3"/>
        <v>56.36</v>
      </c>
      <c r="N15" s="30">
        <f t="shared" si="4"/>
        <v>39.11</v>
      </c>
      <c r="O15" s="30">
        <f t="shared" si="5"/>
        <v>0.94</v>
      </c>
      <c r="P15" s="30">
        <f t="shared" si="6"/>
        <v>8.94</v>
      </c>
      <c r="Q15" s="30">
        <f t="shared" si="7"/>
        <v>12.040000000000001</v>
      </c>
      <c r="R15" s="30">
        <f t="shared" si="8"/>
        <v>17.189999999999998</v>
      </c>
      <c r="S15" s="30"/>
      <c r="T15" s="30"/>
      <c r="U15" s="30"/>
      <c r="V15" s="30"/>
      <c r="W15" s="30">
        <v>0.85</v>
      </c>
      <c r="X15" s="30">
        <v>5.47</v>
      </c>
      <c r="Y15" s="30">
        <v>3.41</v>
      </c>
      <c r="Z15" s="30">
        <v>9.03</v>
      </c>
      <c r="AA15" s="30">
        <v>0.09</v>
      </c>
      <c r="AB15" s="30">
        <v>3.47</v>
      </c>
      <c r="AC15" s="30">
        <v>8.63</v>
      </c>
      <c r="AD15" s="30">
        <v>8.16</v>
      </c>
      <c r="AE15" s="30"/>
      <c r="AF15" s="30"/>
      <c r="AG15" s="30"/>
      <c r="AH15" s="30"/>
      <c r="AI15" s="33">
        <v>5.25</v>
      </c>
      <c r="AJ15" s="33">
        <v>12</v>
      </c>
      <c r="AK15" s="30"/>
      <c r="AL15" s="30"/>
      <c r="AM15" s="30">
        <v>10.67</v>
      </c>
      <c r="AN15" s="30">
        <v>21.33</v>
      </c>
      <c r="AO15" s="33"/>
      <c r="AP15" s="33">
        <f t="shared" si="9"/>
        <v>260</v>
      </c>
      <c r="AQ15" s="30">
        <v>12</v>
      </c>
      <c r="AR15" s="30">
        <v>214.67</v>
      </c>
      <c r="AS15" s="30">
        <v>5</v>
      </c>
      <c r="AT15" s="30"/>
      <c r="AU15" s="30">
        <v>28.33</v>
      </c>
      <c r="AV15" s="30">
        <f>19.17+20.22</f>
        <v>39.39</v>
      </c>
      <c r="AW15" s="30">
        <v>39.91</v>
      </c>
      <c r="AX15" s="30">
        <f t="shared" si="10"/>
        <v>0.519999999999996</v>
      </c>
    </row>
    <row r="16" spans="1:50" ht="11.25">
      <c r="A16" s="70" t="s">
        <v>29</v>
      </c>
      <c r="B16" s="88">
        <v>16</v>
      </c>
      <c r="C16" s="33">
        <f t="shared" si="0"/>
        <v>430.29</v>
      </c>
      <c r="D16" s="30">
        <v>16.66</v>
      </c>
      <c r="E16" s="30">
        <v>63.33</v>
      </c>
      <c r="F16" s="30">
        <f t="shared" si="1"/>
        <v>79.99</v>
      </c>
      <c r="G16" s="30">
        <v>350.3</v>
      </c>
      <c r="H16" s="30"/>
      <c r="I16" s="33">
        <f t="shared" si="2"/>
        <v>21.33</v>
      </c>
      <c r="J16" s="30">
        <v>3.33</v>
      </c>
      <c r="K16" s="30">
        <v>18</v>
      </c>
      <c r="L16" s="30"/>
      <c r="M16" s="33">
        <f t="shared" si="3"/>
        <v>62.459999999999994</v>
      </c>
      <c r="N16" s="30">
        <f t="shared" si="4"/>
        <v>44.459999999999994</v>
      </c>
      <c r="O16" s="30">
        <f t="shared" si="5"/>
        <v>0</v>
      </c>
      <c r="P16" s="30">
        <f t="shared" si="6"/>
        <v>7.77</v>
      </c>
      <c r="Q16" s="30">
        <f t="shared" si="7"/>
        <v>9.92</v>
      </c>
      <c r="R16" s="30">
        <f t="shared" si="8"/>
        <v>26.77</v>
      </c>
      <c r="S16" s="30"/>
      <c r="T16" s="30">
        <v>1.43</v>
      </c>
      <c r="U16" s="30">
        <v>1.33</v>
      </c>
      <c r="V16" s="30">
        <v>1.47</v>
      </c>
      <c r="W16" s="30"/>
      <c r="X16" s="30">
        <v>3.99</v>
      </c>
      <c r="Y16" s="30">
        <v>7.59</v>
      </c>
      <c r="Z16" s="30">
        <v>22.3</v>
      </c>
      <c r="AA16" s="30"/>
      <c r="AB16" s="30"/>
      <c r="AC16" s="30"/>
      <c r="AD16" s="30"/>
      <c r="AE16" s="30"/>
      <c r="AF16" s="30">
        <v>2.35</v>
      </c>
      <c r="AG16" s="30">
        <v>1</v>
      </c>
      <c r="AH16" s="30">
        <v>3</v>
      </c>
      <c r="AI16" s="33">
        <v>4.5</v>
      </c>
      <c r="AJ16" s="33">
        <v>13.5</v>
      </c>
      <c r="AK16" s="30">
        <v>16</v>
      </c>
      <c r="AL16" s="30">
        <v>2.33</v>
      </c>
      <c r="AM16" s="30">
        <v>21.33</v>
      </c>
      <c r="AN16" s="30"/>
      <c r="AO16" s="33">
        <v>202.66</v>
      </c>
      <c r="AP16" s="33">
        <f t="shared" si="9"/>
        <v>233.36</v>
      </c>
      <c r="AQ16" s="30">
        <v>17.83</v>
      </c>
      <c r="AR16" s="30">
        <v>193.96</v>
      </c>
      <c r="AS16" s="30">
        <v>5</v>
      </c>
      <c r="AT16" s="30">
        <v>6.33</v>
      </c>
      <c r="AU16" s="30">
        <v>10.24</v>
      </c>
      <c r="AV16" s="30">
        <v>43.4</v>
      </c>
      <c r="AW16" s="30">
        <v>42.87</v>
      </c>
      <c r="AX16" s="30">
        <f t="shared" si="10"/>
        <v>-0.5300000000000011</v>
      </c>
    </row>
    <row r="17" spans="1:50" ht="11.25">
      <c r="A17" s="70" t="s">
        <v>30</v>
      </c>
      <c r="B17" s="88">
        <v>17</v>
      </c>
      <c r="C17" s="33">
        <f t="shared" si="0"/>
        <v>476</v>
      </c>
      <c r="D17" s="30">
        <v>31</v>
      </c>
      <c r="E17" s="30">
        <v>33</v>
      </c>
      <c r="F17" s="30">
        <f t="shared" si="1"/>
        <v>64</v>
      </c>
      <c r="G17" s="30">
        <v>412</v>
      </c>
      <c r="H17" s="30"/>
      <c r="I17" s="33">
        <f t="shared" si="2"/>
        <v>22</v>
      </c>
      <c r="J17" s="30">
        <v>3</v>
      </c>
      <c r="K17" s="30">
        <v>19</v>
      </c>
      <c r="L17" s="30"/>
      <c r="M17" s="33">
        <f t="shared" si="3"/>
        <v>60.059999999999995</v>
      </c>
      <c r="N17" s="30">
        <f t="shared" si="4"/>
        <v>41.05</v>
      </c>
      <c r="O17" s="30">
        <f t="shared" si="5"/>
        <v>0.29</v>
      </c>
      <c r="P17" s="30">
        <f t="shared" si="6"/>
        <v>3.83</v>
      </c>
      <c r="Q17" s="30">
        <f t="shared" si="7"/>
        <v>11.569999999999999</v>
      </c>
      <c r="R17" s="30">
        <f t="shared" si="8"/>
        <v>25.36</v>
      </c>
      <c r="S17" s="30"/>
      <c r="T17" s="30"/>
      <c r="U17" s="30">
        <v>2.32</v>
      </c>
      <c r="V17" s="30">
        <v>1.13</v>
      </c>
      <c r="W17" s="30">
        <v>0.29</v>
      </c>
      <c r="X17" s="30">
        <v>1.94</v>
      </c>
      <c r="Y17" s="30">
        <v>7.89</v>
      </c>
      <c r="Z17" s="30">
        <v>22.7</v>
      </c>
      <c r="AA17" s="30"/>
      <c r="AB17" s="30"/>
      <c r="AC17" s="30"/>
      <c r="AD17" s="30"/>
      <c r="AE17" s="30"/>
      <c r="AF17" s="30">
        <v>1.89</v>
      </c>
      <c r="AG17" s="30">
        <v>1.36</v>
      </c>
      <c r="AH17" s="30">
        <v>1.53</v>
      </c>
      <c r="AI17" s="33">
        <v>4.5</v>
      </c>
      <c r="AJ17" s="33">
        <v>14.51</v>
      </c>
      <c r="AK17" s="30">
        <v>24</v>
      </c>
      <c r="AL17" s="30">
        <v>5</v>
      </c>
      <c r="AM17" s="30">
        <v>21.33</v>
      </c>
      <c r="AN17" s="30"/>
      <c r="AO17" s="33">
        <v>164</v>
      </c>
      <c r="AP17" s="33">
        <f t="shared" si="9"/>
        <v>204</v>
      </c>
      <c r="AQ17" s="30">
        <v>20</v>
      </c>
      <c r="AR17" s="30">
        <v>151</v>
      </c>
      <c r="AS17" s="30">
        <v>26</v>
      </c>
      <c r="AT17" s="30">
        <v>6</v>
      </c>
      <c r="AU17" s="30">
        <v>1</v>
      </c>
      <c r="AV17" s="30">
        <v>41.83</v>
      </c>
      <c r="AW17" s="30">
        <v>42.11</v>
      </c>
      <c r="AX17" s="30">
        <f t="shared" si="10"/>
        <v>0.28000000000000114</v>
      </c>
    </row>
    <row r="18" spans="1:50" ht="11.25">
      <c r="A18" s="70" t="s">
        <v>31</v>
      </c>
      <c r="B18" s="88">
        <v>18</v>
      </c>
      <c r="C18" s="33">
        <f t="shared" si="0"/>
        <v>743</v>
      </c>
      <c r="D18" s="30"/>
      <c r="E18" s="30">
        <v>23</v>
      </c>
      <c r="F18" s="30">
        <f t="shared" si="1"/>
        <v>23</v>
      </c>
      <c r="G18" s="30">
        <v>720</v>
      </c>
      <c r="H18" s="30"/>
      <c r="I18" s="33">
        <f t="shared" si="2"/>
        <v>31</v>
      </c>
      <c r="J18" s="30">
        <v>1</v>
      </c>
      <c r="K18" s="30">
        <v>30</v>
      </c>
      <c r="L18" s="30"/>
      <c r="M18" s="33">
        <f t="shared" si="3"/>
        <v>90.53</v>
      </c>
      <c r="N18" s="30">
        <f t="shared" si="4"/>
        <v>66.53</v>
      </c>
      <c r="O18" s="30">
        <f t="shared" si="5"/>
        <v>0.96</v>
      </c>
      <c r="P18" s="30">
        <f t="shared" si="6"/>
        <v>5.98</v>
      </c>
      <c r="Q18" s="30">
        <f t="shared" si="7"/>
        <v>16.61</v>
      </c>
      <c r="R18" s="30">
        <f t="shared" si="8"/>
        <v>42.98</v>
      </c>
      <c r="S18" s="30"/>
      <c r="T18" s="30"/>
      <c r="U18" s="30">
        <v>1</v>
      </c>
      <c r="V18" s="30"/>
      <c r="W18" s="30">
        <v>0.46</v>
      </c>
      <c r="X18" s="30">
        <v>4.48</v>
      </c>
      <c r="Y18" s="30">
        <v>11.44</v>
      </c>
      <c r="Z18" s="30">
        <v>40.48</v>
      </c>
      <c r="AA18" s="30"/>
      <c r="AB18" s="30"/>
      <c r="AC18" s="30"/>
      <c r="AD18" s="30"/>
      <c r="AE18" s="30">
        <v>0.5</v>
      </c>
      <c r="AF18" s="30">
        <v>1.5</v>
      </c>
      <c r="AG18" s="30">
        <v>4.17</v>
      </c>
      <c r="AH18" s="30">
        <v>2.5</v>
      </c>
      <c r="AI18" s="33">
        <v>5</v>
      </c>
      <c r="AJ18" s="33">
        <v>19</v>
      </c>
      <c r="AK18" s="30"/>
      <c r="AL18" s="30"/>
      <c r="AM18" s="30">
        <v>40</v>
      </c>
      <c r="AN18" s="30"/>
      <c r="AO18" s="33">
        <v>253</v>
      </c>
      <c r="AP18" s="33">
        <f t="shared" si="9"/>
        <v>395</v>
      </c>
      <c r="AQ18" s="30">
        <v>29</v>
      </c>
      <c r="AR18" s="30">
        <v>355</v>
      </c>
      <c r="AS18" s="30">
        <v>7</v>
      </c>
      <c r="AT18" s="30"/>
      <c r="AU18" s="30">
        <v>4</v>
      </c>
      <c r="AV18" s="30">
        <v>69.38</v>
      </c>
      <c r="AW18" s="30">
        <v>67.09</v>
      </c>
      <c r="AX18" s="30">
        <f t="shared" si="10"/>
        <v>-2.289999999999992</v>
      </c>
    </row>
    <row r="19" spans="1:50" ht="11.25">
      <c r="A19" s="70" t="s">
        <v>63</v>
      </c>
      <c r="B19" s="88" t="s">
        <v>64</v>
      </c>
      <c r="C19" s="33">
        <f t="shared" si="0"/>
        <v>229.33</v>
      </c>
      <c r="D19" s="30"/>
      <c r="E19" s="30"/>
      <c r="F19" s="30">
        <f t="shared" si="1"/>
        <v>0</v>
      </c>
      <c r="G19" s="30"/>
      <c r="H19" s="30">
        <v>229.33</v>
      </c>
      <c r="I19" s="33">
        <f t="shared" si="2"/>
        <v>9.67</v>
      </c>
      <c r="J19" s="30"/>
      <c r="K19" s="30"/>
      <c r="L19" s="30">
        <v>9.67</v>
      </c>
      <c r="M19" s="33">
        <f t="shared" si="3"/>
        <v>42.78</v>
      </c>
      <c r="N19" s="30">
        <f t="shared" si="4"/>
        <v>27.67</v>
      </c>
      <c r="O19" s="30">
        <f t="shared" si="5"/>
        <v>0</v>
      </c>
      <c r="P19" s="30">
        <f t="shared" si="6"/>
        <v>3.78</v>
      </c>
      <c r="Q19" s="30">
        <f t="shared" si="7"/>
        <v>10</v>
      </c>
      <c r="R19" s="30">
        <f t="shared" si="8"/>
        <v>13.89</v>
      </c>
      <c r="S19" s="30"/>
      <c r="T19" s="30"/>
      <c r="U19" s="30"/>
      <c r="V19" s="30"/>
      <c r="W19" s="30"/>
      <c r="X19" s="30"/>
      <c r="Y19" s="30"/>
      <c r="Z19" s="30"/>
      <c r="AA19" s="30"/>
      <c r="AB19" s="30">
        <v>3.78</v>
      </c>
      <c r="AC19" s="30">
        <v>10</v>
      </c>
      <c r="AD19" s="30">
        <v>13.89</v>
      </c>
      <c r="AE19" s="30"/>
      <c r="AF19" s="30"/>
      <c r="AG19" s="30"/>
      <c r="AH19" s="30"/>
      <c r="AI19" s="33">
        <v>4.5</v>
      </c>
      <c r="AJ19" s="33">
        <v>10.61</v>
      </c>
      <c r="AK19" s="30">
        <v>48.67</v>
      </c>
      <c r="AL19" s="30">
        <v>4.67</v>
      </c>
      <c r="AM19" s="30">
        <v>10</v>
      </c>
      <c r="AN19" s="30">
        <v>10</v>
      </c>
      <c r="AO19" s="33"/>
      <c r="AP19" s="33">
        <f t="shared" si="9"/>
        <v>84</v>
      </c>
      <c r="AQ19" s="30">
        <v>13</v>
      </c>
      <c r="AR19" s="30">
        <v>47</v>
      </c>
      <c r="AS19" s="30">
        <v>19</v>
      </c>
      <c r="AT19" s="30"/>
      <c r="AU19" s="30">
        <v>5</v>
      </c>
      <c r="AV19" s="30">
        <v>26.52</v>
      </c>
      <c r="AW19" s="30">
        <v>32.74</v>
      </c>
      <c r="AX19" s="30">
        <f t="shared" si="10"/>
        <v>6.220000000000002</v>
      </c>
    </row>
    <row r="20" spans="1:50" ht="11.25">
      <c r="A20" s="70" t="s">
        <v>32</v>
      </c>
      <c r="B20" s="88">
        <v>20</v>
      </c>
      <c r="C20" s="33">
        <f t="shared" si="0"/>
        <v>620</v>
      </c>
      <c r="D20" s="30">
        <v>25</v>
      </c>
      <c r="E20" s="30">
        <v>45</v>
      </c>
      <c r="F20" s="30">
        <f t="shared" si="1"/>
        <v>70</v>
      </c>
      <c r="G20" s="30">
        <v>550</v>
      </c>
      <c r="H20" s="30"/>
      <c r="I20" s="33">
        <f t="shared" si="2"/>
        <v>25.3</v>
      </c>
      <c r="J20" s="30">
        <v>3</v>
      </c>
      <c r="K20" s="30">
        <v>22.3</v>
      </c>
      <c r="L20" s="30"/>
      <c r="M20" s="33">
        <f t="shared" si="3"/>
        <v>67.63</v>
      </c>
      <c r="N20" s="30">
        <f t="shared" si="4"/>
        <v>47.49</v>
      </c>
      <c r="O20" s="30">
        <f t="shared" si="5"/>
        <v>2.96</v>
      </c>
      <c r="P20" s="30">
        <f t="shared" si="6"/>
        <v>12.21</v>
      </c>
      <c r="Q20" s="30">
        <f t="shared" si="7"/>
        <v>12.6</v>
      </c>
      <c r="R20" s="30">
        <f t="shared" si="8"/>
        <v>19.72</v>
      </c>
      <c r="S20" s="30"/>
      <c r="T20" s="30">
        <v>3.16</v>
      </c>
      <c r="U20" s="30">
        <v>0.18</v>
      </c>
      <c r="V20" s="30">
        <v>0.15</v>
      </c>
      <c r="W20" s="30">
        <v>1.33</v>
      </c>
      <c r="X20" s="30">
        <v>5.82</v>
      </c>
      <c r="Y20" s="30">
        <v>12.42</v>
      </c>
      <c r="Z20" s="30">
        <v>18.47</v>
      </c>
      <c r="AA20" s="30"/>
      <c r="AB20" s="30"/>
      <c r="AC20" s="30"/>
      <c r="AD20" s="30"/>
      <c r="AE20" s="30">
        <v>1.63</v>
      </c>
      <c r="AF20" s="30">
        <v>3.23</v>
      </c>
      <c r="AG20" s="30"/>
      <c r="AH20" s="30">
        <v>1.1</v>
      </c>
      <c r="AI20" s="33">
        <v>5.64</v>
      </c>
      <c r="AJ20" s="33">
        <v>14.5</v>
      </c>
      <c r="AK20" s="30">
        <v>8</v>
      </c>
      <c r="AL20" s="30">
        <v>1</v>
      </c>
      <c r="AM20" s="30">
        <v>21.3</v>
      </c>
      <c r="AN20" s="30"/>
      <c r="AO20" s="33">
        <v>276</v>
      </c>
      <c r="AP20" s="33">
        <f t="shared" si="9"/>
        <v>213</v>
      </c>
      <c r="AQ20" s="30">
        <v>16</v>
      </c>
      <c r="AR20" s="30">
        <v>194</v>
      </c>
      <c r="AS20" s="30">
        <v>2</v>
      </c>
      <c r="AT20" s="30">
        <v>1</v>
      </c>
      <c r="AU20" s="30"/>
      <c r="AV20" s="30">
        <v>47.21</v>
      </c>
      <c r="AW20" s="30">
        <v>46.69</v>
      </c>
      <c r="AX20" s="30">
        <f t="shared" si="10"/>
        <v>-0.5200000000000031</v>
      </c>
    </row>
    <row r="21" spans="1:50" ht="11.25">
      <c r="A21" s="70" t="s">
        <v>33</v>
      </c>
      <c r="B21" s="88">
        <v>21</v>
      </c>
      <c r="C21" s="33">
        <f t="shared" si="0"/>
        <v>452</v>
      </c>
      <c r="D21" s="30">
        <v>8</v>
      </c>
      <c r="E21" s="30">
        <v>27</v>
      </c>
      <c r="F21" s="30">
        <f t="shared" si="1"/>
        <v>35</v>
      </c>
      <c r="G21" s="30">
        <v>417</v>
      </c>
      <c r="H21" s="30"/>
      <c r="I21" s="33">
        <f t="shared" si="2"/>
        <v>21.68</v>
      </c>
      <c r="J21" s="30">
        <v>1.34</v>
      </c>
      <c r="K21" s="30">
        <v>20.34</v>
      </c>
      <c r="L21" s="30"/>
      <c r="M21" s="33">
        <f t="shared" si="3"/>
        <v>69.82300000000001</v>
      </c>
      <c r="N21" s="30">
        <f t="shared" si="4"/>
        <v>49.323</v>
      </c>
      <c r="O21" s="30">
        <f t="shared" si="5"/>
        <v>0.667</v>
      </c>
      <c r="P21" s="30">
        <f t="shared" si="6"/>
        <v>11.279</v>
      </c>
      <c r="Q21" s="30">
        <f t="shared" si="7"/>
        <v>10.611</v>
      </c>
      <c r="R21" s="30">
        <f t="shared" si="8"/>
        <v>26.766</v>
      </c>
      <c r="S21" s="90"/>
      <c r="T21" s="90">
        <v>0.674</v>
      </c>
      <c r="U21" s="90">
        <v>1.068</v>
      </c>
      <c r="V21" s="90"/>
      <c r="W21" s="90">
        <v>0.667</v>
      </c>
      <c r="X21" s="90">
        <v>7.727</v>
      </c>
      <c r="Y21" s="90">
        <v>6.19</v>
      </c>
      <c r="Z21" s="90">
        <v>26.247</v>
      </c>
      <c r="AA21" s="90"/>
      <c r="AB21" s="90"/>
      <c r="AC21" s="90"/>
      <c r="AD21" s="90"/>
      <c r="AE21" s="90"/>
      <c r="AF21" s="90">
        <v>2.878</v>
      </c>
      <c r="AG21" s="90">
        <v>3.353</v>
      </c>
      <c r="AH21" s="90">
        <v>0.519</v>
      </c>
      <c r="AI21" s="91">
        <v>5</v>
      </c>
      <c r="AJ21" s="91">
        <v>15.5</v>
      </c>
      <c r="AK21" s="30">
        <v>14.33</v>
      </c>
      <c r="AL21" s="30">
        <v>2.17</v>
      </c>
      <c r="AM21" s="30"/>
      <c r="AN21" s="30"/>
      <c r="AO21" s="33">
        <v>216</v>
      </c>
      <c r="AP21" s="33">
        <f t="shared" si="9"/>
        <v>223.5</v>
      </c>
      <c r="AQ21" s="30">
        <v>17.5</v>
      </c>
      <c r="AR21" s="30">
        <v>186</v>
      </c>
      <c r="AS21" s="30">
        <v>12.5</v>
      </c>
      <c r="AT21" s="30"/>
      <c r="AU21" s="30">
        <v>7.5</v>
      </c>
      <c r="AV21" s="30">
        <v>44.13</v>
      </c>
      <c r="AW21" s="30">
        <v>49.4</v>
      </c>
      <c r="AX21" s="30">
        <f t="shared" si="10"/>
        <v>5.269999999999996</v>
      </c>
    </row>
    <row r="22" spans="1:50" ht="11.25">
      <c r="A22" s="70" t="s">
        <v>34</v>
      </c>
      <c r="B22" s="88">
        <v>23</v>
      </c>
      <c r="C22" s="33">
        <f t="shared" si="0"/>
        <v>305.09999999999997</v>
      </c>
      <c r="D22" s="30">
        <v>19.7</v>
      </c>
      <c r="E22" s="30">
        <v>26.7</v>
      </c>
      <c r="F22" s="30">
        <f t="shared" si="1"/>
        <v>46.4</v>
      </c>
      <c r="G22" s="30">
        <v>258.7</v>
      </c>
      <c r="H22" s="30"/>
      <c r="I22" s="33">
        <f t="shared" si="2"/>
        <v>15.969999999999999</v>
      </c>
      <c r="J22" s="30">
        <v>2.3</v>
      </c>
      <c r="K22" s="30">
        <v>13.67</v>
      </c>
      <c r="L22" s="30"/>
      <c r="M22" s="33">
        <f t="shared" si="3"/>
        <v>61.17</v>
      </c>
      <c r="N22" s="30">
        <f t="shared" si="4"/>
        <v>43.17</v>
      </c>
      <c r="O22" s="30">
        <f t="shared" si="5"/>
        <v>0.59</v>
      </c>
      <c r="P22" s="30">
        <f t="shared" si="6"/>
        <v>10.45</v>
      </c>
      <c r="Q22" s="30">
        <f t="shared" si="7"/>
        <v>12.860000000000001</v>
      </c>
      <c r="R22" s="30">
        <f t="shared" si="8"/>
        <v>19.27</v>
      </c>
      <c r="S22" s="30"/>
      <c r="T22" s="30">
        <v>0.41</v>
      </c>
      <c r="U22" s="30">
        <v>1.82</v>
      </c>
      <c r="V22" s="30">
        <v>1.61</v>
      </c>
      <c r="W22" s="30">
        <v>0.21</v>
      </c>
      <c r="X22" s="30">
        <v>8.75</v>
      </c>
      <c r="Y22" s="30">
        <v>8.98</v>
      </c>
      <c r="Z22" s="30">
        <v>15.82</v>
      </c>
      <c r="AA22" s="30"/>
      <c r="AB22" s="30"/>
      <c r="AC22" s="30"/>
      <c r="AD22" s="30"/>
      <c r="AE22" s="30">
        <v>0.38</v>
      </c>
      <c r="AF22" s="30">
        <v>1.29</v>
      </c>
      <c r="AG22" s="30">
        <v>2.06</v>
      </c>
      <c r="AH22" s="30">
        <v>1.84</v>
      </c>
      <c r="AI22" s="33">
        <v>4.5</v>
      </c>
      <c r="AJ22" s="33">
        <v>13.5</v>
      </c>
      <c r="AK22" s="30">
        <v>63.63</v>
      </c>
      <c r="AL22" s="30">
        <v>7.5</v>
      </c>
      <c r="AM22" s="30">
        <v>21.33</v>
      </c>
      <c r="AN22" s="30">
        <v>10.67</v>
      </c>
      <c r="AO22" s="33">
        <v>158.7</v>
      </c>
      <c r="AP22" s="33">
        <f t="shared" si="9"/>
        <v>160.26</v>
      </c>
      <c r="AQ22" s="30">
        <v>13.66</v>
      </c>
      <c r="AR22" s="30">
        <v>106.97</v>
      </c>
      <c r="AS22" s="30">
        <v>36.33</v>
      </c>
      <c r="AT22" s="30"/>
      <c r="AU22" s="30">
        <v>3.3</v>
      </c>
      <c r="AV22" s="30">
        <v>40.67</v>
      </c>
      <c r="AW22" s="30">
        <v>44.86</v>
      </c>
      <c r="AX22" s="30">
        <f t="shared" si="10"/>
        <v>4.189999999999998</v>
      </c>
    </row>
    <row r="23" spans="1:50" ht="11.25">
      <c r="A23" s="70" t="s">
        <v>35</v>
      </c>
      <c r="B23" s="88">
        <v>26</v>
      </c>
      <c r="C23" s="33">
        <f t="shared" si="0"/>
        <v>263.99</v>
      </c>
      <c r="D23" s="30">
        <v>21.33</v>
      </c>
      <c r="E23" s="30">
        <v>25.33</v>
      </c>
      <c r="F23" s="30">
        <f t="shared" si="1"/>
        <v>46.66</v>
      </c>
      <c r="G23" s="30">
        <v>217.33</v>
      </c>
      <c r="H23" s="30"/>
      <c r="I23" s="33">
        <f t="shared" si="2"/>
        <v>14</v>
      </c>
      <c r="J23" s="30">
        <v>2</v>
      </c>
      <c r="K23" s="30">
        <v>12</v>
      </c>
      <c r="L23" s="30"/>
      <c r="M23" s="33">
        <f t="shared" si="3"/>
        <v>49.47</v>
      </c>
      <c r="N23" s="30">
        <f t="shared" si="4"/>
        <v>31.220000000000002</v>
      </c>
      <c r="O23" s="30">
        <f t="shared" si="5"/>
        <v>0</v>
      </c>
      <c r="P23" s="30">
        <f t="shared" si="6"/>
        <v>3.44</v>
      </c>
      <c r="Q23" s="30">
        <f t="shared" si="7"/>
        <v>6.54</v>
      </c>
      <c r="R23" s="30">
        <f t="shared" si="8"/>
        <v>21.240000000000002</v>
      </c>
      <c r="S23" s="30"/>
      <c r="T23" s="30"/>
      <c r="U23" s="30"/>
      <c r="V23" s="30">
        <v>2.19</v>
      </c>
      <c r="W23" s="30"/>
      <c r="X23" s="30">
        <v>1.44</v>
      </c>
      <c r="Y23" s="30">
        <v>5.54</v>
      </c>
      <c r="Z23" s="30">
        <v>17.05</v>
      </c>
      <c r="AA23" s="30"/>
      <c r="AB23" s="30"/>
      <c r="AC23" s="30"/>
      <c r="AD23" s="30"/>
      <c r="AE23" s="30"/>
      <c r="AF23" s="30">
        <v>2</v>
      </c>
      <c r="AG23" s="30">
        <v>1</v>
      </c>
      <c r="AH23" s="30">
        <v>2</v>
      </c>
      <c r="AI23" s="33">
        <v>4.5</v>
      </c>
      <c r="AJ23" s="33">
        <v>13.75</v>
      </c>
      <c r="AK23" s="30">
        <v>29.33</v>
      </c>
      <c r="AL23" s="30">
        <v>4.33</v>
      </c>
      <c r="AM23" s="30">
        <v>21.33</v>
      </c>
      <c r="AN23" s="30"/>
      <c r="AO23" s="33">
        <v>157</v>
      </c>
      <c r="AP23" s="33">
        <f t="shared" si="9"/>
        <v>183.2</v>
      </c>
      <c r="AQ23" s="30">
        <v>12.2</v>
      </c>
      <c r="AR23" s="30">
        <v>151.4</v>
      </c>
      <c r="AS23" s="30">
        <v>8.6</v>
      </c>
      <c r="AT23" s="30">
        <v>5.2</v>
      </c>
      <c r="AU23" s="30">
        <v>5.8</v>
      </c>
      <c r="AV23" s="30">
        <v>29.94</v>
      </c>
      <c r="AW23" s="30">
        <v>31.91</v>
      </c>
      <c r="AX23" s="30">
        <f t="shared" si="10"/>
        <v>1.9699999999999989</v>
      </c>
    </row>
    <row r="24" spans="1:50" ht="11.25">
      <c r="A24" s="70" t="s">
        <v>159</v>
      </c>
      <c r="B24" s="88" t="s">
        <v>65</v>
      </c>
      <c r="C24" s="33">
        <f t="shared" si="0"/>
        <v>422</v>
      </c>
      <c r="D24" s="30"/>
      <c r="E24" s="30"/>
      <c r="F24" s="30">
        <f t="shared" si="1"/>
        <v>0</v>
      </c>
      <c r="G24" s="30"/>
      <c r="H24" s="30">
        <v>422</v>
      </c>
      <c r="I24" s="33">
        <f t="shared" si="2"/>
        <v>15</v>
      </c>
      <c r="J24" s="30"/>
      <c r="K24" s="30"/>
      <c r="L24" s="30">
        <v>15</v>
      </c>
      <c r="M24" s="33">
        <f t="shared" si="3"/>
        <v>53.81</v>
      </c>
      <c r="N24" s="30">
        <f t="shared" si="4"/>
        <v>39.31</v>
      </c>
      <c r="O24" s="30">
        <f t="shared" si="5"/>
        <v>0</v>
      </c>
      <c r="P24" s="30">
        <f t="shared" si="6"/>
        <v>5.49</v>
      </c>
      <c r="Q24" s="30">
        <f t="shared" si="7"/>
        <v>5.81</v>
      </c>
      <c r="R24" s="30">
        <f t="shared" si="8"/>
        <v>28.01</v>
      </c>
      <c r="S24" s="30"/>
      <c r="T24" s="30"/>
      <c r="U24" s="30"/>
      <c r="V24" s="30"/>
      <c r="W24" s="30"/>
      <c r="X24" s="30"/>
      <c r="Y24" s="30"/>
      <c r="Z24" s="30"/>
      <c r="AA24" s="30"/>
      <c r="AB24" s="30">
        <v>5.49</v>
      </c>
      <c r="AC24" s="30">
        <v>5.81</v>
      </c>
      <c r="AD24" s="30">
        <v>28.01</v>
      </c>
      <c r="AE24" s="30"/>
      <c r="AF24" s="30"/>
      <c r="AG24" s="30"/>
      <c r="AH24" s="30"/>
      <c r="AI24" s="33">
        <v>4.5</v>
      </c>
      <c r="AJ24" s="33">
        <v>10</v>
      </c>
      <c r="AK24" s="30">
        <v>1.04</v>
      </c>
      <c r="AL24" s="30">
        <v>0.31</v>
      </c>
      <c r="AM24" s="30">
        <v>21.33</v>
      </c>
      <c r="AN24" s="30">
        <v>10.67</v>
      </c>
      <c r="AO24" s="33"/>
      <c r="AP24" s="33">
        <f t="shared" si="9"/>
        <v>93.33</v>
      </c>
      <c r="AQ24" s="30">
        <v>15</v>
      </c>
      <c r="AR24" s="30">
        <v>71</v>
      </c>
      <c r="AS24" s="30">
        <v>7.33</v>
      </c>
      <c r="AT24" s="30"/>
      <c r="AU24" s="30"/>
      <c r="AV24" s="30">
        <v>39.39</v>
      </c>
      <c r="AW24" s="30">
        <v>43.16</v>
      </c>
      <c r="AX24" s="30">
        <f t="shared" si="10"/>
        <v>3.769999999999996</v>
      </c>
    </row>
    <row r="25" spans="1:50" ht="11.25">
      <c r="A25" s="70" t="s">
        <v>36</v>
      </c>
      <c r="B25" s="88">
        <v>28</v>
      </c>
      <c r="C25" s="33">
        <f t="shared" si="0"/>
        <v>247</v>
      </c>
      <c r="D25" s="30"/>
      <c r="E25" s="30"/>
      <c r="F25" s="30">
        <f t="shared" si="1"/>
        <v>0</v>
      </c>
      <c r="G25" s="30">
        <v>247</v>
      </c>
      <c r="H25" s="30"/>
      <c r="I25" s="33">
        <f t="shared" si="2"/>
        <v>14.6</v>
      </c>
      <c r="J25" s="30"/>
      <c r="K25" s="30">
        <v>14.6</v>
      </c>
      <c r="L25" s="30"/>
      <c r="M25" s="33">
        <f t="shared" si="3"/>
        <v>67.94</v>
      </c>
      <c r="N25" s="30">
        <f t="shared" si="4"/>
        <v>48.19</v>
      </c>
      <c r="O25" s="30">
        <f t="shared" si="5"/>
        <v>2.07</v>
      </c>
      <c r="P25" s="30">
        <f t="shared" si="6"/>
        <v>8.33</v>
      </c>
      <c r="Q25" s="30">
        <f t="shared" si="7"/>
        <v>12.459999999999999</v>
      </c>
      <c r="R25" s="30">
        <f t="shared" si="8"/>
        <v>25.33</v>
      </c>
      <c r="S25" s="30"/>
      <c r="T25" s="30"/>
      <c r="U25" s="30"/>
      <c r="V25" s="30"/>
      <c r="W25" s="30">
        <v>2.07</v>
      </c>
      <c r="X25" s="30">
        <v>7.33</v>
      </c>
      <c r="Y25" s="30">
        <v>11.29</v>
      </c>
      <c r="Z25" s="30">
        <v>24.33</v>
      </c>
      <c r="AA25" s="30"/>
      <c r="AB25" s="30"/>
      <c r="AC25" s="30"/>
      <c r="AD25" s="30"/>
      <c r="AE25" s="30"/>
      <c r="AF25" s="30">
        <v>1</v>
      </c>
      <c r="AG25" s="30">
        <v>1.17</v>
      </c>
      <c r="AH25" s="30">
        <v>1</v>
      </c>
      <c r="AI25" s="33">
        <v>5.25</v>
      </c>
      <c r="AJ25" s="33">
        <v>14.5</v>
      </c>
      <c r="AK25" s="30">
        <v>25.6</v>
      </c>
      <c r="AL25" s="30">
        <v>3.25</v>
      </c>
      <c r="AM25" s="30">
        <v>20</v>
      </c>
      <c r="AN25" s="30"/>
      <c r="AO25" s="33">
        <v>89</v>
      </c>
      <c r="AP25" s="33">
        <f t="shared" si="9"/>
        <v>170</v>
      </c>
      <c r="AQ25" s="30">
        <v>10</v>
      </c>
      <c r="AR25" s="30">
        <v>139</v>
      </c>
      <c r="AS25" s="30">
        <v>7</v>
      </c>
      <c r="AT25" s="30">
        <v>4</v>
      </c>
      <c r="AU25" s="30">
        <v>10</v>
      </c>
      <c r="AV25" s="30">
        <v>47.03</v>
      </c>
      <c r="AW25" s="30">
        <v>51.4</v>
      </c>
      <c r="AX25" s="30">
        <f t="shared" si="10"/>
        <v>4.369999999999997</v>
      </c>
    </row>
    <row r="26" spans="1:50" ht="11.25">
      <c r="A26" s="70" t="s">
        <v>37</v>
      </c>
      <c r="B26" s="88">
        <v>29</v>
      </c>
      <c r="C26" s="33">
        <f t="shared" si="0"/>
        <v>346</v>
      </c>
      <c r="D26" s="30">
        <v>25</v>
      </c>
      <c r="E26" s="30">
        <v>20</v>
      </c>
      <c r="F26" s="30">
        <f t="shared" si="1"/>
        <v>45</v>
      </c>
      <c r="G26" s="30">
        <v>301</v>
      </c>
      <c r="H26" s="30"/>
      <c r="I26" s="33">
        <f t="shared" si="2"/>
        <v>16</v>
      </c>
      <c r="J26" s="30">
        <v>2</v>
      </c>
      <c r="K26" s="30">
        <v>14</v>
      </c>
      <c r="L26" s="30"/>
      <c r="M26" s="33">
        <f t="shared" si="3"/>
        <v>53.13</v>
      </c>
      <c r="N26" s="30">
        <f t="shared" si="4"/>
        <v>33.88</v>
      </c>
      <c r="O26" s="30">
        <f t="shared" si="5"/>
        <v>0.37</v>
      </c>
      <c r="P26" s="30">
        <f t="shared" si="6"/>
        <v>5.359999999999999</v>
      </c>
      <c r="Q26" s="30">
        <f t="shared" si="7"/>
        <v>8.21</v>
      </c>
      <c r="R26" s="30">
        <f t="shared" si="8"/>
        <v>19.94</v>
      </c>
      <c r="S26" s="30"/>
      <c r="T26" s="30">
        <v>0.76</v>
      </c>
      <c r="U26" s="30">
        <v>0.76</v>
      </c>
      <c r="V26" s="30">
        <v>0.75</v>
      </c>
      <c r="W26" s="30">
        <v>0.37</v>
      </c>
      <c r="X26" s="30">
        <v>3.33</v>
      </c>
      <c r="Y26" s="30">
        <v>6.95</v>
      </c>
      <c r="Z26" s="30">
        <v>16.26</v>
      </c>
      <c r="AA26" s="30"/>
      <c r="AB26" s="30"/>
      <c r="AC26" s="30"/>
      <c r="AD26" s="30"/>
      <c r="AE26" s="30"/>
      <c r="AF26" s="30">
        <v>1.27</v>
      </c>
      <c r="AG26" s="30">
        <v>0.5</v>
      </c>
      <c r="AH26" s="30">
        <v>2.93</v>
      </c>
      <c r="AI26" s="33">
        <v>5</v>
      </c>
      <c r="AJ26" s="33">
        <v>14.25</v>
      </c>
      <c r="AK26" s="30">
        <v>19.5</v>
      </c>
      <c r="AL26" s="30">
        <v>3.08</v>
      </c>
      <c r="AM26" s="30">
        <v>25.33</v>
      </c>
      <c r="AN26" s="30"/>
      <c r="AO26" s="33">
        <v>118</v>
      </c>
      <c r="AP26" s="33">
        <f t="shared" si="9"/>
        <v>197</v>
      </c>
      <c r="AQ26" s="30">
        <v>13</v>
      </c>
      <c r="AR26" s="30">
        <v>117</v>
      </c>
      <c r="AS26" s="30">
        <v>35</v>
      </c>
      <c r="AT26" s="30">
        <v>13</v>
      </c>
      <c r="AU26" s="30">
        <v>19</v>
      </c>
      <c r="AV26" s="30">
        <v>33.64</v>
      </c>
      <c r="AW26" s="30">
        <v>40.19</v>
      </c>
      <c r="AX26" s="30">
        <f t="shared" si="10"/>
        <v>6.549999999999997</v>
      </c>
    </row>
    <row r="27" spans="1:50" ht="11.25">
      <c r="A27" s="70" t="s">
        <v>38</v>
      </c>
      <c r="B27" s="88">
        <v>31</v>
      </c>
      <c r="C27" s="33">
        <f t="shared" si="0"/>
        <v>944.25</v>
      </c>
      <c r="D27" s="30">
        <v>47.25</v>
      </c>
      <c r="E27" s="30">
        <v>62.92</v>
      </c>
      <c r="F27" s="30">
        <f t="shared" si="1"/>
        <v>110.17</v>
      </c>
      <c r="G27" s="30">
        <v>513.83</v>
      </c>
      <c r="H27" s="30">
        <v>320.25</v>
      </c>
      <c r="I27" s="33">
        <f t="shared" si="2"/>
        <v>39.33</v>
      </c>
      <c r="J27" s="30">
        <v>4.33</v>
      </c>
      <c r="K27" s="30">
        <v>21.67</v>
      </c>
      <c r="L27" s="30">
        <v>13.33</v>
      </c>
      <c r="M27" s="33">
        <f t="shared" si="3"/>
        <v>133.4</v>
      </c>
      <c r="N27" s="30">
        <f t="shared" si="4"/>
        <v>94.48</v>
      </c>
      <c r="O27" s="30">
        <f t="shared" si="5"/>
        <v>0.6900000000000001</v>
      </c>
      <c r="P27" s="30">
        <f t="shared" si="6"/>
        <v>12.93</v>
      </c>
      <c r="Q27" s="30">
        <f t="shared" si="7"/>
        <v>30.94</v>
      </c>
      <c r="R27" s="30">
        <f t="shared" si="8"/>
        <v>49.92</v>
      </c>
      <c r="S27" s="30"/>
      <c r="T27" s="30">
        <v>1.13</v>
      </c>
      <c r="U27" s="30">
        <v>2.57</v>
      </c>
      <c r="V27" s="30">
        <v>1.52</v>
      </c>
      <c r="W27" s="30">
        <v>0.15</v>
      </c>
      <c r="X27" s="30">
        <v>3.4</v>
      </c>
      <c r="Y27" s="30">
        <v>13.49</v>
      </c>
      <c r="Z27" s="30">
        <v>27.68</v>
      </c>
      <c r="AA27" s="30">
        <v>0.37</v>
      </c>
      <c r="AB27" s="30">
        <v>7.33</v>
      </c>
      <c r="AC27" s="30">
        <v>11.13</v>
      </c>
      <c r="AD27" s="30">
        <v>18.5</v>
      </c>
      <c r="AE27" s="30">
        <v>0.17</v>
      </c>
      <c r="AF27" s="30">
        <v>1.07</v>
      </c>
      <c r="AG27" s="30">
        <v>3.75</v>
      </c>
      <c r="AH27" s="30">
        <v>2.22</v>
      </c>
      <c r="AI27" s="33">
        <v>7.75</v>
      </c>
      <c r="AJ27" s="33">
        <v>31.17</v>
      </c>
      <c r="AK27" s="30">
        <v>8.27</v>
      </c>
      <c r="AL27" s="30">
        <v>0.91</v>
      </c>
      <c r="AM27" s="30">
        <v>21.33</v>
      </c>
      <c r="AN27" s="30">
        <v>21.33</v>
      </c>
      <c r="AO27" s="33">
        <v>103.33</v>
      </c>
      <c r="AP27" s="33">
        <f t="shared" si="9"/>
        <v>414.40000000000003</v>
      </c>
      <c r="AQ27" s="30">
        <v>50.2</v>
      </c>
      <c r="AR27" s="30">
        <v>286.8</v>
      </c>
      <c r="AS27" s="30">
        <v>38.2</v>
      </c>
      <c r="AT27" s="30">
        <v>13.6</v>
      </c>
      <c r="AU27" s="30">
        <v>25.6</v>
      </c>
      <c r="AV27" s="30">
        <f>55.41+36.13</f>
        <v>91.53999999999999</v>
      </c>
      <c r="AW27" s="30">
        <v>94.55</v>
      </c>
      <c r="AX27" s="30">
        <f t="shared" si="10"/>
        <v>3.010000000000005</v>
      </c>
    </row>
    <row r="28" spans="1:50" ht="11.25">
      <c r="A28" s="70" t="s">
        <v>39</v>
      </c>
      <c r="B28" s="88">
        <v>33</v>
      </c>
      <c r="C28" s="33">
        <f t="shared" si="0"/>
        <v>634.34</v>
      </c>
      <c r="D28" s="30">
        <v>1.34</v>
      </c>
      <c r="E28" s="30">
        <v>56</v>
      </c>
      <c r="F28" s="30">
        <f t="shared" si="1"/>
        <v>57.34</v>
      </c>
      <c r="G28" s="30">
        <v>577</v>
      </c>
      <c r="H28" s="30"/>
      <c r="I28" s="33">
        <f t="shared" si="2"/>
        <v>27.01</v>
      </c>
      <c r="J28" s="30">
        <v>2.34</v>
      </c>
      <c r="K28" s="30">
        <v>24.67</v>
      </c>
      <c r="L28" s="30"/>
      <c r="M28" s="33">
        <f t="shared" si="3"/>
        <v>71.47999999999999</v>
      </c>
      <c r="N28" s="30">
        <f t="shared" si="4"/>
        <v>51.73</v>
      </c>
      <c r="O28" s="30">
        <f t="shared" si="5"/>
        <v>0.67</v>
      </c>
      <c r="P28" s="30">
        <f t="shared" si="6"/>
        <v>5.27</v>
      </c>
      <c r="Q28" s="30">
        <f t="shared" si="7"/>
        <v>13.63</v>
      </c>
      <c r="R28" s="30">
        <f t="shared" si="8"/>
        <v>32.16</v>
      </c>
      <c r="S28" s="30"/>
      <c r="T28" s="30"/>
      <c r="U28" s="30">
        <v>1</v>
      </c>
      <c r="V28" s="30">
        <v>1.33</v>
      </c>
      <c r="W28" s="30"/>
      <c r="X28" s="30">
        <v>4.27</v>
      </c>
      <c r="Y28" s="30">
        <v>10.3</v>
      </c>
      <c r="Z28" s="30">
        <v>29.83</v>
      </c>
      <c r="AA28" s="30"/>
      <c r="AB28" s="30"/>
      <c r="AC28" s="30"/>
      <c r="AD28" s="30"/>
      <c r="AE28" s="30">
        <v>0.67</v>
      </c>
      <c r="AF28" s="30">
        <v>1</v>
      </c>
      <c r="AG28" s="30">
        <v>2.33</v>
      </c>
      <c r="AH28" s="30">
        <v>1</v>
      </c>
      <c r="AI28" s="33">
        <v>5.5</v>
      </c>
      <c r="AJ28" s="33">
        <v>14.25</v>
      </c>
      <c r="AK28" s="30">
        <v>1.85</v>
      </c>
      <c r="AL28" s="30">
        <v>3</v>
      </c>
      <c r="AM28" s="30">
        <v>21.33</v>
      </c>
      <c r="AN28" s="30"/>
      <c r="AO28" s="33">
        <v>143</v>
      </c>
      <c r="AP28" s="33">
        <f t="shared" si="9"/>
        <v>282.88</v>
      </c>
      <c r="AQ28" s="30">
        <v>24.92</v>
      </c>
      <c r="AR28" s="30">
        <v>217.87</v>
      </c>
      <c r="AS28" s="30">
        <v>38.21</v>
      </c>
      <c r="AT28" s="30"/>
      <c r="AU28" s="30">
        <v>1.88</v>
      </c>
      <c r="AV28" s="30">
        <v>52.61</v>
      </c>
      <c r="AW28" s="30">
        <v>52.31</v>
      </c>
      <c r="AX28" s="30">
        <f t="shared" si="10"/>
        <v>-0.29999999999999716</v>
      </c>
    </row>
    <row r="29" spans="1:50" ht="11.25">
      <c r="A29" s="70" t="s">
        <v>40</v>
      </c>
      <c r="B29" s="88">
        <v>34</v>
      </c>
      <c r="C29" s="33">
        <f t="shared" si="0"/>
        <v>315.33</v>
      </c>
      <c r="D29" s="30">
        <v>16.67</v>
      </c>
      <c r="E29" s="30">
        <v>23.33</v>
      </c>
      <c r="F29" s="30">
        <f t="shared" si="1"/>
        <v>40</v>
      </c>
      <c r="G29" s="30">
        <v>275.33</v>
      </c>
      <c r="H29" s="30"/>
      <c r="I29" s="33">
        <f t="shared" si="2"/>
        <v>17.67</v>
      </c>
      <c r="J29" s="30">
        <v>1.67</v>
      </c>
      <c r="K29" s="30">
        <v>16</v>
      </c>
      <c r="L29" s="30"/>
      <c r="M29" s="33">
        <f t="shared" si="3"/>
        <v>74.00999999999999</v>
      </c>
      <c r="N29" s="30">
        <f t="shared" si="4"/>
        <v>57.29</v>
      </c>
      <c r="O29" s="30">
        <f t="shared" si="5"/>
        <v>2</v>
      </c>
      <c r="P29" s="30">
        <f t="shared" si="6"/>
        <v>16.07</v>
      </c>
      <c r="Q29" s="30">
        <f t="shared" si="7"/>
        <v>13.92</v>
      </c>
      <c r="R29" s="30">
        <f t="shared" si="8"/>
        <v>25.299999999999997</v>
      </c>
      <c r="S29" s="30"/>
      <c r="T29" s="30">
        <v>2.39</v>
      </c>
      <c r="U29" s="30">
        <v>1.17</v>
      </c>
      <c r="V29" s="30"/>
      <c r="W29" s="30"/>
      <c r="X29" s="30">
        <v>9.43</v>
      </c>
      <c r="Y29" s="30">
        <v>12.42</v>
      </c>
      <c r="Z29" s="30">
        <v>22.38</v>
      </c>
      <c r="AA29" s="30"/>
      <c r="AB29" s="30"/>
      <c r="AC29" s="30"/>
      <c r="AD29" s="30"/>
      <c r="AE29" s="30">
        <v>2</v>
      </c>
      <c r="AF29" s="30">
        <v>4.25</v>
      </c>
      <c r="AG29" s="30">
        <v>0.33</v>
      </c>
      <c r="AH29" s="30">
        <v>2.92</v>
      </c>
      <c r="AI29" s="33">
        <v>4.72</v>
      </c>
      <c r="AJ29" s="33">
        <v>12</v>
      </c>
      <c r="AK29" s="30">
        <v>85</v>
      </c>
      <c r="AL29" s="30">
        <v>27.67</v>
      </c>
      <c r="AM29" s="30">
        <v>20</v>
      </c>
      <c r="AN29" s="30"/>
      <c r="AO29" s="33">
        <v>212.67</v>
      </c>
      <c r="AP29" s="33">
        <f t="shared" si="9"/>
        <v>193.33</v>
      </c>
      <c r="AQ29" s="30">
        <v>14.33</v>
      </c>
      <c r="AR29" s="30">
        <v>158.33</v>
      </c>
      <c r="AS29" s="30">
        <v>13</v>
      </c>
      <c r="AT29" s="30"/>
      <c r="AU29" s="30">
        <v>7.67</v>
      </c>
      <c r="AV29" s="30">
        <v>52.88</v>
      </c>
      <c r="AW29" s="30">
        <v>52.43</v>
      </c>
      <c r="AX29" s="30">
        <f t="shared" si="10"/>
        <v>-0.45000000000000284</v>
      </c>
    </row>
    <row r="30" spans="1:50" ht="11.25">
      <c r="A30" s="70" t="s">
        <v>41</v>
      </c>
      <c r="B30" s="88">
        <v>35</v>
      </c>
      <c r="C30" s="33">
        <f t="shared" si="0"/>
        <v>438</v>
      </c>
      <c r="D30" s="30">
        <v>35</v>
      </c>
      <c r="E30" s="30">
        <v>34</v>
      </c>
      <c r="F30" s="30">
        <f t="shared" si="1"/>
        <v>69</v>
      </c>
      <c r="G30" s="30">
        <v>369</v>
      </c>
      <c r="H30" s="30"/>
      <c r="I30" s="33">
        <f t="shared" si="2"/>
        <v>20</v>
      </c>
      <c r="J30" s="30">
        <v>3</v>
      </c>
      <c r="K30" s="30">
        <v>17</v>
      </c>
      <c r="L30" s="30"/>
      <c r="M30" s="33">
        <f t="shared" si="3"/>
        <v>73.71000000000001</v>
      </c>
      <c r="N30" s="30">
        <f t="shared" si="4"/>
        <v>54.99000000000001</v>
      </c>
      <c r="O30" s="30">
        <f t="shared" si="5"/>
        <v>4.47</v>
      </c>
      <c r="P30" s="30">
        <f t="shared" si="6"/>
        <v>10.360000000000001</v>
      </c>
      <c r="Q30" s="30">
        <f t="shared" si="7"/>
        <v>22.82</v>
      </c>
      <c r="R30" s="30">
        <f t="shared" si="8"/>
        <v>17.34</v>
      </c>
      <c r="S30" s="30">
        <v>0.95</v>
      </c>
      <c r="T30" s="30">
        <v>0.75</v>
      </c>
      <c r="U30" s="30">
        <v>1.28</v>
      </c>
      <c r="V30" s="30">
        <v>1.49</v>
      </c>
      <c r="W30" s="30">
        <v>1.45</v>
      </c>
      <c r="X30" s="30">
        <v>7.94</v>
      </c>
      <c r="Y30" s="30">
        <v>19.45</v>
      </c>
      <c r="Z30" s="30">
        <v>15.85</v>
      </c>
      <c r="AA30" s="30"/>
      <c r="AB30" s="30"/>
      <c r="AC30" s="30"/>
      <c r="AD30" s="30"/>
      <c r="AE30" s="30">
        <v>2.07</v>
      </c>
      <c r="AF30" s="30">
        <v>1.67</v>
      </c>
      <c r="AG30" s="30">
        <v>2.09</v>
      </c>
      <c r="AH30" s="30"/>
      <c r="AI30" s="33">
        <v>5.6</v>
      </c>
      <c r="AJ30" s="33">
        <v>13.12</v>
      </c>
      <c r="AK30" s="30">
        <v>106</v>
      </c>
      <c r="AL30" s="30">
        <v>15</v>
      </c>
      <c r="AM30" s="30">
        <v>23</v>
      </c>
      <c r="AN30" s="30"/>
      <c r="AO30" s="33">
        <v>183</v>
      </c>
      <c r="AP30" s="33">
        <f t="shared" si="9"/>
        <v>293</v>
      </c>
      <c r="AQ30" s="30">
        <v>18</v>
      </c>
      <c r="AR30" s="30">
        <v>182</v>
      </c>
      <c r="AS30" s="30">
        <v>50</v>
      </c>
      <c r="AT30" s="30">
        <v>33</v>
      </c>
      <c r="AU30" s="30">
        <v>10</v>
      </c>
      <c r="AV30" s="30">
        <v>48.67</v>
      </c>
      <c r="AW30" s="30">
        <v>50.56</v>
      </c>
      <c r="AX30" s="30">
        <f t="shared" si="10"/>
        <v>1.8900000000000006</v>
      </c>
    </row>
    <row r="31" spans="1:50" ht="11.25">
      <c r="A31" s="70" t="s">
        <v>160</v>
      </c>
      <c r="B31" s="88" t="s">
        <v>68</v>
      </c>
      <c r="C31" s="33">
        <f t="shared" si="0"/>
        <v>368.67</v>
      </c>
      <c r="D31" s="30"/>
      <c r="E31" s="30"/>
      <c r="F31" s="30">
        <f t="shared" si="1"/>
        <v>0</v>
      </c>
      <c r="G31" s="30"/>
      <c r="H31" s="30">
        <v>368.67</v>
      </c>
      <c r="I31" s="33">
        <f t="shared" si="2"/>
        <v>14</v>
      </c>
      <c r="J31" s="30"/>
      <c r="K31" s="30"/>
      <c r="L31" s="30">
        <v>14</v>
      </c>
      <c r="M31" s="33">
        <f t="shared" si="3"/>
        <v>48.912</v>
      </c>
      <c r="N31" s="30">
        <f t="shared" si="4"/>
        <v>39.662</v>
      </c>
      <c r="O31" s="30">
        <f t="shared" si="5"/>
        <v>0.949</v>
      </c>
      <c r="P31" s="30">
        <f t="shared" si="6"/>
        <v>9.923</v>
      </c>
      <c r="Q31" s="30">
        <f t="shared" si="7"/>
        <v>13.751</v>
      </c>
      <c r="R31" s="30">
        <f t="shared" si="8"/>
        <v>15.039</v>
      </c>
      <c r="S31" s="30"/>
      <c r="T31" s="30"/>
      <c r="U31" s="30"/>
      <c r="V31" s="30"/>
      <c r="W31" s="30"/>
      <c r="X31" s="30"/>
      <c r="Y31" s="30"/>
      <c r="Z31" s="30"/>
      <c r="AA31" s="90">
        <v>0.949</v>
      </c>
      <c r="AB31" s="90">
        <v>9.923</v>
      </c>
      <c r="AC31" s="90">
        <v>13.751</v>
      </c>
      <c r="AD31" s="90">
        <v>15.039</v>
      </c>
      <c r="AE31" s="90"/>
      <c r="AF31" s="90"/>
      <c r="AG31" s="90"/>
      <c r="AH31" s="90"/>
      <c r="AI31" s="91">
        <v>1.5</v>
      </c>
      <c r="AJ31" s="91">
        <v>7.75</v>
      </c>
      <c r="AK31" s="30">
        <v>42.67</v>
      </c>
      <c r="AL31" s="30">
        <v>4.83</v>
      </c>
      <c r="AM31" s="30">
        <v>20</v>
      </c>
      <c r="AN31" s="30"/>
      <c r="AO31" s="33"/>
      <c r="AP31" s="33">
        <f t="shared" si="9"/>
        <v>190.70000000000002</v>
      </c>
      <c r="AQ31" s="30">
        <v>12.4</v>
      </c>
      <c r="AR31" s="30">
        <v>145.1</v>
      </c>
      <c r="AS31" s="30">
        <v>9.4</v>
      </c>
      <c r="AT31" s="30">
        <v>5.4</v>
      </c>
      <c r="AU31" s="30">
        <v>18.4</v>
      </c>
      <c r="AV31" s="30">
        <v>39.05</v>
      </c>
      <c r="AW31" s="30">
        <v>39.38</v>
      </c>
      <c r="AX31" s="30">
        <f t="shared" si="10"/>
        <v>0.3300000000000054</v>
      </c>
    </row>
    <row r="32" spans="1:50" ht="11.25">
      <c r="A32" s="70" t="s">
        <v>42</v>
      </c>
      <c r="B32" s="88">
        <v>37</v>
      </c>
      <c r="C32" s="33">
        <f t="shared" si="0"/>
        <v>145</v>
      </c>
      <c r="D32" s="30">
        <v>21</v>
      </c>
      <c r="E32" s="30">
        <v>13</v>
      </c>
      <c r="F32" s="30">
        <f t="shared" si="1"/>
        <v>34</v>
      </c>
      <c r="G32" s="30">
        <v>111</v>
      </c>
      <c r="H32" s="30"/>
      <c r="I32" s="33">
        <f t="shared" si="2"/>
        <v>8</v>
      </c>
      <c r="J32" s="30">
        <v>1</v>
      </c>
      <c r="K32" s="30">
        <v>7</v>
      </c>
      <c r="L32" s="30"/>
      <c r="M32" s="33">
        <f t="shared" si="3"/>
        <v>23.869999999999997</v>
      </c>
      <c r="N32" s="30">
        <f t="shared" si="4"/>
        <v>15.96</v>
      </c>
      <c r="O32" s="30">
        <f t="shared" si="5"/>
        <v>1.33</v>
      </c>
      <c r="P32" s="30">
        <f t="shared" si="6"/>
        <v>2.21</v>
      </c>
      <c r="Q32" s="30">
        <f t="shared" si="7"/>
        <v>6.4</v>
      </c>
      <c r="R32" s="30">
        <f t="shared" si="8"/>
        <v>6.02</v>
      </c>
      <c r="S32" s="30">
        <v>0.33</v>
      </c>
      <c r="T32" s="30">
        <v>0.09</v>
      </c>
      <c r="U32" s="30">
        <v>1.1</v>
      </c>
      <c r="V32" s="30"/>
      <c r="W32" s="30">
        <v>1</v>
      </c>
      <c r="X32" s="30">
        <v>1.79</v>
      </c>
      <c r="Y32" s="30">
        <v>5.13</v>
      </c>
      <c r="Z32" s="30">
        <v>6.02</v>
      </c>
      <c r="AA32" s="30"/>
      <c r="AB32" s="30"/>
      <c r="AC32" s="30"/>
      <c r="AD32" s="30"/>
      <c r="AE32" s="30"/>
      <c r="AF32" s="30">
        <v>0.33</v>
      </c>
      <c r="AG32" s="30">
        <v>0.17</v>
      </c>
      <c r="AH32" s="30"/>
      <c r="AI32" s="33">
        <v>3.83</v>
      </c>
      <c r="AJ32" s="33">
        <v>4.08</v>
      </c>
      <c r="AK32" s="30">
        <v>8</v>
      </c>
      <c r="AL32" s="30">
        <v>1</v>
      </c>
      <c r="AM32" s="30">
        <v>10.67</v>
      </c>
      <c r="AN32" s="30"/>
      <c r="AO32" s="33">
        <v>29</v>
      </c>
      <c r="AP32" s="33">
        <f t="shared" si="9"/>
        <v>52</v>
      </c>
      <c r="AQ32" s="30">
        <v>8</v>
      </c>
      <c r="AR32" s="30">
        <v>38</v>
      </c>
      <c r="AS32" s="30">
        <v>5</v>
      </c>
      <c r="AT32" s="30">
        <v>1</v>
      </c>
      <c r="AU32" s="30"/>
      <c r="AV32" s="30">
        <v>15.08</v>
      </c>
      <c r="AW32" s="30">
        <v>15.6</v>
      </c>
      <c r="AX32" s="30">
        <f t="shared" si="10"/>
        <v>0.5199999999999996</v>
      </c>
    </row>
    <row r="33" spans="1:50" ht="11.25">
      <c r="A33" s="70" t="s">
        <v>43</v>
      </c>
      <c r="B33" s="88">
        <v>39</v>
      </c>
      <c r="C33" s="33">
        <f t="shared" si="0"/>
        <v>667.33</v>
      </c>
      <c r="D33" s="30">
        <v>14</v>
      </c>
      <c r="E33" s="30">
        <v>53</v>
      </c>
      <c r="F33" s="30">
        <f t="shared" si="1"/>
        <v>67</v>
      </c>
      <c r="G33" s="30">
        <v>600.33</v>
      </c>
      <c r="H33" s="30"/>
      <c r="I33" s="33">
        <f t="shared" si="2"/>
        <v>29.67</v>
      </c>
      <c r="J33" s="30">
        <v>2.67</v>
      </c>
      <c r="K33" s="30">
        <v>27</v>
      </c>
      <c r="L33" s="30"/>
      <c r="M33" s="33">
        <f t="shared" si="3"/>
        <v>90.84</v>
      </c>
      <c r="N33" s="30">
        <f t="shared" si="4"/>
        <v>61.13</v>
      </c>
      <c r="O33" s="30">
        <f t="shared" si="5"/>
        <v>1.1</v>
      </c>
      <c r="P33" s="30">
        <f t="shared" si="6"/>
        <v>9.09</v>
      </c>
      <c r="Q33" s="30">
        <f t="shared" si="7"/>
        <v>17.63</v>
      </c>
      <c r="R33" s="30">
        <f t="shared" si="8"/>
        <v>33.31</v>
      </c>
      <c r="S33" s="30"/>
      <c r="T33" s="30">
        <v>0.55</v>
      </c>
      <c r="U33" s="30">
        <v>2.49</v>
      </c>
      <c r="V33" s="30">
        <v>0.21</v>
      </c>
      <c r="W33" s="30">
        <v>0.37</v>
      </c>
      <c r="X33" s="30">
        <v>3.71</v>
      </c>
      <c r="Y33" s="30">
        <v>11.61</v>
      </c>
      <c r="Z33" s="30">
        <v>31.69</v>
      </c>
      <c r="AA33" s="30"/>
      <c r="AB33" s="30"/>
      <c r="AC33" s="30"/>
      <c r="AD33" s="30"/>
      <c r="AE33" s="30">
        <v>0.73</v>
      </c>
      <c r="AF33" s="30">
        <v>4.83</v>
      </c>
      <c r="AG33" s="30">
        <v>3.53</v>
      </c>
      <c r="AH33" s="30">
        <v>1.41</v>
      </c>
      <c r="AI33" s="33">
        <f>6.28</f>
        <v>6.28</v>
      </c>
      <c r="AJ33" s="33">
        <f>14.01+9.42</f>
        <v>23.43</v>
      </c>
      <c r="AK33" s="30">
        <v>5.33</v>
      </c>
      <c r="AL33" s="30">
        <v>0.67</v>
      </c>
      <c r="AM33" s="30">
        <v>24</v>
      </c>
      <c r="AN33" s="30">
        <v>24</v>
      </c>
      <c r="AO33" s="33">
        <v>229.16</v>
      </c>
      <c r="AP33" s="33">
        <f t="shared" si="9"/>
        <v>308.49</v>
      </c>
      <c r="AQ33" s="30">
        <v>20.6</v>
      </c>
      <c r="AR33" s="30">
        <v>261.01</v>
      </c>
      <c r="AS33" s="30">
        <v>21.38</v>
      </c>
      <c r="AT33" s="30"/>
      <c r="AU33" s="30">
        <v>5.5</v>
      </c>
      <c r="AV33" s="30">
        <v>59.6</v>
      </c>
      <c r="AW33" s="30">
        <v>57.27</v>
      </c>
      <c r="AX33" s="30">
        <f t="shared" si="10"/>
        <v>-2.3299999999999983</v>
      </c>
    </row>
    <row r="34" spans="1:50" ht="11.25">
      <c r="A34" s="70" t="s">
        <v>44</v>
      </c>
      <c r="B34" s="88">
        <v>40</v>
      </c>
      <c r="C34" s="33">
        <f t="shared" si="0"/>
        <v>881</v>
      </c>
      <c r="D34" s="30">
        <v>27</v>
      </c>
      <c r="E34" s="30">
        <v>98</v>
      </c>
      <c r="F34" s="30">
        <f t="shared" si="1"/>
        <v>125</v>
      </c>
      <c r="G34" s="30">
        <v>756</v>
      </c>
      <c r="H34" s="30"/>
      <c r="I34" s="33">
        <f t="shared" si="2"/>
        <v>38</v>
      </c>
      <c r="J34" s="30">
        <v>5</v>
      </c>
      <c r="K34" s="30">
        <v>33</v>
      </c>
      <c r="L34" s="30"/>
      <c r="M34" s="33">
        <f t="shared" si="3"/>
        <v>101.00999999999999</v>
      </c>
      <c r="N34" s="30">
        <f t="shared" si="4"/>
        <v>74.50999999999999</v>
      </c>
      <c r="O34" s="30">
        <f t="shared" si="5"/>
        <v>2.38</v>
      </c>
      <c r="P34" s="30">
        <f t="shared" si="6"/>
        <v>9.82</v>
      </c>
      <c r="Q34" s="30">
        <f t="shared" si="7"/>
        <v>24.51</v>
      </c>
      <c r="R34" s="30">
        <f t="shared" si="8"/>
        <v>37.8</v>
      </c>
      <c r="S34" s="30"/>
      <c r="T34" s="30">
        <v>2.19</v>
      </c>
      <c r="U34" s="30">
        <v>1.14</v>
      </c>
      <c r="V34" s="30">
        <v>2.61</v>
      </c>
      <c r="W34" s="30">
        <v>0.71</v>
      </c>
      <c r="X34" s="30">
        <v>6.71</v>
      </c>
      <c r="Y34" s="30">
        <v>20.87</v>
      </c>
      <c r="Z34" s="30">
        <v>33.44</v>
      </c>
      <c r="AA34" s="30"/>
      <c r="AB34" s="30"/>
      <c r="AC34" s="30"/>
      <c r="AD34" s="30"/>
      <c r="AE34" s="30">
        <v>1.67</v>
      </c>
      <c r="AF34" s="30">
        <v>0.92</v>
      </c>
      <c r="AG34" s="30">
        <v>2.5</v>
      </c>
      <c r="AH34" s="30">
        <v>1.75</v>
      </c>
      <c r="AI34" s="33">
        <v>6.5</v>
      </c>
      <c r="AJ34" s="33">
        <v>20</v>
      </c>
      <c r="AK34" s="30">
        <v>32</v>
      </c>
      <c r="AL34" s="30">
        <v>5</v>
      </c>
      <c r="AM34" s="30">
        <v>14.67</v>
      </c>
      <c r="AN34" s="30">
        <v>10.67</v>
      </c>
      <c r="AO34" s="33">
        <v>175</v>
      </c>
      <c r="AP34" s="33">
        <f t="shared" si="9"/>
        <v>388</v>
      </c>
      <c r="AQ34" s="30">
        <v>37</v>
      </c>
      <c r="AR34" s="30">
        <v>299</v>
      </c>
      <c r="AS34" s="30">
        <v>24</v>
      </c>
      <c r="AT34" s="30">
        <v>8</v>
      </c>
      <c r="AU34" s="30">
        <v>20</v>
      </c>
      <c r="AV34" s="30">
        <v>72.6</v>
      </c>
      <c r="AW34" s="30">
        <v>77.72</v>
      </c>
      <c r="AX34" s="30">
        <f t="shared" si="10"/>
        <v>5.1200000000000045</v>
      </c>
    </row>
    <row r="35" spans="1:50" ht="11.25">
      <c r="A35" s="70" t="s">
        <v>161</v>
      </c>
      <c r="B35" s="88" t="s">
        <v>70</v>
      </c>
      <c r="C35" s="33">
        <f t="shared" si="0"/>
        <v>313.33</v>
      </c>
      <c r="D35" s="30"/>
      <c r="E35" s="30"/>
      <c r="F35" s="30">
        <f t="shared" si="1"/>
        <v>0</v>
      </c>
      <c r="G35" s="30"/>
      <c r="H35" s="30">
        <v>313.33</v>
      </c>
      <c r="I35" s="33">
        <f t="shared" si="2"/>
        <v>13.67</v>
      </c>
      <c r="J35" s="30"/>
      <c r="K35" s="30"/>
      <c r="L35" s="30">
        <v>13.67</v>
      </c>
      <c r="M35" s="33">
        <f t="shared" si="3"/>
        <v>51.57000000000001</v>
      </c>
      <c r="N35" s="30">
        <f t="shared" si="4"/>
        <v>38.370000000000005</v>
      </c>
      <c r="O35" s="30">
        <f t="shared" si="5"/>
        <v>1.09</v>
      </c>
      <c r="P35" s="30">
        <f t="shared" si="6"/>
        <v>12.48</v>
      </c>
      <c r="Q35" s="30">
        <f t="shared" si="7"/>
        <v>11.71</v>
      </c>
      <c r="R35" s="30">
        <f t="shared" si="8"/>
        <v>13.09</v>
      </c>
      <c r="S35" s="30"/>
      <c r="T35" s="30"/>
      <c r="U35" s="30"/>
      <c r="V35" s="30"/>
      <c r="W35" s="30"/>
      <c r="X35" s="30"/>
      <c r="Y35" s="30"/>
      <c r="Z35" s="30"/>
      <c r="AA35" s="30">
        <v>1.09</v>
      </c>
      <c r="AB35" s="30">
        <v>12.48</v>
      </c>
      <c r="AC35" s="30">
        <v>11.71</v>
      </c>
      <c r="AD35" s="30">
        <v>13.09</v>
      </c>
      <c r="AE35" s="30"/>
      <c r="AF35" s="30"/>
      <c r="AG35" s="30"/>
      <c r="AH35" s="30"/>
      <c r="AI35" s="33">
        <v>3.25</v>
      </c>
      <c r="AJ35" s="33">
        <v>9.95</v>
      </c>
      <c r="AK35" s="30">
        <v>28.33</v>
      </c>
      <c r="AL35" s="30">
        <v>4.33</v>
      </c>
      <c r="AM35" s="30"/>
      <c r="AN35" s="30">
        <v>21.33</v>
      </c>
      <c r="AO35" s="33"/>
      <c r="AP35" s="33">
        <f t="shared" si="9"/>
        <v>92</v>
      </c>
      <c r="AQ35" s="30">
        <v>13.67</v>
      </c>
      <c r="AR35" s="30">
        <v>37.33</v>
      </c>
      <c r="AS35" s="30">
        <v>27.33</v>
      </c>
      <c r="AT35" s="30"/>
      <c r="AU35" s="30">
        <v>13.67</v>
      </c>
      <c r="AV35" s="30">
        <v>41.57</v>
      </c>
      <c r="AW35" s="30">
        <v>44.32</v>
      </c>
      <c r="AX35" s="30">
        <f t="shared" si="10"/>
        <v>2.75</v>
      </c>
    </row>
    <row r="36" spans="1:50" ht="11.25">
      <c r="A36" s="70" t="s">
        <v>45</v>
      </c>
      <c r="B36" s="88">
        <v>42</v>
      </c>
      <c r="C36" s="33">
        <f t="shared" si="0"/>
        <v>634.34</v>
      </c>
      <c r="D36" s="30">
        <v>17.67</v>
      </c>
      <c r="E36" s="30">
        <v>33.67</v>
      </c>
      <c r="F36" s="30">
        <f t="shared" si="1"/>
        <v>51.34</v>
      </c>
      <c r="G36" s="30">
        <v>385.67</v>
      </c>
      <c r="H36" s="30">
        <v>197.33</v>
      </c>
      <c r="I36" s="33">
        <f t="shared" si="2"/>
        <v>29</v>
      </c>
      <c r="J36" s="30">
        <v>2.33</v>
      </c>
      <c r="K36" s="30">
        <v>18.67</v>
      </c>
      <c r="L36" s="30">
        <v>8</v>
      </c>
      <c r="M36" s="33">
        <f t="shared" si="3"/>
        <v>128.99</v>
      </c>
      <c r="N36" s="30">
        <f t="shared" si="4"/>
        <v>79.24</v>
      </c>
      <c r="O36" s="30">
        <f t="shared" si="5"/>
        <v>1.09</v>
      </c>
      <c r="P36" s="30">
        <f t="shared" si="6"/>
        <v>12.13</v>
      </c>
      <c r="Q36" s="30">
        <f t="shared" si="7"/>
        <v>23.11</v>
      </c>
      <c r="R36" s="30">
        <f t="shared" si="8"/>
        <v>42.91</v>
      </c>
      <c r="S36" s="30"/>
      <c r="T36" s="30">
        <v>1.08</v>
      </c>
      <c r="U36" s="30">
        <v>0.73</v>
      </c>
      <c r="V36" s="30">
        <v>1.08</v>
      </c>
      <c r="W36" s="30"/>
      <c r="X36" s="30">
        <v>3.86</v>
      </c>
      <c r="Y36" s="30">
        <v>10.27</v>
      </c>
      <c r="Z36" s="30">
        <v>24.16</v>
      </c>
      <c r="AA36" s="30">
        <v>1.09</v>
      </c>
      <c r="AB36" s="30">
        <v>6.22</v>
      </c>
      <c r="AC36" s="30">
        <v>8.64</v>
      </c>
      <c r="AD36" s="30">
        <v>16.61</v>
      </c>
      <c r="AE36" s="30"/>
      <c r="AF36" s="30">
        <v>0.97</v>
      </c>
      <c r="AG36" s="30">
        <v>3.47</v>
      </c>
      <c r="AH36" s="30">
        <v>1.06</v>
      </c>
      <c r="AI36" s="33">
        <v>20.42</v>
      </c>
      <c r="AJ36" s="33">
        <v>29.33</v>
      </c>
      <c r="AK36" s="30">
        <v>74</v>
      </c>
      <c r="AL36" s="30">
        <v>8</v>
      </c>
      <c r="AM36" s="30">
        <v>42.67</v>
      </c>
      <c r="AN36" s="30">
        <v>10.67</v>
      </c>
      <c r="AO36" s="33">
        <v>187.33</v>
      </c>
      <c r="AP36" s="33">
        <f t="shared" si="9"/>
        <v>269.01</v>
      </c>
      <c r="AQ36" s="30">
        <v>19.67</v>
      </c>
      <c r="AR36" s="30">
        <v>234.67</v>
      </c>
      <c r="AS36" s="30">
        <v>5.67</v>
      </c>
      <c r="AT36" s="30"/>
      <c r="AU36" s="30">
        <v>9</v>
      </c>
      <c r="AV36" s="30">
        <f>41.89+24.31</f>
        <v>66.2</v>
      </c>
      <c r="AW36" s="30">
        <v>72.16</v>
      </c>
      <c r="AX36" s="30">
        <f t="shared" si="10"/>
        <v>5.959999999999994</v>
      </c>
    </row>
    <row r="37" spans="1:50" ht="11.25">
      <c r="A37" s="70" t="s">
        <v>46</v>
      </c>
      <c r="B37" s="88">
        <v>43</v>
      </c>
      <c r="C37" s="33">
        <f t="shared" si="0"/>
        <v>689.6700000000001</v>
      </c>
      <c r="D37" s="30">
        <v>31</v>
      </c>
      <c r="E37" s="30">
        <v>46</v>
      </c>
      <c r="F37" s="30">
        <f t="shared" si="1"/>
        <v>77</v>
      </c>
      <c r="G37" s="30">
        <v>359.67</v>
      </c>
      <c r="H37" s="30">
        <v>253</v>
      </c>
      <c r="I37" s="33">
        <f t="shared" si="2"/>
        <v>30.659999999999997</v>
      </c>
      <c r="J37" s="30">
        <v>3.33</v>
      </c>
      <c r="K37" s="30">
        <v>17</v>
      </c>
      <c r="L37" s="30">
        <v>10.33</v>
      </c>
      <c r="M37" s="33">
        <f t="shared" si="3"/>
        <v>107.44999999999997</v>
      </c>
      <c r="N37" s="30">
        <f t="shared" si="4"/>
        <v>78.17999999999998</v>
      </c>
      <c r="O37" s="30">
        <f t="shared" si="5"/>
        <v>1.3199999999999998</v>
      </c>
      <c r="P37" s="30">
        <f t="shared" si="6"/>
        <v>8.059999999999999</v>
      </c>
      <c r="Q37" s="30">
        <f t="shared" si="7"/>
        <v>14.459999999999999</v>
      </c>
      <c r="R37" s="30">
        <f t="shared" si="8"/>
        <v>54.33999999999999</v>
      </c>
      <c r="S37" s="30"/>
      <c r="T37" s="30">
        <v>0.67</v>
      </c>
      <c r="U37" s="30">
        <v>0.44</v>
      </c>
      <c r="V37" s="30">
        <v>2.55</v>
      </c>
      <c r="W37" s="30">
        <v>0.29</v>
      </c>
      <c r="X37" s="30">
        <v>2.11</v>
      </c>
      <c r="Y37" s="30">
        <v>6.55</v>
      </c>
      <c r="Z37" s="30">
        <v>27.22</v>
      </c>
      <c r="AA37" s="30">
        <v>0.2</v>
      </c>
      <c r="AB37" s="30">
        <v>2.73</v>
      </c>
      <c r="AC37" s="30">
        <v>6.63</v>
      </c>
      <c r="AD37" s="30">
        <v>22.91</v>
      </c>
      <c r="AE37" s="30">
        <v>0.83</v>
      </c>
      <c r="AF37" s="30">
        <v>2.55</v>
      </c>
      <c r="AG37" s="30">
        <v>0.84</v>
      </c>
      <c r="AH37" s="30">
        <v>1.66</v>
      </c>
      <c r="AI37" s="33">
        <v>6.72</v>
      </c>
      <c r="AJ37" s="33">
        <v>22.55</v>
      </c>
      <c r="AK37" s="30">
        <f>68+51.67</f>
        <v>119.67</v>
      </c>
      <c r="AL37" s="30">
        <f>8.67+34.67</f>
        <v>43.34</v>
      </c>
      <c r="AM37" s="30">
        <v>42.67</v>
      </c>
      <c r="AN37" s="30">
        <v>21.33</v>
      </c>
      <c r="AO37" s="33">
        <v>167</v>
      </c>
      <c r="AP37" s="33">
        <f t="shared" si="9"/>
        <v>259.59</v>
      </c>
      <c r="AQ37" s="30">
        <v>33.92</v>
      </c>
      <c r="AR37" s="30">
        <v>183.25</v>
      </c>
      <c r="AS37" s="30">
        <v>32.08</v>
      </c>
      <c r="AT37" s="30">
        <v>3.67</v>
      </c>
      <c r="AU37" s="30">
        <v>6.67</v>
      </c>
      <c r="AV37" s="30">
        <f>46.65+31.82</f>
        <v>78.47</v>
      </c>
      <c r="AW37" s="30">
        <v>82.14</v>
      </c>
      <c r="AX37" s="30">
        <f t="shared" si="10"/>
        <v>3.6700000000000017</v>
      </c>
    </row>
    <row r="38" spans="1:50" ht="11.25">
      <c r="A38" s="70" t="s">
        <v>47</v>
      </c>
      <c r="B38" s="88">
        <v>44</v>
      </c>
      <c r="C38" s="33">
        <f t="shared" si="0"/>
        <v>628.67</v>
      </c>
      <c r="D38" s="30">
        <v>15.33</v>
      </c>
      <c r="E38" s="30">
        <v>25.67</v>
      </c>
      <c r="F38" s="30">
        <f t="shared" si="1"/>
        <v>41</v>
      </c>
      <c r="G38" s="30">
        <v>171.67</v>
      </c>
      <c r="H38" s="30">
        <v>416</v>
      </c>
      <c r="I38" s="33">
        <f t="shared" si="2"/>
        <v>24.66</v>
      </c>
      <c r="J38" s="30">
        <v>2</v>
      </c>
      <c r="K38" s="30">
        <v>8.33</v>
      </c>
      <c r="L38" s="30">
        <v>14.33</v>
      </c>
      <c r="M38" s="33">
        <f t="shared" si="3"/>
        <v>75.64</v>
      </c>
      <c r="N38" s="30">
        <f t="shared" si="4"/>
        <v>54.89</v>
      </c>
      <c r="O38" s="30">
        <f t="shared" si="5"/>
        <v>0.74</v>
      </c>
      <c r="P38" s="30">
        <f t="shared" si="6"/>
        <v>8.17</v>
      </c>
      <c r="Q38" s="30">
        <f t="shared" si="7"/>
        <v>11.58</v>
      </c>
      <c r="R38" s="30">
        <f t="shared" si="8"/>
        <v>34.4</v>
      </c>
      <c r="S38" s="30">
        <v>0.74</v>
      </c>
      <c r="T38" s="30"/>
      <c r="U38" s="30"/>
      <c r="V38" s="30">
        <v>1.58</v>
      </c>
      <c r="W38" s="30"/>
      <c r="X38" s="30">
        <v>2.41</v>
      </c>
      <c r="Y38" s="30">
        <v>3.22</v>
      </c>
      <c r="Z38" s="30">
        <v>8.53</v>
      </c>
      <c r="AA38" s="30"/>
      <c r="AB38" s="30">
        <v>3.76</v>
      </c>
      <c r="AC38" s="30">
        <v>7.36</v>
      </c>
      <c r="AD38" s="30">
        <v>22.96</v>
      </c>
      <c r="AE38" s="30"/>
      <c r="AF38" s="30">
        <v>2</v>
      </c>
      <c r="AG38" s="30">
        <v>1</v>
      </c>
      <c r="AH38" s="30">
        <v>1.33</v>
      </c>
      <c r="AI38" s="33">
        <v>5.75</v>
      </c>
      <c r="AJ38" s="33">
        <v>15</v>
      </c>
      <c r="AK38" s="30">
        <v>41.33</v>
      </c>
      <c r="AL38" s="30">
        <v>5.27</v>
      </c>
      <c r="AM38" s="30">
        <v>21.33</v>
      </c>
      <c r="AN38" s="30">
        <v>21.33</v>
      </c>
      <c r="AO38" s="33">
        <v>122.33</v>
      </c>
      <c r="AP38" s="33">
        <f t="shared" si="9"/>
        <v>282</v>
      </c>
      <c r="AQ38" s="30">
        <v>23</v>
      </c>
      <c r="AR38" s="30">
        <v>234.33</v>
      </c>
      <c r="AS38" s="30">
        <v>12</v>
      </c>
      <c r="AT38" s="30"/>
      <c r="AU38" s="30">
        <v>12.67</v>
      </c>
      <c r="AV38" s="30">
        <f>21.25+37.89</f>
        <v>59.14</v>
      </c>
      <c r="AW38" s="30">
        <v>58.17</v>
      </c>
      <c r="AX38" s="30">
        <f t="shared" si="10"/>
        <v>-0.9699999999999989</v>
      </c>
    </row>
    <row r="39" spans="1:50" ht="11.25">
      <c r="A39" s="70" t="s">
        <v>48</v>
      </c>
      <c r="B39" s="88">
        <v>45</v>
      </c>
      <c r="C39" s="33">
        <f t="shared" si="0"/>
        <v>262.98</v>
      </c>
      <c r="D39" s="30">
        <v>41.66</v>
      </c>
      <c r="E39" s="30">
        <v>30.66</v>
      </c>
      <c r="F39" s="30">
        <f t="shared" si="1"/>
        <v>72.32</v>
      </c>
      <c r="G39" s="30">
        <v>190.66</v>
      </c>
      <c r="H39" s="30"/>
      <c r="I39" s="33">
        <f t="shared" si="2"/>
        <v>11.32</v>
      </c>
      <c r="J39" s="30">
        <v>2.66</v>
      </c>
      <c r="K39" s="30">
        <v>8.66</v>
      </c>
      <c r="L39" s="30"/>
      <c r="M39" s="33">
        <f t="shared" si="3"/>
        <v>51.43</v>
      </c>
      <c r="N39" s="30">
        <f t="shared" si="4"/>
        <v>28.229999999999997</v>
      </c>
      <c r="O39" s="30">
        <f t="shared" si="5"/>
        <v>0</v>
      </c>
      <c r="P39" s="30">
        <f t="shared" si="6"/>
        <v>3.05</v>
      </c>
      <c r="Q39" s="30">
        <f t="shared" si="7"/>
        <v>2.97</v>
      </c>
      <c r="R39" s="30">
        <f t="shared" si="8"/>
        <v>22.209999999999997</v>
      </c>
      <c r="S39" s="30"/>
      <c r="T39" s="30">
        <v>1.05</v>
      </c>
      <c r="U39" s="30">
        <v>0.76</v>
      </c>
      <c r="V39" s="30">
        <v>3.96</v>
      </c>
      <c r="W39" s="30"/>
      <c r="X39" s="30"/>
      <c r="Y39" s="30">
        <v>0.67</v>
      </c>
      <c r="Z39" s="30">
        <v>15.12</v>
      </c>
      <c r="AA39" s="30"/>
      <c r="AB39" s="30"/>
      <c r="AC39" s="30"/>
      <c r="AD39" s="30"/>
      <c r="AE39" s="30"/>
      <c r="AF39" s="30">
        <v>2</v>
      </c>
      <c r="AG39" s="30">
        <v>1.54</v>
      </c>
      <c r="AH39" s="30">
        <v>3.13</v>
      </c>
      <c r="AI39" s="33">
        <v>6.13</v>
      </c>
      <c r="AJ39" s="33">
        <v>17.07</v>
      </c>
      <c r="AK39" s="30">
        <v>1.5</v>
      </c>
      <c r="AL39" s="30">
        <v>0.67</v>
      </c>
      <c r="AM39" s="30">
        <v>21.33</v>
      </c>
      <c r="AN39" s="30"/>
      <c r="AO39" s="33">
        <v>176.67</v>
      </c>
      <c r="AP39" s="33">
        <f t="shared" si="9"/>
        <v>220.33</v>
      </c>
      <c r="AQ39" s="30">
        <v>9.33</v>
      </c>
      <c r="AR39" s="30">
        <v>210.33</v>
      </c>
      <c r="AS39" s="30">
        <v>0.67</v>
      </c>
      <c r="AT39" s="30"/>
      <c r="AU39" s="30"/>
      <c r="AV39" s="30">
        <v>27.31</v>
      </c>
      <c r="AW39" s="30">
        <v>29.02</v>
      </c>
      <c r="AX39" s="30">
        <f t="shared" si="10"/>
        <v>1.7100000000000009</v>
      </c>
    </row>
    <row r="40" spans="1:50" ht="11.25">
      <c r="A40" s="70" t="s">
        <v>49</v>
      </c>
      <c r="B40" s="88">
        <v>46</v>
      </c>
      <c r="C40" s="33">
        <f t="shared" si="0"/>
        <v>847.1500000000001</v>
      </c>
      <c r="D40" s="30">
        <v>23.33</v>
      </c>
      <c r="E40" s="30">
        <v>42</v>
      </c>
      <c r="F40" s="30">
        <f t="shared" si="1"/>
        <v>65.33</v>
      </c>
      <c r="G40" s="30">
        <v>490.91</v>
      </c>
      <c r="H40" s="30">
        <v>290.91</v>
      </c>
      <c r="I40" s="33">
        <f t="shared" si="2"/>
        <v>35.31999999999999</v>
      </c>
      <c r="J40" s="30">
        <v>3.33</v>
      </c>
      <c r="K40" s="30">
        <v>21.33</v>
      </c>
      <c r="L40" s="30">
        <v>10.66</v>
      </c>
      <c r="M40" s="33">
        <f t="shared" si="3"/>
        <v>108.14</v>
      </c>
      <c r="N40" s="30">
        <f t="shared" si="4"/>
        <v>81.52</v>
      </c>
      <c r="O40" s="30">
        <f t="shared" si="5"/>
        <v>1.53</v>
      </c>
      <c r="P40" s="30">
        <f t="shared" si="6"/>
        <v>14.319999999999999</v>
      </c>
      <c r="Q40" s="30">
        <f t="shared" si="7"/>
        <v>20.62</v>
      </c>
      <c r="R40" s="30">
        <f t="shared" si="8"/>
        <v>45.05</v>
      </c>
      <c r="S40" s="30"/>
      <c r="T40" s="30">
        <v>0.79</v>
      </c>
      <c r="U40" s="30">
        <v>0.57</v>
      </c>
      <c r="V40" s="30">
        <v>2.66</v>
      </c>
      <c r="W40" s="30">
        <v>0.26</v>
      </c>
      <c r="X40" s="30">
        <v>6.26</v>
      </c>
      <c r="Y40" s="30">
        <v>9.8</v>
      </c>
      <c r="Z40" s="30">
        <v>21.17</v>
      </c>
      <c r="AA40" s="30">
        <v>0.77</v>
      </c>
      <c r="AB40" s="30">
        <v>2.17</v>
      </c>
      <c r="AC40" s="30">
        <v>6.25</v>
      </c>
      <c r="AD40" s="30">
        <v>18.22</v>
      </c>
      <c r="AE40" s="30">
        <v>0.5</v>
      </c>
      <c r="AF40" s="30">
        <v>5.1</v>
      </c>
      <c r="AG40" s="30">
        <v>4</v>
      </c>
      <c r="AH40" s="30">
        <v>3</v>
      </c>
      <c r="AI40" s="33">
        <v>6.5</v>
      </c>
      <c r="AJ40" s="33">
        <v>20.12</v>
      </c>
      <c r="AK40" s="30">
        <v>24.99</v>
      </c>
      <c r="AL40" s="30">
        <v>12.33</v>
      </c>
      <c r="AM40" s="30">
        <v>21.33</v>
      </c>
      <c r="AN40" s="30">
        <v>21.33</v>
      </c>
      <c r="AO40" s="33">
        <v>291.67</v>
      </c>
      <c r="AP40" s="33">
        <f t="shared" si="9"/>
        <v>496</v>
      </c>
      <c r="AQ40" s="30">
        <v>33</v>
      </c>
      <c r="AR40" s="30">
        <v>415</v>
      </c>
      <c r="AS40" s="30">
        <v>15</v>
      </c>
      <c r="AT40" s="30">
        <v>1</v>
      </c>
      <c r="AU40" s="30">
        <v>32</v>
      </c>
      <c r="AV40" s="30">
        <f>52.12+28.25</f>
        <v>80.37</v>
      </c>
      <c r="AW40" s="30">
        <v>80.21</v>
      </c>
      <c r="AX40" s="30">
        <f t="shared" si="10"/>
        <v>-0.1600000000000108</v>
      </c>
    </row>
    <row r="41" spans="1:50" ht="11.25">
      <c r="A41" s="70" t="s">
        <v>50</v>
      </c>
      <c r="B41" s="88">
        <v>47</v>
      </c>
      <c r="C41" s="33">
        <f t="shared" si="0"/>
        <v>1029.67</v>
      </c>
      <c r="D41" s="30">
        <v>41.67</v>
      </c>
      <c r="E41" s="30">
        <v>63.58</v>
      </c>
      <c r="F41" s="30">
        <f t="shared" si="1"/>
        <v>105.25</v>
      </c>
      <c r="G41" s="30">
        <v>630</v>
      </c>
      <c r="H41" s="30">
        <v>294.42</v>
      </c>
      <c r="I41" s="33">
        <f t="shared" si="2"/>
        <v>44.989999999999995</v>
      </c>
      <c r="J41" s="30">
        <v>4</v>
      </c>
      <c r="K41" s="30">
        <v>28.33</v>
      </c>
      <c r="L41" s="30">
        <v>12.66</v>
      </c>
      <c r="M41" s="33">
        <f t="shared" si="3"/>
        <v>152.39000000000001</v>
      </c>
      <c r="N41" s="30">
        <f t="shared" si="4"/>
        <v>113.43</v>
      </c>
      <c r="O41" s="30">
        <f t="shared" si="5"/>
        <v>1.85</v>
      </c>
      <c r="P41" s="30">
        <f t="shared" si="6"/>
        <v>17.16</v>
      </c>
      <c r="Q41" s="30">
        <f t="shared" si="7"/>
        <v>13.65</v>
      </c>
      <c r="R41" s="30">
        <f t="shared" si="8"/>
        <v>80.77</v>
      </c>
      <c r="S41" s="30"/>
      <c r="T41" s="30">
        <v>1.52</v>
      </c>
      <c r="U41" s="30">
        <v>0.07</v>
      </c>
      <c r="V41" s="30">
        <v>4.7</v>
      </c>
      <c r="W41" s="30"/>
      <c r="X41" s="30">
        <v>4.94</v>
      </c>
      <c r="Y41" s="30">
        <v>8.83</v>
      </c>
      <c r="Z41" s="30">
        <v>42.12</v>
      </c>
      <c r="AA41" s="30"/>
      <c r="AB41" s="30">
        <v>3.68</v>
      </c>
      <c r="AC41" s="30">
        <v>3.08</v>
      </c>
      <c r="AD41" s="30">
        <v>28.95</v>
      </c>
      <c r="AE41" s="30">
        <v>1.85</v>
      </c>
      <c r="AF41" s="30">
        <v>7.02</v>
      </c>
      <c r="AG41" s="30">
        <v>1.67</v>
      </c>
      <c r="AH41" s="30">
        <v>5</v>
      </c>
      <c r="AI41" s="33">
        <v>8</v>
      </c>
      <c r="AJ41" s="33">
        <v>30.96</v>
      </c>
      <c r="AK41" s="30">
        <f>18.16+29.16</f>
        <v>47.32</v>
      </c>
      <c r="AL41" s="30">
        <f>2.25+2.916</f>
        <v>5.166</v>
      </c>
      <c r="AM41" s="30">
        <v>53.33</v>
      </c>
      <c r="AN41" s="30">
        <v>21.33</v>
      </c>
      <c r="AO41" s="33">
        <v>357</v>
      </c>
      <c r="AP41" s="33">
        <f t="shared" si="9"/>
        <v>613</v>
      </c>
      <c r="AQ41" s="30">
        <v>42</v>
      </c>
      <c r="AR41" s="30">
        <v>527</v>
      </c>
      <c r="AS41" s="30">
        <v>9</v>
      </c>
      <c r="AT41" s="30">
        <v>1</v>
      </c>
      <c r="AU41" s="30">
        <v>34</v>
      </c>
      <c r="AV41" s="30">
        <f>76.26+37.4</f>
        <v>113.66</v>
      </c>
      <c r="AW41" s="30">
        <v>113.13</v>
      </c>
      <c r="AX41" s="30">
        <f t="shared" si="10"/>
        <v>-0.5300000000000011</v>
      </c>
    </row>
    <row r="42" spans="1:50" ht="11.25">
      <c r="A42" s="70" t="s">
        <v>51</v>
      </c>
      <c r="B42" s="88">
        <v>48</v>
      </c>
      <c r="C42" s="33">
        <f t="shared" si="0"/>
        <v>640.75</v>
      </c>
      <c r="D42" s="30">
        <v>0.67</v>
      </c>
      <c r="E42" s="30">
        <v>29.33</v>
      </c>
      <c r="F42" s="30">
        <f t="shared" si="1"/>
        <v>30</v>
      </c>
      <c r="G42" s="30">
        <v>433.33</v>
      </c>
      <c r="H42" s="30">
        <v>177.42</v>
      </c>
      <c r="I42" s="33">
        <f t="shared" si="2"/>
        <v>27.659999999999997</v>
      </c>
      <c r="J42" s="30">
        <v>1.33</v>
      </c>
      <c r="K42" s="30">
        <v>19</v>
      </c>
      <c r="L42" s="30">
        <v>7.33</v>
      </c>
      <c r="M42" s="33">
        <f t="shared" si="3"/>
        <v>90.73</v>
      </c>
      <c r="N42" s="30">
        <f t="shared" si="4"/>
        <v>65.65</v>
      </c>
      <c r="O42" s="30">
        <f t="shared" si="5"/>
        <v>3.1999999999999997</v>
      </c>
      <c r="P42" s="30">
        <f t="shared" si="6"/>
        <v>15.54</v>
      </c>
      <c r="Q42" s="30">
        <f t="shared" si="7"/>
        <v>17.240000000000002</v>
      </c>
      <c r="R42" s="30">
        <f t="shared" si="8"/>
        <v>29.67</v>
      </c>
      <c r="S42" s="30"/>
      <c r="T42" s="30">
        <v>0.67</v>
      </c>
      <c r="U42" s="30">
        <v>0.44</v>
      </c>
      <c r="V42" s="30">
        <v>0.37</v>
      </c>
      <c r="W42" s="30">
        <v>0.96</v>
      </c>
      <c r="X42" s="30">
        <v>7.01</v>
      </c>
      <c r="Y42" s="30">
        <v>8.22</v>
      </c>
      <c r="Z42" s="30">
        <v>17.53</v>
      </c>
      <c r="AA42" s="30">
        <v>0.57</v>
      </c>
      <c r="AB42" s="30">
        <v>4.27</v>
      </c>
      <c r="AC42" s="30">
        <v>7.51</v>
      </c>
      <c r="AD42" s="30">
        <v>11.27</v>
      </c>
      <c r="AE42" s="30">
        <v>1.67</v>
      </c>
      <c r="AF42" s="30">
        <v>3.59</v>
      </c>
      <c r="AG42" s="30">
        <v>1.07</v>
      </c>
      <c r="AH42" s="30">
        <v>0.5</v>
      </c>
      <c r="AI42" s="33">
        <v>7.08</v>
      </c>
      <c r="AJ42" s="33">
        <v>18</v>
      </c>
      <c r="AK42" s="30">
        <v>87</v>
      </c>
      <c r="AL42" s="30">
        <v>11.75</v>
      </c>
      <c r="AM42" s="30">
        <v>44.67</v>
      </c>
      <c r="AN42" s="30">
        <v>21.33</v>
      </c>
      <c r="AO42" s="33">
        <v>198</v>
      </c>
      <c r="AP42" s="33">
        <f t="shared" si="9"/>
        <v>444.67</v>
      </c>
      <c r="AQ42" s="30">
        <v>24</v>
      </c>
      <c r="AR42" s="30">
        <v>372.67</v>
      </c>
      <c r="AS42" s="30">
        <v>14</v>
      </c>
      <c r="AT42" s="30">
        <v>4</v>
      </c>
      <c r="AU42" s="30">
        <v>30</v>
      </c>
      <c r="AV42" s="30">
        <f>41.21+23</f>
        <v>64.21000000000001</v>
      </c>
      <c r="AW42" s="30">
        <v>73.41</v>
      </c>
      <c r="AX42" s="30">
        <f t="shared" si="10"/>
        <v>9.199999999999989</v>
      </c>
    </row>
    <row r="43" spans="1:50" ht="11.25">
      <c r="A43" s="70" t="s">
        <v>77</v>
      </c>
      <c r="B43" s="92" t="s">
        <v>78</v>
      </c>
      <c r="C43" s="33">
        <f t="shared" si="0"/>
        <v>151.25</v>
      </c>
      <c r="D43" s="30"/>
      <c r="E43" s="30"/>
      <c r="F43" s="30">
        <f t="shared" si="1"/>
        <v>0</v>
      </c>
      <c r="G43" s="30"/>
      <c r="H43" s="30">
        <v>151.25</v>
      </c>
      <c r="I43" s="33">
        <f t="shared" si="2"/>
        <v>5</v>
      </c>
      <c r="J43" s="30"/>
      <c r="K43" s="30"/>
      <c r="L43" s="30">
        <v>5</v>
      </c>
      <c r="M43" s="33">
        <f t="shared" si="3"/>
        <v>12.59</v>
      </c>
      <c r="N43" s="30">
        <f t="shared" si="4"/>
        <v>10.09</v>
      </c>
      <c r="O43" s="30">
        <f t="shared" si="5"/>
        <v>0</v>
      </c>
      <c r="P43" s="30">
        <f t="shared" si="6"/>
        <v>2.33</v>
      </c>
      <c r="Q43" s="30">
        <f t="shared" si="7"/>
        <v>5.18</v>
      </c>
      <c r="R43" s="30">
        <f t="shared" si="8"/>
        <v>2.58</v>
      </c>
      <c r="S43" s="30"/>
      <c r="T43" s="30"/>
      <c r="U43" s="30"/>
      <c r="V43" s="30"/>
      <c r="W43" s="30"/>
      <c r="X43" s="30"/>
      <c r="Y43" s="30"/>
      <c r="Z43" s="30"/>
      <c r="AA43" s="30"/>
      <c r="AB43" s="30">
        <v>2.33</v>
      </c>
      <c r="AC43" s="30">
        <v>5.18</v>
      </c>
      <c r="AD43" s="30">
        <v>2.58</v>
      </c>
      <c r="AE43" s="30"/>
      <c r="AF43" s="30"/>
      <c r="AG43" s="30"/>
      <c r="AH43" s="30"/>
      <c r="AI43" s="33">
        <v>0.75</v>
      </c>
      <c r="AJ43" s="33">
        <v>1.75</v>
      </c>
      <c r="AK43" s="30">
        <v>9</v>
      </c>
      <c r="AL43" s="30">
        <v>3.23</v>
      </c>
      <c r="AM43" s="30">
        <v>20</v>
      </c>
      <c r="AN43" s="30">
        <v>20</v>
      </c>
      <c r="AO43" s="33"/>
      <c r="AP43" s="33">
        <v>0</v>
      </c>
      <c r="AQ43" s="30"/>
      <c r="AR43" s="30"/>
      <c r="AS43" s="30"/>
      <c r="AT43" s="30"/>
      <c r="AU43" s="30"/>
      <c r="AV43" s="30">
        <v>8.64</v>
      </c>
      <c r="AW43" s="30">
        <v>8.86</v>
      </c>
      <c r="AX43" s="30">
        <f t="shared" si="10"/>
        <v>0.21999999999999886</v>
      </c>
    </row>
    <row r="44" spans="1:50" s="3" customFormat="1" ht="11.25">
      <c r="A44" s="70" t="s">
        <v>99</v>
      </c>
      <c r="B44" s="31"/>
      <c r="C44" s="33">
        <f aca="true" t="shared" si="11" ref="C44:AU44">SUM(C5:C43)</f>
        <v>18902.53</v>
      </c>
      <c r="D44" s="33">
        <f t="shared" si="11"/>
        <v>602.41</v>
      </c>
      <c r="E44" s="33">
        <f t="shared" si="11"/>
        <v>1096.7299999999998</v>
      </c>
      <c r="F44" s="33">
        <f t="shared" si="11"/>
        <v>1699.1399999999996</v>
      </c>
      <c r="G44" s="33">
        <f t="shared" si="11"/>
        <v>11787.65</v>
      </c>
      <c r="H44" s="33">
        <f t="shared" si="11"/>
        <v>5415.74</v>
      </c>
      <c r="I44" s="33">
        <f t="shared" si="11"/>
        <v>832.4999999999999</v>
      </c>
      <c r="J44" s="33">
        <f t="shared" si="11"/>
        <v>71.61999999999999</v>
      </c>
      <c r="K44" s="33">
        <f t="shared" si="11"/>
        <v>545.23</v>
      </c>
      <c r="L44" s="33">
        <f t="shared" si="11"/>
        <v>215.65000000000003</v>
      </c>
      <c r="M44" s="33">
        <f t="shared" si="11"/>
        <v>2896.6150000000002</v>
      </c>
      <c r="N44" s="33">
        <f t="shared" si="11"/>
        <v>2047.3550000000007</v>
      </c>
      <c r="O44" s="33">
        <f t="shared" si="11"/>
        <v>49.196000000000026</v>
      </c>
      <c r="P44" s="33">
        <f t="shared" si="11"/>
        <v>340.76200000000006</v>
      </c>
      <c r="Q44" s="33">
        <f t="shared" si="11"/>
        <v>548.3219999999998</v>
      </c>
      <c r="R44" s="33">
        <f t="shared" si="11"/>
        <v>1109.075</v>
      </c>
      <c r="S44" s="33">
        <f t="shared" si="11"/>
        <v>2.13</v>
      </c>
      <c r="T44" s="33">
        <f t="shared" si="11"/>
        <v>23.254000000000005</v>
      </c>
      <c r="U44" s="33">
        <f t="shared" si="11"/>
        <v>26.71800000000001</v>
      </c>
      <c r="V44" s="33">
        <f t="shared" si="11"/>
        <v>41.73000000000001</v>
      </c>
      <c r="W44" s="33">
        <f t="shared" si="11"/>
        <v>17.457</v>
      </c>
      <c r="X44" s="33">
        <f t="shared" si="11"/>
        <v>145.20699999999997</v>
      </c>
      <c r="Y44" s="33">
        <f t="shared" si="11"/>
        <v>294.46000000000004</v>
      </c>
      <c r="Z44" s="33">
        <f t="shared" si="11"/>
        <v>658.6669999999999</v>
      </c>
      <c r="AA44" s="33">
        <f t="shared" si="11"/>
        <v>10.578999999999999</v>
      </c>
      <c r="AB44" s="33">
        <f t="shared" si="11"/>
        <v>102.39300000000001</v>
      </c>
      <c r="AC44" s="33">
        <f t="shared" si="11"/>
        <v>176.241</v>
      </c>
      <c r="AD44" s="33">
        <f t="shared" si="11"/>
        <v>358.96899999999994</v>
      </c>
      <c r="AE44" s="33">
        <f t="shared" si="11"/>
        <v>19.03</v>
      </c>
      <c r="AF44" s="33">
        <f t="shared" si="11"/>
        <v>69.908</v>
      </c>
      <c r="AG44" s="33">
        <f t="shared" si="11"/>
        <v>50.903</v>
      </c>
      <c r="AH44" s="33">
        <f t="shared" si="11"/>
        <v>49.708999999999996</v>
      </c>
      <c r="AI44" s="33">
        <f t="shared" si="11"/>
        <v>228.39000000000004</v>
      </c>
      <c r="AJ44" s="33">
        <f t="shared" si="11"/>
        <v>620.87</v>
      </c>
      <c r="AK44" s="33">
        <f t="shared" si="11"/>
        <v>1664.5299999999997</v>
      </c>
      <c r="AL44" s="33">
        <f t="shared" si="11"/>
        <v>281.206</v>
      </c>
      <c r="AM44" s="33">
        <f t="shared" si="11"/>
        <v>946.6</v>
      </c>
      <c r="AN44" s="33">
        <f t="shared" si="11"/>
        <v>430.3699999999999</v>
      </c>
      <c r="AO44" s="33">
        <f t="shared" si="11"/>
        <v>5262.849999999999</v>
      </c>
      <c r="AP44" s="33">
        <f t="shared" si="11"/>
        <v>9210.819999999998</v>
      </c>
      <c r="AQ44" s="33">
        <f t="shared" si="11"/>
        <v>733.75</v>
      </c>
      <c r="AR44" s="33">
        <f t="shared" si="11"/>
        <v>7253.710000000001</v>
      </c>
      <c r="AS44" s="33">
        <f t="shared" si="11"/>
        <v>618.93</v>
      </c>
      <c r="AT44" s="33">
        <f t="shared" si="11"/>
        <v>188.39</v>
      </c>
      <c r="AU44" s="33">
        <f t="shared" si="11"/>
        <v>416.04</v>
      </c>
      <c r="AV44" s="33"/>
      <c r="AW44" s="6"/>
      <c r="AX44" s="30">
        <f t="shared" si="10"/>
        <v>0</v>
      </c>
    </row>
    <row r="45" spans="1:50" ht="11.25">
      <c r="A45" s="70" t="s">
        <v>162</v>
      </c>
      <c r="B45" s="92" t="s">
        <v>80</v>
      </c>
      <c r="C45" s="33">
        <f>F45+G45+H45</f>
        <v>170</v>
      </c>
      <c r="D45" s="30"/>
      <c r="E45" s="30"/>
      <c r="F45" s="30"/>
      <c r="G45" s="30"/>
      <c r="H45" s="30">
        <v>170</v>
      </c>
      <c r="I45" s="33">
        <f>J45+K45+L45</f>
        <v>6</v>
      </c>
      <c r="J45" s="30"/>
      <c r="K45" s="30"/>
      <c r="L45" s="30">
        <v>6</v>
      </c>
      <c r="M45" s="33">
        <f>N45+AI45+AJ45</f>
        <v>20.14</v>
      </c>
      <c r="N45" s="30">
        <f>O45+P45+Q45+R45</f>
        <v>18.39</v>
      </c>
      <c r="O45" s="30">
        <f aca="true" t="shared" si="12" ref="O45:Q46">W45+AA45+AE45</f>
        <v>0.42</v>
      </c>
      <c r="P45" s="30">
        <f t="shared" si="12"/>
        <v>3.51</v>
      </c>
      <c r="Q45" s="30">
        <f t="shared" si="12"/>
        <v>4.72</v>
      </c>
      <c r="R45" s="30">
        <f>Z45+AD45</f>
        <v>9.74</v>
      </c>
      <c r="S45" s="30"/>
      <c r="T45" s="30"/>
      <c r="U45" s="30"/>
      <c r="V45" s="30"/>
      <c r="W45" s="30"/>
      <c r="X45" s="30"/>
      <c r="Y45" s="30"/>
      <c r="Z45" s="30"/>
      <c r="AA45" s="30">
        <v>0.42</v>
      </c>
      <c r="AB45" s="30">
        <v>3.51</v>
      </c>
      <c r="AC45" s="30">
        <v>4.72</v>
      </c>
      <c r="AD45" s="30">
        <v>9.74</v>
      </c>
      <c r="AE45" s="30"/>
      <c r="AF45" s="30"/>
      <c r="AG45" s="30"/>
      <c r="AH45" s="30"/>
      <c r="AI45" s="30">
        <v>0.25</v>
      </c>
      <c r="AJ45" s="30">
        <v>1.5</v>
      </c>
      <c r="AK45" s="30">
        <v>0.83</v>
      </c>
      <c r="AL45" s="30">
        <v>1</v>
      </c>
      <c r="AM45" s="30"/>
      <c r="AN45" s="30"/>
      <c r="AO45" s="30"/>
      <c r="AP45" s="33">
        <f>AQ45+AT45+AU45</f>
        <v>0</v>
      </c>
      <c r="AQ45" s="30"/>
      <c r="AR45" s="30"/>
      <c r="AS45" s="30"/>
      <c r="AT45" s="30"/>
      <c r="AU45" s="30"/>
      <c r="AV45" s="30">
        <v>18.64</v>
      </c>
      <c r="AW45" s="30">
        <v>19.01</v>
      </c>
      <c r="AX45" s="30">
        <f t="shared" si="10"/>
        <v>0.370000000000001</v>
      </c>
    </row>
    <row r="46" spans="1:50" ht="11.25">
      <c r="A46" s="70" t="s">
        <v>163</v>
      </c>
      <c r="B46" s="92" t="s">
        <v>82</v>
      </c>
      <c r="C46" s="33">
        <f>F46+G46+H46</f>
        <v>228.5</v>
      </c>
      <c r="D46" s="30"/>
      <c r="E46" s="30"/>
      <c r="F46" s="30"/>
      <c r="G46" s="30"/>
      <c r="H46" s="30">
        <v>228.5</v>
      </c>
      <c r="I46" s="33">
        <f>J46+K46+L46</f>
        <v>9</v>
      </c>
      <c r="J46" s="30"/>
      <c r="K46" s="30"/>
      <c r="L46" s="30">
        <v>9</v>
      </c>
      <c r="M46" s="33">
        <f>N46+AI46+AJ46</f>
        <v>30.599999999999998</v>
      </c>
      <c r="N46" s="30">
        <f>O46+P46+Q46+R46</f>
        <v>26.72</v>
      </c>
      <c r="O46" s="30">
        <f t="shared" si="12"/>
        <v>0</v>
      </c>
      <c r="P46" s="30">
        <f t="shared" si="12"/>
        <v>2.89</v>
      </c>
      <c r="Q46" s="30">
        <f t="shared" si="12"/>
        <v>4.65</v>
      </c>
      <c r="R46" s="30">
        <f>Z46+AD46</f>
        <v>19.18</v>
      </c>
      <c r="S46" s="30"/>
      <c r="T46" s="30"/>
      <c r="U46" s="30"/>
      <c r="V46" s="30"/>
      <c r="W46" s="30"/>
      <c r="X46" s="30"/>
      <c r="Y46" s="30"/>
      <c r="Z46" s="30"/>
      <c r="AA46" s="30"/>
      <c r="AB46" s="30">
        <v>2.89</v>
      </c>
      <c r="AC46" s="30">
        <v>4.65</v>
      </c>
      <c r="AD46" s="30">
        <v>19.18</v>
      </c>
      <c r="AE46" s="30"/>
      <c r="AF46" s="30"/>
      <c r="AG46" s="30"/>
      <c r="AH46" s="30"/>
      <c r="AI46" s="30">
        <v>2</v>
      </c>
      <c r="AJ46" s="30">
        <v>1.88</v>
      </c>
      <c r="AK46" s="30">
        <v>5</v>
      </c>
      <c r="AL46" s="30">
        <v>0.5</v>
      </c>
      <c r="AM46" s="30"/>
      <c r="AN46" s="30"/>
      <c r="AO46" s="30"/>
      <c r="AP46" s="33">
        <f>AQ46+AT46+AU46</f>
        <v>0</v>
      </c>
      <c r="AQ46" s="30"/>
      <c r="AR46" s="30"/>
      <c r="AS46" s="30"/>
      <c r="AT46" s="30"/>
      <c r="AU46" s="30"/>
      <c r="AV46" s="30">
        <v>25.31</v>
      </c>
      <c r="AW46" s="30">
        <v>27.84</v>
      </c>
      <c r="AX46" s="30">
        <f t="shared" si="10"/>
        <v>2.530000000000001</v>
      </c>
    </row>
    <row r="47" spans="1:50" ht="11.25">
      <c r="A47" s="31" t="s">
        <v>164</v>
      </c>
      <c r="B47" s="93"/>
      <c r="C47" s="33">
        <f aca="true" t="shared" si="13" ref="C47:AU47">SUM(C44:C46)</f>
        <v>19301.03</v>
      </c>
      <c r="D47" s="33">
        <f t="shared" si="13"/>
        <v>602.41</v>
      </c>
      <c r="E47" s="33">
        <f t="shared" si="13"/>
        <v>1096.7299999999998</v>
      </c>
      <c r="F47" s="33">
        <f t="shared" si="13"/>
        <v>1699.1399999999996</v>
      </c>
      <c r="G47" s="33">
        <f t="shared" si="13"/>
        <v>11787.65</v>
      </c>
      <c r="H47" s="33">
        <f t="shared" si="13"/>
        <v>5814.24</v>
      </c>
      <c r="I47" s="33">
        <f t="shared" si="13"/>
        <v>847.4999999999999</v>
      </c>
      <c r="J47" s="33">
        <f t="shared" si="13"/>
        <v>71.61999999999999</v>
      </c>
      <c r="K47" s="33">
        <f t="shared" si="13"/>
        <v>545.23</v>
      </c>
      <c r="L47" s="33">
        <f t="shared" si="13"/>
        <v>230.65000000000003</v>
      </c>
      <c r="M47" s="33">
        <f t="shared" si="13"/>
        <v>2947.355</v>
      </c>
      <c r="N47" s="33">
        <f t="shared" si="13"/>
        <v>2092.4650000000006</v>
      </c>
      <c r="O47" s="33">
        <f t="shared" si="13"/>
        <v>49.61600000000003</v>
      </c>
      <c r="P47" s="33">
        <f t="shared" si="13"/>
        <v>347.16200000000003</v>
      </c>
      <c r="Q47" s="33">
        <f t="shared" si="13"/>
        <v>557.6919999999998</v>
      </c>
      <c r="R47" s="33">
        <f t="shared" si="13"/>
        <v>1137.9950000000001</v>
      </c>
      <c r="S47" s="33">
        <f t="shared" si="13"/>
        <v>2.13</v>
      </c>
      <c r="T47" s="33">
        <f t="shared" si="13"/>
        <v>23.254000000000005</v>
      </c>
      <c r="U47" s="33">
        <f t="shared" si="13"/>
        <v>26.71800000000001</v>
      </c>
      <c r="V47" s="33">
        <f t="shared" si="13"/>
        <v>41.73000000000001</v>
      </c>
      <c r="W47" s="33">
        <f t="shared" si="13"/>
        <v>17.457</v>
      </c>
      <c r="X47" s="33">
        <f t="shared" si="13"/>
        <v>145.20699999999997</v>
      </c>
      <c r="Y47" s="33">
        <f t="shared" si="13"/>
        <v>294.46000000000004</v>
      </c>
      <c r="Z47" s="33">
        <f t="shared" si="13"/>
        <v>658.6669999999999</v>
      </c>
      <c r="AA47" s="33">
        <f t="shared" si="13"/>
        <v>10.998999999999999</v>
      </c>
      <c r="AB47" s="33">
        <f t="shared" si="13"/>
        <v>108.79300000000002</v>
      </c>
      <c r="AC47" s="33">
        <f t="shared" si="13"/>
        <v>185.61100000000002</v>
      </c>
      <c r="AD47" s="33">
        <f t="shared" si="13"/>
        <v>387.88899999999995</v>
      </c>
      <c r="AE47" s="33">
        <f t="shared" si="13"/>
        <v>19.03</v>
      </c>
      <c r="AF47" s="33">
        <f t="shared" si="13"/>
        <v>69.908</v>
      </c>
      <c r="AG47" s="33">
        <f t="shared" si="13"/>
        <v>50.903</v>
      </c>
      <c r="AH47" s="33">
        <f t="shared" si="13"/>
        <v>49.708999999999996</v>
      </c>
      <c r="AI47" s="33">
        <f t="shared" si="13"/>
        <v>230.64000000000004</v>
      </c>
      <c r="AJ47" s="33">
        <f t="shared" si="13"/>
        <v>624.25</v>
      </c>
      <c r="AK47" s="33">
        <f t="shared" si="13"/>
        <v>1670.3599999999997</v>
      </c>
      <c r="AL47" s="33">
        <f t="shared" si="13"/>
        <v>282.706</v>
      </c>
      <c r="AM47" s="33">
        <f t="shared" si="13"/>
        <v>946.6</v>
      </c>
      <c r="AN47" s="33">
        <f t="shared" si="13"/>
        <v>430.3699999999999</v>
      </c>
      <c r="AO47" s="33">
        <f t="shared" si="13"/>
        <v>5262.849999999999</v>
      </c>
      <c r="AP47" s="33">
        <f t="shared" si="13"/>
        <v>9210.819999999998</v>
      </c>
      <c r="AQ47" s="33">
        <f t="shared" si="13"/>
        <v>733.75</v>
      </c>
      <c r="AR47" s="33">
        <f t="shared" si="13"/>
        <v>7253.710000000001</v>
      </c>
      <c r="AS47" s="33">
        <f t="shared" si="13"/>
        <v>618.93</v>
      </c>
      <c r="AT47" s="33">
        <f t="shared" si="13"/>
        <v>188.39</v>
      </c>
      <c r="AU47" s="33">
        <f t="shared" si="13"/>
        <v>416.04</v>
      </c>
      <c r="AV47" s="33">
        <f>SUM(AV5:AV46)</f>
        <v>2029.49</v>
      </c>
      <c r="AW47" s="33">
        <f>SUM(AW5:AW46)</f>
        <v>2119.7900000000004</v>
      </c>
      <c r="AX47" s="30">
        <f t="shared" si="10"/>
        <v>90.30000000000041</v>
      </c>
    </row>
    <row r="48" spans="1:50" ht="11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3:35" ht="11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AI49" s="28"/>
    </row>
    <row r="50" spans="3:14" ht="11.2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11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11.2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11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11.2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36" ht="11.25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ht="11.25">
      <c r="A56" s="9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ht="11.25">
      <c r="A57" s="95"/>
      <c r="B57" s="9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ht="11.25">
      <c r="A58" s="95"/>
      <c r="B58" s="9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 ht="11.25">
      <c r="A59" s="96"/>
      <c r="B59" s="9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ht="11.25">
      <c r="A60" s="96"/>
      <c r="B60" s="9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ht="11.25">
      <c r="A61" s="96"/>
      <c r="B61" s="9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ht="11.25">
      <c r="A62" s="96"/>
      <c r="B62" s="9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1.25">
      <c r="A63" s="96"/>
      <c r="B63" s="9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ht="11.25">
      <c r="A64" s="96"/>
      <c r="B64" s="9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ht="11.25">
      <c r="A65" s="96"/>
      <c r="B65" s="9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ht="11.25">
      <c r="A66" s="96"/>
      <c r="B66" s="9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36" ht="11.25">
      <c r="A67" s="95"/>
      <c r="B67" s="9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6" ht="11.25">
      <c r="A68" s="95"/>
      <c r="B68" s="9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1:36" ht="11.25">
      <c r="A69" s="95"/>
      <c r="B69" s="9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1:36" ht="11.25">
      <c r="A70" s="95"/>
      <c r="B70" s="9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1:36" ht="11.25">
      <c r="A71" s="95"/>
      <c r="B71" s="9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1:36" ht="11.25">
      <c r="A72" s="95"/>
      <c r="B72" s="9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ht="11.25">
      <c r="A73" s="95"/>
      <c r="B73" s="9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1.25">
      <c r="A74" s="95"/>
      <c r="B74" s="9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ht="11.25">
      <c r="A75" s="95"/>
      <c r="B75" s="9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ht="11.25">
      <c r="A76" s="95"/>
      <c r="B76" s="9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ht="11.25">
      <c r="A77" s="95"/>
      <c r="B77" s="9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ht="11.25">
      <c r="A78" s="95"/>
      <c r="B78" s="95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36" ht="11.2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1:36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1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</sheetData>
  <sheetProtection/>
  <mergeCells count="6">
    <mergeCell ref="C2:AJ2"/>
    <mergeCell ref="AK3:AL3"/>
    <mergeCell ref="N3:AJ3"/>
    <mergeCell ref="AP3:AU3"/>
    <mergeCell ref="C3:H3"/>
    <mergeCell ref="I3:L3"/>
  </mergeCells>
  <printOptions verticalCentered="1"/>
  <pageMargins left="0.53" right="0" top="0" bottom="0" header="0.58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N2"/>
    </sheetView>
  </sheetViews>
  <sheetFormatPr defaultColWidth="9.00390625" defaultRowHeight="12.75"/>
  <cols>
    <col min="1" max="1" width="37.125" style="2" customWidth="1"/>
    <col min="2" max="2" width="8.25390625" style="2" bestFit="1" customWidth="1"/>
    <col min="3" max="3" width="10.875" style="2" bestFit="1" customWidth="1"/>
    <col min="4" max="4" width="11.625" style="21" customWidth="1"/>
    <col min="5" max="5" width="10.75390625" style="21" customWidth="1"/>
    <col min="6" max="6" width="8.75390625" style="21" customWidth="1"/>
    <col min="7" max="7" width="7.875" style="21" customWidth="1"/>
    <col min="8" max="8" width="8.625" style="21" customWidth="1"/>
    <col min="9" max="12" width="7.875" style="21" customWidth="1"/>
    <col min="13" max="13" width="6.625" style="21" bestFit="1" customWidth="1"/>
    <col min="14" max="14" width="5.375" style="21" customWidth="1"/>
    <col min="15" max="16" width="6.625" style="21" bestFit="1" customWidth="1"/>
    <col min="17" max="17" width="5.75390625" style="21" bestFit="1" customWidth="1"/>
    <col min="18" max="18" width="6.625" style="21" bestFit="1" customWidth="1"/>
    <col min="19" max="19" width="5.75390625" style="21" bestFit="1" customWidth="1"/>
    <col min="20" max="21" width="6.625" style="21" bestFit="1" customWidth="1"/>
    <col min="22" max="23" width="5.75390625" style="21" bestFit="1" customWidth="1"/>
    <col min="24" max="24" width="6.625" style="21" bestFit="1" customWidth="1"/>
    <col min="25" max="26" width="5.75390625" style="21" bestFit="1" customWidth="1"/>
    <col min="27" max="16384" width="9.125" style="2" customWidth="1"/>
  </cols>
  <sheetData>
    <row r="1" ht="11.25">
      <c r="N1" s="102" t="s">
        <v>360</v>
      </c>
    </row>
    <row r="2" spans="2:26" s="103" customFormat="1" ht="54.75" customHeight="1">
      <c r="B2" s="144" t="s">
        <v>345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1.25">
      <c r="A3" s="154" t="s">
        <v>287</v>
      </c>
      <c r="B3" s="97" t="s">
        <v>289</v>
      </c>
      <c r="C3" s="71" t="s">
        <v>290</v>
      </c>
      <c r="D3" s="99" t="s">
        <v>5</v>
      </c>
      <c r="E3" s="99" t="s">
        <v>288</v>
      </c>
      <c r="F3" s="145" t="s">
        <v>291</v>
      </c>
      <c r="G3" s="145" t="s">
        <v>8</v>
      </c>
      <c r="H3" s="145" t="s">
        <v>9</v>
      </c>
      <c r="I3" s="145" t="s">
        <v>10</v>
      </c>
      <c r="J3" s="145" t="s">
        <v>292</v>
      </c>
      <c r="K3" s="165" t="s">
        <v>12</v>
      </c>
      <c r="L3" s="165" t="s">
        <v>13</v>
      </c>
      <c r="M3" s="145" t="s">
        <v>293</v>
      </c>
      <c r="N3" s="145" t="s">
        <v>15</v>
      </c>
      <c r="O3" s="145">
        <v>80146</v>
      </c>
      <c r="P3" s="145">
        <v>80195</v>
      </c>
      <c r="Q3" s="145">
        <v>85412</v>
      </c>
      <c r="R3" s="145">
        <v>85415</v>
      </c>
      <c r="S3" s="145">
        <v>85446</v>
      </c>
      <c r="T3" s="145">
        <v>80113</v>
      </c>
      <c r="U3" s="145">
        <v>85154</v>
      </c>
      <c r="V3" s="145">
        <v>85495</v>
      </c>
      <c r="W3" s="145">
        <v>85156</v>
      </c>
      <c r="X3" s="145">
        <v>90019</v>
      </c>
      <c r="Y3" s="145">
        <v>92601</v>
      </c>
      <c r="Z3" s="145">
        <v>92120</v>
      </c>
    </row>
    <row r="4" spans="1:26" ht="11.25">
      <c r="A4" s="155"/>
      <c r="B4" s="98" t="s">
        <v>294</v>
      </c>
      <c r="C4" s="72" t="s">
        <v>295</v>
      </c>
      <c r="D4" s="100">
        <v>2013</v>
      </c>
      <c r="E4" s="101">
        <v>2013</v>
      </c>
      <c r="F4" s="164"/>
      <c r="G4" s="164"/>
      <c r="H4" s="164"/>
      <c r="I4" s="164"/>
      <c r="J4" s="164"/>
      <c r="K4" s="166"/>
      <c r="L4" s="166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1.25">
      <c r="A5" s="29" t="s">
        <v>230</v>
      </c>
      <c r="B5" s="7">
        <v>61</v>
      </c>
      <c r="C5" s="31">
        <f aca="true" t="shared" si="0" ref="C5:C52">E5/B5/12</f>
        <v>3634.1530327868854</v>
      </c>
      <c r="D5" s="7">
        <v>2671010</v>
      </c>
      <c r="E5" s="7">
        <v>2660200.02</v>
      </c>
      <c r="F5" s="7">
        <v>1944241.36</v>
      </c>
      <c r="G5" s="7">
        <v>144187.31</v>
      </c>
      <c r="H5" s="7">
        <v>352183.44</v>
      </c>
      <c r="I5" s="7">
        <v>39307.62</v>
      </c>
      <c r="J5" s="7">
        <v>24398.93</v>
      </c>
      <c r="K5" s="7">
        <v>16300</v>
      </c>
      <c r="L5" s="7">
        <v>104683</v>
      </c>
      <c r="M5" s="7">
        <v>0</v>
      </c>
      <c r="N5" s="7">
        <v>4995</v>
      </c>
      <c r="O5" s="7">
        <v>14159</v>
      </c>
      <c r="P5" s="7">
        <v>8999.41</v>
      </c>
      <c r="Q5" s="7"/>
      <c r="R5" s="7">
        <v>15920.71</v>
      </c>
      <c r="S5" s="7"/>
      <c r="T5" s="7">
        <v>175088.11</v>
      </c>
      <c r="U5" s="7">
        <v>11713.7</v>
      </c>
      <c r="V5" s="7"/>
      <c r="W5" s="7"/>
      <c r="X5" s="7"/>
      <c r="Y5" s="7"/>
      <c r="Z5" s="7"/>
    </row>
    <row r="6" spans="1:26" ht="11.25">
      <c r="A6" s="29" t="s">
        <v>228</v>
      </c>
      <c r="B6" s="7">
        <v>18</v>
      </c>
      <c r="C6" s="31">
        <f t="shared" si="0"/>
        <v>3345.8131481481482</v>
      </c>
      <c r="D6" s="7">
        <v>725117</v>
      </c>
      <c r="E6" s="7">
        <v>722695.64</v>
      </c>
      <c r="F6" s="7">
        <v>518500.16</v>
      </c>
      <c r="G6" s="7">
        <v>45154.97</v>
      </c>
      <c r="H6" s="7">
        <v>94025.63</v>
      </c>
      <c r="I6" s="7">
        <v>11332.83</v>
      </c>
      <c r="J6" s="7">
        <v>4738</v>
      </c>
      <c r="K6" s="7">
        <v>0</v>
      </c>
      <c r="L6" s="7">
        <v>27905</v>
      </c>
      <c r="M6" s="7">
        <v>0</v>
      </c>
      <c r="N6" s="7"/>
      <c r="O6" s="7">
        <v>2270</v>
      </c>
      <c r="P6" s="7">
        <v>54872.44</v>
      </c>
      <c r="Q6" s="7"/>
      <c r="R6" s="7">
        <v>21867.98</v>
      </c>
      <c r="S6" s="7"/>
      <c r="T6" s="7"/>
      <c r="U6" s="7"/>
      <c r="V6" s="7"/>
      <c r="W6" s="7"/>
      <c r="X6" s="7"/>
      <c r="Y6" s="7"/>
      <c r="Z6" s="7"/>
    </row>
    <row r="7" spans="1:26" ht="11.25">
      <c r="A7" s="29" t="s">
        <v>229</v>
      </c>
      <c r="B7" s="7">
        <v>177</v>
      </c>
      <c r="C7" s="31">
        <f t="shared" si="0"/>
        <v>1802.9110263653483</v>
      </c>
      <c r="D7" s="7">
        <v>3858704</v>
      </c>
      <c r="E7" s="7">
        <v>3829383.02</v>
      </c>
      <c r="F7" s="7">
        <v>2653328.33</v>
      </c>
      <c r="G7" s="7">
        <v>217383.33</v>
      </c>
      <c r="H7" s="7">
        <v>456222.65</v>
      </c>
      <c r="I7" s="7">
        <v>53340.77</v>
      </c>
      <c r="J7" s="7">
        <v>79779</v>
      </c>
      <c r="K7" s="7">
        <v>45492.96</v>
      </c>
      <c r="L7" s="7">
        <v>134700</v>
      </c>
      <c r="M7" s="7">
        <v>130626</v>
      </c>
      <c r="N7" s="7">
        <v>0</v>
      </c>
      <c r="O7" s="7">
        <v>8230</v>
      </c>
      <c r="P7" s="7">
        <v>13459.99</v>
      </c>
      <c r="Q7" s="7">
        <v>22326.71</v>
      </c>
      <c r="R7" s="7">
        <v>41301.76</v>
      </c>
      <c r="S7" s="7"/>
      <c r="T7" s="7">
        <v>35318.02</v>
      </c>
      <c r="U7" s="7">
        <v>49410.4</v>
      </c>
      <c r="V7" s="7"/>
      <c r="W7" s="7"/>
      <c r="X7" s="7">
        <v>1500</v>
      </c>
      <c r="Y7" s="7"/>
      <c r="Z7" s="7"/>
    </row>
    <row r="8" spans="1:26" ht="11.25">
      <c r="A8" s="32" t="s">
        <v>296</v>
      </c>
      <c r="B8" s="9">
        <f>SUM(B5:B7)</f>
        <v>256</v>
      </c>
      <c r="C8" s="31">
        <f t="shared" si="0"/>
        <v>2347.746966145833</v>
      </c>
      <c r="D8" s="9">
        <f aca="true" t="shared" si="1" ref="D8:N8">SUM(D5:D7)</f>
        <v>7254831</v>
      </c>
      <c r="E8" s="9">
        <f t="shared" si="1"/>
        <v>7212278.68</v>
      </c>
      <c r="F8" s="9">
        <f t="shared" si="1"/>
        <v>5116069.85</v>
      </c>
      <c r="G8" s="9">
        <f t="shared" si="1"/>
        <v>406725.61</v>
      </c>
      <c r="H8" s="9">
        <f t="shared" si="1"/>
        <v>902431.72</v>
      </c>
      <c r="I8" s="9">
        <f t="shared" si="1"/>
        <v>103981.22</v>
      </c>
      <c r="J8" s="9">
        <f t="shared" si="1"/>
        <v>108915.93</v>
      </c>
      <c r="K8" s="9">
        <f t="shared" si="1"/>
        <v>61792.96</v>
      </c>
      <c r="L8" s="9">
        <f t="shared" si="1"/>
        <v>267288</v>
      </c>
      <c r="M8" s="9">
        <f t="shared" si="1"/>
        <v>130626</v>
      </c>
      <c r="N8" s="9">
        <f t="shared" si="1"/>
        <v>4995</v>
      </c>
      <c r="O8" s="9">
        <f aca="true" t="shared" si="2" ref="O8:Z8">SUM(O5:O7)</f>
        <v>24659</v>
      </c>
      <c r="P8" s="9">
        <f t="shared" si="2"/>
        <v>77331.84000000001</v>
      </c>
      <c r="Q8" s="9">
        <f t="shared" si="2"/>
        <v>22326.71</v>
      </c>
      <c r="R8" s="9">
        <f t="shared" si="2"/>
        <v>79090.45000000001</v>
      </c>
      <c r="S8" s="9">
        <f t="shared" si="2"/>
        <v>0</v>
      </c>
      <c r="T8" s="9">
        <f t="shared" si="2"/>
        <v>210406.12999999998</v>
      </c>
      <c r="U8" s="9">
        <f t="shared" si="2"/>
        <v>61124.100000000006</v>
      </c>
      <c r="V8" s="9">
        <f t="shared" si="2"/>
        <v>0</v>
      </c>
      <c r="W8" s="9">
        <f t="shared" si="2"/>
        <v>0</v>
      </c>
      <c r="X8" s="9">
        <f t="shared" si="2"/>
        <v>1500</v>
      </c>
      <c r="Y8" s="9">
        <f t="shared" si="2"/>
        <v>0</v>
      </c>
      <c r="Z8" s="9">
        <f t="shared" si="2"/>
        <v>0</v>
      </c>
    </row>
    <row r="9" spans="1:26" ht="11.25">
      <c r="A9" s="29" t="s">
        <v>230</v>
      </c>
      <c r="B9" s="7">
        <v>16</v>
      </c>
      <c r="C9" s="31">
        <f t="shared" si="0"/>
        <v>1547.6720833333331</v>
      </c>
      <c r="D9" s="7">
        <v>297670</v>
      </c>
      <c r="E9" s="7">
        <v>297153.04</v>
      </c>
      <c r="F9" s="7">
        <v>219571.58</v>
      </c>
      <c r="G9" s="7">
        <v>13333.46</v>
      </c>
      <c r="H9" s="7">
        <v>38849</v>
      </c>
      <c r="I9" s="7">
        <v>4867</v>
      </c>
      <c r="J9" s="7"/>
      <c r="K9" s="7"/>
      <c r="L9" s="7">
        <v>12852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1.25">
      <c r="A10" s="32" t="s">
        <v>297</v>
      </c>
      <c r="B10" s="9">
        <f>B9</f>
        <v>16</v>
      </c>
      <c r="C10" s="31">
        <f t="shared" si="0"/>
        <v>1547.6720833333331</v>
      </c>
      <c r="D10" s="9">
        <f aca="true" t="shared" si="3" ref="D10:N10">D9</f>
        <v>297670</v>
      </c>
      <c r="E10" s="9">
        <f t="shared" si="3"/>
        <v>297153.04</v>
      </c>
      <c r="F10" s="9">
        <f t="shared" si="3"/>
        <v>219571.58</v>
      </c>
      <c r="G10" s="9">
        <f t="shared" si="3"/>
        <v>13333.46</v>
      </c>
      <c r="H10" s="9">
        <f t="shared" si="3"/>
        <v>38849</v>
      </c>
      <c r="I10" s="9">
        <f t="shared" si="3"/>
        <v>4867</v>
      </c>
      <c r="J10" s="9">
        <f t="shared" si="3"/>
        <v>0</v>
      </c>
      <c r="K10" s="9">
        <f t="shared" si="3"/>
        <v>0</v>
      </c>
      <c r="L10" s="9">
        <f t="shared" si="3"/>
        <v>12852</v>
      </c>
      <c r="M10" s="9">
        <f t="shared" si="3"/>
        <v>0</v>
      </c>
      <c r="N10" s="9">
        <f t="shared" si="3"/>
        <v>0</v>
      </c>
      <c r="O10" s="9">
        <f aca="true" t="shared" si="4" ref="O10:Z10">O9</f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</row>
    <row r="11" spans="1:26" ht="11.25">
      <c r="A11" s="29" t="s">
        <v>229</v>
      </c>
      <c r="B11" s="7">
        <v>11</v>
      </c>
      <c r="C11" s="31">
        <f t="shared" si="0"/>
        <v>3445.99393939394</v>
      </c>
      <c r="D11" s="7">
        <v>455176</v>
      </c>
      <c r="E11" s="7">
        <v>454871.2</v>
      </c>
      <c r="F11" s="7">
        <v>319958.53</v>
      </c>
      <c r="G11" s="7">
        <v>24699</v>
      </c>
      <c r="H11" s="7">
        <v>75430.16</v>
      </c>
      <c r="I11" s="7">
        <v>6413.72</v>
      </c>
      <c r="J11" s="7">
        <v>2605.92</v>
      </c>
      <c r="K11" s="7"/>
      <c r="L11" s="7">
        <v>22141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1.25">
      <c r="A12" s="32" t="s">
        <v>358</v>
      </c>
      <c r="B12" s="9">
        <f>B11</f>
        <v>11</v>
      </c>
      <c r="C12" s="31">
        <f t="shared" si="0"/>
        <v>3445.99393939394</v>
      </c>
      <c r="D12" s="9">
        <f aca="true" t="shared" si="5" ref="D12:Z12">D11</f>
        <v>455176</v>
      </c>
      <c r="E12" s="9">
        <f t="shared" si="5"/>
        <v>454871.2</v>
      </c>
      <c r="F12" s="9">
        <f t="shared" si="5"/>
        <v>319958.53</v>
      </c>
      <c r="G12" s="9">
        <f t="shared" si="5"/>
        <v>24699</v>
      </c>
      <c r="H12" s="9">
        <f t="shared" si="5"/>
        <v>75430.16</v>
      </c>
      <c r="I12" s="9">
        <f t="shared" si="5"/>
        <v>6413.72</v>
      </c>
      <c r="J12" s="9">
        <f t="shared" si="5"/>
        <v>2605.92</v>
      </c>
      <c r="K12" s="9">
        <f t="shared" si="5"/>
        <v>0</v>
      </c>
      <c r="L12" s="9">
        <f t="shared" si="5"/>
        <v>22141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9">
        <f t="shared" si="5"/>
        <v>0</v>
      </c>
      <c r="Q12" s="9">
        <f t="shared" si="5"/>
        <v>0</v>
      </c>
      <c r="R12" s="9">
        <f t="shared" si="5"/>
        <v>0</v>
      </c>
      <c r="S12" s="9">
        <f t="shared" si="5"/>
        <v>0</v>
      </c>
      <c r="T12" s="9">
        <f t="shared" si="5"/>
        <v>0</v>
      </c>
      <c r="U12" s="9">
        <f t="shared" si="5"/>
        <v>0</v>
      </c>
      <c r="V12" s="9">
        <f t="shared" si="5"/>
        <v>0</v>
      </c>
      <c r="W12" s="9">
        <f t="shared" si="5"/>
        <v>0</v>
      </c>
      <c r="X12" s="9">
        <f t="shared" si="5"/>
        <v>0</v>
      </c>
      <c r="Y12" s="9">
        <f t="shared" si="5"/>
        <v>0</v>
      </c>
      <c r="Z12" s="9">
        <f t="shared" si="5"/>
        <v>0</v>
      </c>
    </row>
    <row r="13" spans="1:26" ht="11.25">
      <c r="A13" s="29" t="s">
        <v>230</v>
      </c>
      <c r="B13" s="7">
        <v>28</v>
      </c>
      <c r="C13" s="31">
        <f t="shared" si="0"/>
        <v>2908.578392857143</v>
      </c>
      <c r="D13" s="7">
        <v>981455</v>
      </c>
      <c r="E13" s="7">
        <v>977282.34</v>
      </c>
      <c r="F13" s="7">
        <v>726368.19</v>
      </c>
      <c r="G13" s="7">
        <v>60279.3</v>
      </c>
      <c r="H13" s="7">
        <v>131193.74</v>
      </c>
      <c r="I13" s="7">
        <v>14992.88</v>
      </c>
      <c r="J13" s="7">
        <v>530.37</v>
      </c>
      <c r="K13" s="7"/>
      <c r="L13" s="7">
        <v>36928</v>
      </c>
      <c r="M13" s="7"/>
      <c r="N13" s="7"/>
      <c r="O13" s="7"/>
      <c r="P13" s="7"/>
      <c r="Q13" s="7"/>
      <c r="R13" s="7"/>
      <c r="S13" s="7"/>
      <c r="T13" s="7"/>
      <c r="U13" s="7">
        <v>0</v>
      </c>
      <c r="V13" s="7"/>
      <c r="W13" s="7"/>
      <c r="X13" s="7"/>
      <c r="Y13" s="7"/>
      <c r="Z13" s="7"/>
    </row>
    <row r="14" spans="1:26" ht="11.25">
      <c r="A14" s="29" t="s">
        <v>228</v>
      </c>
      <c r="B14" s="7">
        <v>10</v>
      </c>
      <c r="C14" s="31">
        <f t="shared" si="0"/>
        <v>4646.838833333334</v>
      </c>
      <c r="D14" s="7">
        <v>561249</v>
      </c>
      <c r="E14" s="7">
        <v>557620.66</v>
      </c>
      <c r="F14" s="7">
        <v>412013.8</v>
      </c>
      <c r="G14" s="7">
        <v>28313.16</v>
      </c>
      <c r="H14" s="7">
        <v>75018.45</v>
      </c>
      <c r="I14" s="7">
        <v>7676.89</v>
      </c>
      <c r="J14" s="7">
        <v>2153</v>
      </c>
      <c r="K14" s="7"/>
      <c r="L14" s="7">
        <v>21931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29" t="s">
        <v>229</v>
      </c>
      <c r="B15" s="7">
        <v>86</v>
      </c>
      <c r="C15" s="31">
        <f t="shared" si="0"/>
        <v>2025.3276259689922</v>
      </c>
      <c r="D15" s="7">
        <v>2094659</v>
      </c>
      <c r="E15" s="7">
        <v>2090138.11</v>
      </c>
      <c r="F15" s="7">
        <v>1533858.19</v>
      </c>
      <c r="G15" s="7">
        <v>126344.62</v>
      </c>
      <c r="H15" s="7">
        <v>280472.9</v>
      </c>
      <c r="I15" s="7">
        <v>25106.84</v>
      </c>
      <c r="J15" s="7">
        <v>33445.76</v>
      </c>
      <c r="K15" s="7">
        <v>4050.39</v>
      </c>
      <c r="L15" s="7">
        <v>71787</v>
      </c>
      <c r="M15" s="7">
        <v>0</v>
      </c>
      <c r="N15" s="7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>
      <c r="A16" s="32" t="s">
        <v>234</v>
      </c>
      <c r="B16" s="9">
        <f>SUM(B13:B15)</f>
        <v>124</v>
      </c>
      <c r="C16" s="31">
        <f t="shared" si="0"/>
        <v>2436.1835416666668</v>
      </c>
      <c r="D16" s="9">
        <f aca="true" t="shared" si="6" ref="D16:Z16">SUM(D13:D15)</f>
        <v>3637363</v>
      </c>
      <c r="E16" s="9">
        <f t="shared" si="6"/>
        <v>3625041.1100000003</v>
      </c>
      <c r="F16" s="9">
        <f t="shared" si="6"/>
        <v>2672240.1799999997</v>
      </c>
      <c r="G16" s="9">
        <f t="shared" si="6"/>
        <v>214937.08000000002</v>
      </c>
      <c r="H16" s="9">
        <f t="shared" si="6"/>
        <v>486685.09</v>
      </c>
      <c r="I16" s="9">
        <f t="shared" si="6"/>
        <v>47776.61</v>
      </c>
      <c r="J16" s="9">
        <f t="shared" si="6"/>
        <v>36129.130000000005</v>
      </c>
      <c r="K16" s="9">
        <f t="shared" si="6"/>
        <v>4050.39</v>
      </c>
      <c r="L16" s="9">
        <f t="shared" si="6"/>
        <v>130646</v>
      </c>
      <c r="M16" s="9">
        <f t="shared" si="6"/>
        <v>0</v>
      </c>
      <c r="N16" s="9">
        <f t="shared" si="6"/>
        <v>0</v>
      </c>
      <c r="O16" s="9">
        <f t="shared" si="6"/>
        <v>0</v>
      </c>
      <c r="P16" s="9">
        <f t="shared" si="6"/>
        <v>0</v>
      </c>
      <c r="Q16" s="9">
        <f t="shared" si="6"/>
        <v>0</v>
      </c>
      <c r="R16" s="9">
        <f t="shared" si="6"/>
        <v>0</v>
      </c>
      <c r="S16" s="9">
        <f t="shared" si="6"/>
        <v>0</v>
      </c>
      <c r="T16" s="9">
        <f t="shared" si="6"/>
        <v>0</v>
      </c>
      <c r="U16" s="9">
        <f t="shared" si="6"/>
        <v>0</v>
      </c>
      <c r="V16" s="9">
        <f t="shared" si="6"/>
        <v>0</v>
      </c>
      <c r="W16" s="9">
        <f t="shared" si="6"/>
        <v>0</v>
      </c>
      <c r="X16" s="9">
        <f t="shared" si="6"/>
        <v>0</v>
      </c>
      <c r="Y16" s="9">
        <f t="shared" si="6"/>
        <v>0</v>
      </c>
      <c r="Z16" s="9">
        <f t="shared" si="6"/>
        <v>0</v>
      </c>
    </row>
    <row r="17" spans="1:26" ht="11.25">
      <c r="A17" s="29" t="s">
        <v>235</v>
      </c>
      <c r="B17" s="7">
        <v>406</v>
      </c>
      <c r="C17" s="31">
        <f t="shared" si="0"/>
        <v>769.6966666666667</v>
      </c>
      <c r="D17" s="7">
        <v>3763550</v>
      </c>
      <c r="E17" s="7">
        <v>3749962.16</v>
      </c>
      <c r="F17" s="7">
        <v>2482572.36</v>
      </c>
      <c r="G17" s="7">
        <v>185559.75</v>
      </c>
      <c r="H17" s="7">
        <v>447657.42</v>
      </c>
      <c r="I17" s="7">
        <v>49457.43</v>
      </c>
      <c r="J17" s="7">
        <v>196975.24</v>
      </c>
      <c r="K17" s="7">
        <v>26569.93</v>
      </c>
      <c r="L17" s="7">
        <v>135431</v>
      </c>
      <c r="M17" s="7"/>
      <c r="N17" s="7"/>
      <c r="O17" s="7">
        <v>3500</v>
      </c>
      <c r="P17" s="7">
        <v>11693.07</v>
      </c>
      <c r="Q17" s="7">
        <v>1049.24</v>
      </c>
      <c r="R17" s="7">
        <v>4401.43</v>
      </c>
      <c r="S17" s="7"/>
      <c r="T17" s="7">
        <v>2212</v>
      </c>
      <c r="U17" s="7">
        <v>1900</v>
      </c>
      <c r="V17" s="7"/>
      <c r="W17" s="7"/>
      <c r="X17" s="7"/>
      <c r="Y17" s="7"/>
      <c r="Z17" s="7"/>
    </row>
    <row r="18" spans="1:26" ht="11.25">
      <c r="A18" s="29" t="s">
        <v>236</v>
      </c>
      <c r="B18" s="7">
        <v>592</v>
      </c>
      <c r="C18" s="31">
        <f t="shared" si="0"/>
        <v>559.8698268581081</v>
      </c>
      <c r="D18" s="7">
        <v>3979921</v>
      </c>
      <c r="E18" s="7">
        <v>3977315.25</v>
      </c>
      <c r="F18" s="7">
        <v>2736874.76</v>
      </c>
      <c r="G18" s="7">
        <v>211974.98</v>
      </c>
      <c r="H18" s="7">
        <v>485043.73</v>
      </c>
      <c r="I18" s="7">
        <v>42409.72</v>
      </c>
      <c r="J18" s="7">
        <v>215749.84</v>
      </c>
      <c r="K18" s="7">
        <v>40000</v>
      </c>
      <c r="L18" s="7">
        <v>154239</v>
      </c>
      <c r="M18" s="7"/>
      <c r="N18" s="7"/>
      <c r="O18" s="7">
        <v>5579.05</v>
      </c>
      <c r="P18" s="7">
        <v>28600</v>
      </c>
      <c r="Q18" s="7">
        <v>2461</v>
      </c>
      <c r="R18" s="7">
        <v>8260</v>
      </c>
      <c r="S18" s="7"/>
      <c r="T18" s="7">
        <v>3200</v>
      </c>
      <c r="U18" s="7">
        <v>4300</v>
      </c>
      <c r="V18" s="7"/>
      <c r="W18" s="7"/>
      <c r="X18" s="7"/>
      <c r="Y18" s="7"/>
      <c r="Z18" s="7"/>
    </row>
    <row r="19" spans="1:26" s="3" customFormat="1" ht="11.25">
      <c r="A19" s="29" t="s">
        <v>237</v>
      </c>
      <c r="B19" s="7">
        <v>589</v>
      </c>
      <c r="C19" s="31">
        <f t="shared" si="0"/>
        <v>823.2858545557442</v>
      </c>
      <c r="D19" s="7">
        <v>5859134</v>
      </c>
      <c r="E19" s="7">
        <v>5818984.42</v>
      </c>
      <c r="F19" s="7">
        <v>3944453.05</v>
      </c>
      <c r="G19" s="7">
        <v>290047.72</v>
      </c>
      <c r="H19" s="7">
        <v>699308</v>
      </c>
      <c r="I19" s="7">
        <v>76365.65</v>
      </c>
      <c r="J19" s="7">
        <v>255360.83</v>
      </c>
      <c r="K19" s="7">
        <v>105735</v>
      </c>
      <c r="L19" s="7">
        <v>207576</v>
      </c>
      <c r="M19" s="7"/>
      <c r="N19" s="7"/>
      <c r="O19" s="7">
        <v>9049.9</v>
      </c>
      <c r="P19" s="7">
        <v>39146.34</v>
      </c>
      <c r="Q19" s="7">
        <v>5594.97</v>
      </c>
      <c r="R19" s="7">
        <v>2227.67</v>
      </c>
      <c r="S19" s="7"/>
      <c r="T19" s="7"/>
      <c r="U19" s="7">
        <v>2400</v>
      </c>
      <c r="V19" s="7"/>
      <c r="W19" s="7"/>
      <c r="X19" s="7">
        <v>5994</v>
      </c>
      <c r="Y19" s="9"/>
      <c r="Z19" s="9"/>
    </row>
    <row r="20" spans="1:26" s="3" customFormat="1" ht="11.25">
      <c r="A20" s="29" t="s">
        <v>238</v>
      </c>
      <c r="B20" s="7">
        <v>369</v>
      </c>
      <c r="C20" s="31">
        <f t="shared" si="0"/>
        <v>723.9738685636856</v>
      </c>
      <c r="D20" s="7">
        <v>3217250</v>
      </c>
      <c r="E20" s="7">
        <v>3205756.29</v>
      </c>
      <c r="F20" s="7">
        <v>2235822.25</v>
      </c>
      <c r="G20" s="7">
        <v>178193.16</v>
      </c>
      <c r="H20" s="7">
        <v>400278.96</v>
      </c>
      <c r="I20" s="7">
        <v>38991.19</v>
      </c>
      <c r="J20" s="7">
        <v>121769.24</v>
      </c>
      <c r="K20" s="7">
        <v>19997.37</v>
      </c>
      <c r="L20" s="7">
        <v>118040.07</v>
      </c>
      <c r="M20" s="7"/>
      <c r="N20" s="7"/>
      <c r="O20" s="7">
        <v>4789</v>
      </c>
      <c r="P20" s="7">
        <v>13800</v>
      </c>
      <c r="Q20" s="7">
        <v>2770</v>
      </c>
      <c r="R20" s="7">
        <v>12691.92</v>
      </c>
      <c r="S20" s="7"/>
      <c r="T20" s="7"/>
      <c r="U20" s="7">
        <v>1890</v>
      </c>
      <c r="V20" s="7"/>
      <c r="W20" s="7"/>
      <c r="X20" s="9"/>
      <c r="Y20" s="9"/>
      <c r="Z20" s="9"/>
    </row>
    <row r="21" spans="1:26" ht="11.25">
      <c r="A21" s="29" t="s">
        <v>239</v>
      </c>
      <c r="B21" s="7">
        <v>306</v>
      </c>
      <c r="C21" s="31">
        <f t="shared" si="0"/>
        <v>813.0206563180828</v>
      </c>
      <c r="D21" s="7">
        <v>3000817</v>
      </c>
      <c r="E21" s="7">
        <v>2985411.85</v>
      </c>
      <c r="F21" s="7">
        <v>2110974.27</v>
      </c>
      <c r="G21" s="7">
        <v>162213.43</v>
      </c>
      <c r="H21" s="7">
        <v>377664.65</v>
      </c>
      <c r="I21" s="7">
        <v>37255.87</v>
      </c>
      <c r="J21" s="7">
        <v>107955.3</v>
      </c>
      <c r="K21" s="7">
        <v>1998.9</v>
      </c>
      <c r="L21" s="7">
        <v>116843.47</v>
      </c>
      <c r="M21" s="7"/>
      <c r="N21" s="7"/>
      <c r="O21" s="7">
        <v>5550</v>
      </c>
      <c r="P21" s="7"/>
      <c r="Q21" s="7"/>
      <c r="R21" s="7">
        <v>12083.46</v>
      </c>
      <c r="S21" s="7"/>
      <c r="T21" s="7"/>
      <c r="U21" s="7">
        <v>850</v>
      </c>
      <c r="V21" s="7"/>
      <c r="W21" s="7"/>
      <c r="X21" s="7"/>
      <c r="Y21" s="7"/>
      <c r="Z21" s="7"/>
    </row>
    <row r="22" spans="1:26" ht="11.25">
      <c r="A22" s="29" t="s">
        <v>240</v>
      </c>
      <c r="B22" s="7">
        <v>572</v>
      </c>
      <c r="C22" s="31">
        <f t="shared" si="0"/>
        <v>593.5043108974359</v>
      </c>
      <c r="D22" s="7">
        <v>4082272</v>
      </c>
      <c r="E22" s="7">
        <v>4073813.59</v>
      </c>
      <c r="F22" s="7">
        <v>2879814.81</v>
      </c>
      <c r="G22" s="7">
        <v>213713.84</v>
      </c>
      <c r="H22" s="7">
        <v>517497.51</v>
      </c>
      <c r="I22" s="7">
        <v>56337.93</v>
      </c>
      <c r="J22" s="7">
        <v>130936.35</v>
      </c>
      <c r="K22" s="7">
        <v>31524.29</v>
      </c>
      <c r="L22" s="7">
        <v>155885</v>
      </c>
      <c r="M22" s="7"/>
      <c r="N22" s="7"/>
      <c r="O22" s="34">
        <v>8750</v>
      </c>
      <c r="P22" s="34">
        <v>14800</v>
      </c>
      <c r="Q22" s="7">
        <v>14766.17</v>
      </c>
      <c r="R22" s="7">
        <v>1809.47</v>
      </c>
      <c r="S22" s="7"/>
      <c r="T22" s="7"/>
      <c r="U22" s="7">
        <v>2900</v>
      </c>
      <c r="V22" s="7"/>
      <c r="W22" s="7"/>
      <c r="X22" s="7"/>
      <c r="Y22" s="7"/>
      <c r="Z22" s="7"/>
    </row>
    <row r="23" spans="1:26" ht="11.25">
      <c r="A23" s="29" t="s">
        <v>241</v>
      </c>
      <c r="B23" s="7">
        <v>115</v>
      </c>
      <c r="C23" s="31">
        <f t="shared" si="0"/>
        <v>982.6011304347826</v>
      </c>
      <c r="D23" s="7">
        <v>1360510</v>
      </c>
      <c r="E23" s="7">
        <v>1355989.56</v>
      </c>
      <c r="F23" s="7">
        <v>901321.13</v>
      </c>
      <c r="G23" s="7">
        <v>75718.3</v>
      </c>
      <c r="H23" s="7">
        <v>160933.32</v>
      </c>
      <c r="I23" s="7">
        <v>17161.27</v>
      </c>
      <c r="J23" s="7">
        <v>52600</v>
      </c>
      <c r="K23" s="7">
        <v>19962.33</v>
      </c>
      <c r="L23" s="7">
        <v>54313</v>
      </c>
      <c r="M23" s="7"/>
      <c r="N23" s="7"/>
      <c r="O23" s="34"/>
      <c r="P23" s="34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>
      <c r="A24" s="29" t="s">
        <v>242</v>
      </c>
      <c r="B24" s="7">
        <v>462</v>
      </c>
      <c r="C24" s="31">
        <f t="shared" si="0"/>
        <v>626.0825685425685</v>
      </c>
      <c r="D24" s="7">
        <v>3477942</v>
      </c>
      <c r="E24" s="7">
        <v>3471001.76</v>
      </c>
      <c r="F24" s="7">
        <v>2390517.18</v>
      </c>
      <c r="G24" s="7">
        <v>178681.39</v>
      </c>
      <c r="H24" s="7">
        <v>426152</v>
      </c>
      <c r="I24" s="7">
        <v>41463.5</v>
      </c>
      <c r="J24" s="7">
        <v>95668.55</v>
      </c>
      <c r="K24" s="7">
        <v>16945</v>
      </c>
      <c r="L24" s="7">
        <v>134121</v>
      </c>
      <c r="M24" s="7"/>
      <c r="N24" s="7"/>
      <c r="O24" s="7">
        <v>5678.16</v>
      </c>
      <c r="P24" s="7">
        <v>16120.36</v>
      </c>
      <c r="Q24" s="7">
        <v>4543.94</v>
      </c>
      <c r="R24" s="7">
        <v>8913.66</v>
      </c>
      <c r="S24" s="7"/>
      <c r="T24" s="7"/>
      <c r="U24" s="7">
        <v>1900</v>
      </c>
      <c r="V24" s="7"/>
      <c r="W24" s="7"/>
      <c r="X24" s="7"/>
      <c r="Y24" s="7"/>
      <c r="Z24" s="7"/>
    </row>
    <row r="25" spans="1:26" s="3" customFormat="1" ht="11.25">
      <c r="A25" s="29" t="s">
        <v>243</v>
      </c>
      <c r="B25" s="7">
        <v>374</v>
      </c>
      <c r="C25" s="31">
        <f t="shared" si="0"/>
        <v>603.0927807486631</v>
      </c>
      <c r="D25" s="7">
        <v>2709413</v>
      </c>
      <c r="E25" s="7">
        <v>2706680.4</v>
      </c>
      <c r="F25" s="7">
        <v>1867772.07</v>
      </c>
      <c r="G25" s="7">
        <v>144130.38</v>
      </c>
      <c r="H25" s="7">
        <v>339894.72</v>
      </c>
      <c r="I25" s="7">
        <v>34620.19</v>
      </c>
      <c r="J25" s="7">
        <v>102245.28</v>
      </c>
      <c r="K25" s="7">
        <v>25894.13</v>
      </c>
      <c r="L25" s="7">
        <v>111964</v>
      </c>
      <c r="M25" s="7"/>
      <c r="N25" s="7"/>
      <c r="O25" s="7">
        <v>6477.4</v>
      </c>
      <c r="P25" s="7">
        <v>6797.47</v>
      </c>
      <c r="Q25" s="7">
        <v>1397.39</v>
      </c>
      <c r="R25" s="7">
        <v>2119.2</v>
      </c>
      <c r="S25" s="7"/>
      <c r="T25" s="7"/>
      <c r="U25" s="7">
        <v>1800</v>
      </c>
      <c r="V25" s="7"/>
      <c r="W25" s="7"/>
      <c r="X25" s="9"/>
      <c r="Y25" s="9"/>
      <c r="Z25" s="9"/>
    </row>
    <row r="26" spans="1:26" s="3" customFormat="1" ht="11.25">
      <c r="A26" s="29" t="s">
        <v>298</v>
      </c>
      <c r="B26" s="7">
        <v>180</v>
      </c>
      <c r="C26" s="31">
        <f t="shared" si="0"/>
        <v>757.6870324074074</v>
      </c>
      <c r="D26" s="7">
        <v>1644706</v>
      </c>
      <c r="E26" s="7">
        <v>1636603.99</v>
      </c>
      <c r="F26" s="7">
        <v>1081364.88</v>
      </c>
      <c r="G26" s="7">
        <v>93665.68</v>
      </c>
      <c r="H26" s="7">
        <v>198564.34</v>
      </c>
      <c r="I26" s="7">
        <v>23135.67</v>
      </c>
      <c r="J26" s="7">
        <v>151107.5</v>
      </c>
      <c r="K26" s="7">
        <v>0</v>
      </c>
      <c r="L26" s="7">
        <v>56212</v>
      </c>
      <c r="M26" s="7"/>
      <c r="N26" s="7"/>
      <c r="O26" s="7">
        <v>0</v>
      </c>
      <c r="P26" s="7"/>
      <c r="Q26" s="7"/>
      <c r="R26" s="7"/>
      <c r="S26" s="7"/>
      <c r="T26" s="7"/>
      <c r="U26" s="7"/>
      <c r="V26" s="7"/>
      <c r="W26" s="7"/>
      <c r="X26" s="9"/>
      <c r="Y26" s="9"/>
      <c r="Z26" s="9"/>
    </row>
    <row r="27" spans="1:26" s="3" customFormat="1" ht="11.25">
      <c r="A27" s="29" t="s">
        <v>245</v>
      </c>
      <c r="B27" s="7">
        <v>212</v>
      </c>
      <c r="C27" s="31">
        <f t="shared" si="0"/>
        <v>1135.5712342767297</v>
      </c>
      <c r="D27" s="7">
        <v>2893759</v>
      </c>
      <c r="E27" s="7">
        <v>2888893.22</v>
      </c>
      <c r="F27" s="7">
        <v>2005209.76</v>
      </c>
      <c r="G27" s="7">
        <v>151353.27</v>
      </c>
      <c r="H27" s="7">
        <v>359970.77</v>
      </c>
      <c r="I27" s="7">
        <v>42711.48</v>
      </c>
      <c r="J27" s="7">
        <v>139273.99</v>
      </c>
      <c r="K27" s="7">
        <v>34310</v>
      </c>
      <c r="L27" s="7">
        <v>124136</v>
      </c>
      <c r="M27" s="7"/>
      <c r="N27" s="7"/>
      <c r="O27" s="7">
        <v>6050</v>
      </c>
      <c r="P27" s="7"/>
      <c r="Q27" s="7">
        <v>1380.66</v>
      </c>
      <c r="R27" s="7">
        <v>28173.9</v>
      </c>
      <c r="S27" s="7"/>
      <c r="T27" s="7">
        <v>1156</v>
      </c>
      <c r="U27" s="7"/>
      <c r="V27" s="7"/>
      <c r="W27" s="7"/>
      <c r="X27" s="9"/>
      <c r="Y27" s="9"/>
      <c r="Z27" s="9"/>
    </row>
    <row r="28" spans="1:26" s="3" customFormat="1" ht="11.25">
      <c r="A28" s="29" t="s">
        <v>246</v>
      </c>
      <c r="B28" s="7">
        <v>463</v>
      </c>
      <c r="C28" s="31">
        <f t="shared" si="0"/>
        <v>632.3308963282938</v>
      </c>
      <c r="D28" s="7">
        <v>3520027</v>
      </c>
      <c r="E28" s="7">
        <v>3513230.46</v>
      </c>
      <c r="F28" s="7">
        <v>2429118.72</v>
      </c>
      <c r="G28" s="7">
        <v>183055.6</v>
      </c>
      <c r="H28" s="7">
        <v>435756.23</v>
      </c>
      <c r="I28" s="7">
        <v>53947.47</v>
      </c>
      <c r="J28" s="7">
        <v>140014.36</v>
      </c>
      <c r="K28" s="7">
        <v>68689.99</v>
      </c>
      <c r="L28" s="7">
        <v>137417</v>
      </c>
      <c r="M28" s="7"/>
      <c r="N28" s="7"/>
      <c r="O28" s="7">
        <v>12636</v>
      </c>
      <c r="P28" s="7">
        <v>45155.14</v>
      </c>
      <c r="Q28" s="7">
        <v>1398.81</v>
      </c>
      <c r="R28" s="7">
        <v>14640.03</v>
      </c>
      <c r="S28" s="7"/>
      <c r="T28" s="7"/>
      <c r="U28" s="7"/>
      <c r="V28" s="7"/>
      <c r="W28" s="7"/>
      <c r="X28" s="9"/>
      <c r="Y28" s="9"/>
      <c r="Z28" s="9"/>
    </row>
    <row r="29" spans="1:26" s="3" customFormat="1" ht="11.25">
      <c r="A29" s="29" t="s">
        <v>247</v>
      </c>
      <c r="B29" s="7">
        <v>290</v>
      </c>
      <c r="C29" s="31">
        <f t="shared" si="0"/>
        <v>281.33097413793104</v>
      </c>
      <c r="D29" s="7">
        <v>979144</v>
      </c>
      <c r="E29" s="7">
        <v>979031.79</v>
      </c>
      <c r="F29" s="7">
        <v>691143.74</v>
      </c>
      <c r="G29" s="7">
        <v>51789.7</v>
      </c>
      <c r="H29" s="7">
        <v>123933</v>
      </c>
      <c r="I29" s="7">
        <v>7809.35</v>
      </c>
      <c r="J29" s="7">
        <v>22175</v>
      </c>
      <c r="K29" s="7">
        <v>0</v>
      </c>
      <c r="L29" s="7">
        <v>32070</v>
      </c>
      <c r="M29" s="7"/>
      <c r="N29" s="7"/>
      <c r="O29" s="7">
        <v>1169</v>
      </c>
      <c r="P29" s="7"/>
      <c r="Q29" s="7"/>
      <c r="R29" s="7">
        <v>9462.6</v>
      </c>
      <c r="S29" s="7"/>
      <c r="T29" s="7"/>
      <c r="U29" s="7"/>
      <c r="V29" s="7"/>
      <c r="W29" s="7"/>
      <c r="X29" s="7">
        <v>4968</v>
      </c>
      <c r="Y29" s="9"/>
      <c r="Z29" s="9"/>
    </row>
    <row r="30" spans="1:26" ht="11.25">
      <c r="A30" s="32" t="s">
        <v>299</v>
      </c>
      <c r="B30" s="9">
        <f>SUM(B17:B29)</f>
        <v>4930</v>
      </c>
      <c r="C30" s="31">
        <f t="shared" si="0"/>
        <v>682.2629266396215</v>
      </c>
      <c r="D30" s="9">
        <f aca="true" t="shared" si="7" ref="D30:Z30">SUM(D17:D29)</f>
        <v>40488445</v>
      </c>
      <c r="E30" s="9">
        <f t="shared" si="7"/>
        <v>40362674.74</v>
      </c>
      <c r="F30" s="9">
        <f t="shared" si="7"/>
        <v>27756958.979999997</v>
      </c>
      <c r="G30" s="9">
        <f t="shared" si="7"/>
        <v>2120097.2</v>
      </c>
      <c r="H30" s="9">
        <f t="shared" si="7"/>
        <v>4972654.65</v>
      </c>
      <c r="I30" s="9">
        <f t="shared" si="7"/>
        <v>521666.72</v>
      </c>
      <c r="J30" s="9">
        <f t="shared" si="7"/>
        <v>1731831.48</v>
      </c>
      <c r="K30" s="9">
        <f t="shared" si="7"/>
        <v>391626.94</v>
      </c>
      <c r="L30" s="9">
        <f t="shared" si="7"/>
        <v>1538247.54</v>
      </c>
      <c r="M30" s="9">
        <f t="shared" si="7"/>
        <v>0</v>
      </c>
      <c r="N30" s="9">
        <f t="shared" si="7"/>
        <v>0</v>
      </c>
      <c r="O30" s="9">
        <f t="shared" si="7"/>
        <v>69228.51000000001</v>
      </c>
      <c r="P30" s="9">
        <f t="shared" si="7"/>
        <v>176112.38</v>
      </c>
      <c r="Q30" s="9">
        <f t="shared" si="7"/>
        <v>35362.17999999999</v>
      </c>
      <c r="R30" s="9">
        <f t="shared" si="7"/>
        <v>104783.34</v>
      </c>
      <c r="S30" s="9">
        <f t="shared" si="7"/>
        <v>0</v>
      </c>
      <c r="T30" s="9">
        <f t="shared" si="7"/>
        <v>6568</v>
      </c>
      <c r="U30" s="9">
        <f t="shared" si="7"/>
        <v>17940</v>
      </c>
      <c r="V30" s="9">
        <f t="shared" si="7"/>
        <v>0</v>
      </c>
      <c r="W30" s="9">
        <f t="shared" si="7"/>
        <v>0</v>
      </c>
      <c r="X30" s="9">
        <f t="shared" si="7"/>
        <v>10962</v>
      </c>
      <c r="Y30" s="9">
        <f t="shared" si="7"/>
        <v>0</v>
      </c>
      <c r="Z30" s="9">
        <f t="shared" si="7"/>
        <v>0</v>
      </c>
    </row>
    <row r="31" spans="1:26" ht="11.25">
      <c r="A31" s="29" t="s">
        <v>274</v>
      </c>
      <c r="B31" s="7">
        <v>21</v>
      </c>
      <c r="C31" s="31">
        <f t="shared" si="0"/>
        <v>3401.426944444444</v>
      </c>
      <c r="D31" s="7">
        <v>868261</v>
      </c>
      <c r="E31" s="7">
        <v>857159.59</v>
      </c>
      <c r="F31" s="7">
        <v>654547.96</v>
      </c>
      <c r="G31" s="7">
        <v>42258.25</v>
      </c>
      <c r="H31" s="7">
        <v>113576.04</v>
      </c>
      <c r="I31" s="7">
        <v>12977.36</v>
      </c>
      <c r="J31" s="7">
        <v>0</v>
      </c>
      <c r="K31" s="7">
        <v>0</v>
      </c>
      <c r="L31" s="7">
        <v>27538</v>
      </c>
      <c r="M31" s="7"/>
      <c r="N31" s="7"/>
      <c r="O31" s="7">
        <v>800</v>
      </c>
      <c r="P31" s="7"/>
      <c r="Q31" s="7"/>
      <c r="R31" s="7">
        <v>13330.43</v>
      </c>
      <c r="S31" s="7"/>
      <c r="T31" s="7">
        <v>1476</v>
      </c>
      <c r="U31" s="7">
        <v>6335.88</v>
      </c>
      <c r="V31" s="7"/>
      <c r="W31" s="7">
        <v>187.2</v>
      </c>
      <c r="X31" s="7"/>
      <c r="Y31" s="7"/>
      <c r="Z31" s="7"/>
    </row>
    <row r="32" spans="1:26" ht="11.25">
      <c r="A32" s="29" t="s">
        <v>228</v>
      </c>
      <c r="B32" s="7">
        <v>6</v>
      </c>
      <c r="C32" s="31">
        <f t="shared" si="0"/>
        <v>4190.265833333334</v>
      </c>
      <c r="D32" s="7">
        <v>303161</v>
      </c>
      <c r="E32" s="7">
        <v>301699.14</v>
      </c>
      <c r="F32" s="7">
        <v>225231.15</v>
      </c>
      <c r="G32" s="7">
        <v>13330.69</v>
      </c>
      <c r="H32" s="7">
        <v>40386.83</v>
      </c>
      <c r="I32" s="7">
        <v>4857.47</v>
      </c>
      <c r="J32" s="7"/>
      <c r="K32" s="7"/>
      <c r="L32" s="7">
        <v>13536</v>
      </c>
      <c r="M32" s="7"/>
      <c r="N32" s="7">
        <v>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38" customFormat="1" ht="11.25">
      <c r="A33" s="35" t="s">
        <v>250</v>
      </c>
      <c r="B33" s="36">
        <f>B31+B32</f>
        <v>27</v>
      </c>
      <c r="C33" s="31">
        <f t="shared" si="0"/>
        <v>3576.724475308642</v>
      </c>
      <c r="D33" s="36">
        <f aca="true" t="shared" si="8" ref="D33:Z33">D31+D32</f>
        <v>1171422</v>
      </c>
      <c r="E33" s="36">
        <f t="shared" si="8"/>
        <v>1158858.73</v>
      </c>
      <c r="F33" s="36">
        <f t="shared" si="8"/>
        <v>879779.11</v>
      </c>
      <c r="G33" s="36">
        <f t="shared" si="8"/>
        <v>55588.94</v>
      </c>
      <c r="H33" s="36">
        <f t="shared" si="8"/>
        <v>153962.87</v>
      </c>
      <c r="I33" s="36">
        <f t="shared" si="8"/>
        <v>17834.83</v>
      </c>
      <c r="J33" s="36">
        <f t="shared" si="8"/>
        <v>0</v>
      </c>
      <c r="K33" s="36">
        <f t="shared" si="8"/>
        <v>0</v>
      </c>
      <c r="L33" s="36">
        <f t="shared" si="8"/>
        <v>41074</v>
      </c>
      <c r="M33" s="36">
        <f t="shared" si="8"/>
        <v>0</v>
      </c>
      <c r="N33" s="36">
        <f t="shared" si="8"/>
        <v>0</v>
      </c>
      <c r="O33" s="36">
        <f t="shared" si="8"/>
        <v>800</v>
      </c>
      <c r="P33" s="36">
        <f t="shared" si="8"/>
        <v>0</v>
      </c>
      <c r="Q33" s="36">
        <f t="shared" si="8"/>
        <v>0</v>
      </c>
      <c r="R33" s="36">
        <f t="shared" si="8"/>
        <v>13330.43</v>
      </c>
      <c r="S33" s="36">
        <f t="shared" si="8"/>
        <v>0</v>
      </c>
      <c r="T33" s="36">
        <f t="shared" si="8"/>
        <v>1476</v>
      </c>
      <c r="U33" s="36">
        <f t="shared" si="8"/>
        <v>6335.88</v>
      </c>
      <c r="V33" s="36">
        <f t="shared" si="8"/>
        <v>0</v>
      </c>
      <c r="W33" s="36">
        <f t="shared" si="8"/>
        <v>187.2</v>
      </c>
      <c r="X33" s="36">
        <f t="shared" si="8"/>
        <v>0</v>
      </c>
      <c r="Y33" s="36">
        <f t="shared" si="8"/>
        <v>0</v>
      </c>
      <c r="Z33" s="36">
        <f t="shared" si="8"/>
        <v>0</v>
      </c>
    </row>
    <row r="34" spans="1:26" ht="11.25">
      <c r="A34" s="29" t="s">
        <v>258</v>
      </c>
      <c r="B34" s="7">
        <v>19</v>
      </c>
      <c r="C34" s="31">
        <f t="shared" si="0"/>
        <v>1451.2778508771928</v>
      </c>
      <c r="D34" s="7">
        <v>330892</v>
      </c>
      <c r="E34" s="7">
        <v>330891.35</v>
      </c>
      <c r="F34" s="7">
        <v>208489.57</v>
      </c>
      <c r="G34" s="7">
        <v>40370</v>
      </c>
      <c r="H34" s="7">
        <v>42006.94</v>
      </c>
      <c r="I34" s="7">
        <v>3446.84</v>
      </c>
      <c r="J34" s="7">
        <v>21000</v>
      </c>
      <c r="K34" s="7">
        <v>0</v>
      </c>
      <c r="L34" s="7">
        <v>11158</v>
      </c>
      <c r="M34" s="7"/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/>
      <c r="W34" s="7">
        <v>0</v>
      </c>
      <c r="X34" s="7">
        <v>0</v>
      </c>
      <c r="Y34" s="7"/>
      <c r="Z34" s="7"/>
    </row>
    <row r="35" spans="1:26" s="40" customFormat="1" ht="11.25">
      <c r="A35" s="32" t="s">
        <v>252</v>
      </c>
      <c r="B35" s="39">
        <f>SUM(B34:B34)</f>
        <v>19</v>
      </c>
      <c r="C35" s="31">
        <f t="shared" si="0"/>
        <v>1451.2778508771928</v>
      </c>
      <c r="D35" s="39">
        <f aca="true" t="shared" si="9" ref="D35:X35">SUM(D34:D34)</f>
        <v>330892</v>
      </c>
      <c r="E35" s="39">
        <f t="shared" si="9"/>
        <v>330891.35</v>
      </c>
      <c r="F35" s="39">
        <f t="shared" si="9"/>
        <v>208489.57</v>
      </c>
      <c r="G35" s="39">
        <f t="shared" si="9"/>
        <v>40370</v>
      </c>
      <c r="H35" s="39">
        <f t="shared" si="9"/>
        <v>42006.94</v>
      </c>
      <c r="I35" s="39">
        <f t="shared" si="9"/>
        <v>3446.84</v>
      </c>
      <c r="J35" s="39">
        <f t="shared" si="9"/>
        <v>21000</v>
      </c>
      <c r="K35" s="39">
        <f t="shared" si="9"/>
        <v>0</v>
      </c>
      <c r="L35" s="39">
        <f t="shared" si="9"/>
        <v>11158</v>
      </c>
      <c r="M35" s="39">
        <f t="shared" si="9"/>
        <v>0</v>
      </c>
      <c r="N35" s="39">
        <f t="shared" si="9"/>
        <v>0</v>
      </c>
      <c r="O35" s="39">
        <f t="shared" si="9"/>
        <v>0</v>
      </c>
      <c r="P35" s="39">
        <f t="shared" si="9"/>
        <v>0</v>
      </c>
      <c r="Q35" s="39">
        <f t="shared" si="9"/>
        <v>0</v>
      </c>
      <c r="R35" s="39">
        <f t="shared" si="9"/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/>
      <c r="Z35" s="39"/>
    </row>
    <row r="36" spans="1:26" s="40" customFormat="1" ht="14.25" customHeight="1">
      <c r="A36" s="29" t="s">
        <v>253</v>
      </c>
      <c r="B36" s="7">
        <v>375</v>
      </c>
      <c r="C36" s="31">
        <f t="shared" si="0"/>
        <v>952.9751733333334</v>
      </c>
      <c r="D36" s="7">
        <v>4309531</v>
      </c>
      <c r="E36" s="7">
        <v>4288388.28</v>
      </c>
      <c r="F36" s="7">
        <v>2943025.34</v>
      </c>
      <c r="G36" s="7">
        <v>226407.78</v>
      </c>
      <c r="H36" s="7">
        <v>515223.98</v>
      </c>
      <c r="I36" s="7">
        <v>51534.74</v>
      </c>
      <c r="J36" s="7">
        <v>278141.3</v>
      </c>
      <c r="K36" s="7">
        <v>22791.62</v>
      </c>
      <c r="L36" s="7">
        <v>165873</v>
      </c>
      <c r="M36" s="7"/>
      <c r="N36" s="7"/>
      <c r="O36" s="7">
        <v>2200</v>
      </c>
      <c r="P36" s="7">
        <v>2435.72</v>
      </c>
      <c r="Q36" s="7"/>
      <c r="R36" s="7">
        <v>6917.7</v>
      </c>
      <c r="S36" s="7"/>
      <c r="T36" s="7"/>
      <c r="U36" s="7">
        <v>2400</v>
      </c>
      <c r="V36" s="7"/>
      <c r="W36" s="7">
        <v>561.6</v>
      </c>
      <c r="X36" s="7">
        <v>70000</v>
      </c>
      <c r="Y36" s="39"/>
      <c r="Z36" s="39"/>
    </row>
    <row r="37" spans="1:26" s="3" customFormat="1" ht="11.25">
      <c r="A37" s="29" t="s">
        <v>282</v>
      </c>
      <c r="B37" s="7">
        <v>293</v>
      </c>
      <c r="C37" s="31">
        <f t="shared" si="0"/>
        <v>592.6548151308306</v>
      </c>
      <c r="D37" s="7">
        <v>2091822</v>
      </c>
      <c r="E37" s="7">
        <v>2083774.33</v>
      </c>
      <c r="F37" s="7">
        <v>1450281.48</v>
      </c>
      <c r="G37" s="7">
        <v>114378.87</v>
      </c>
      <c r="H37" s="7">
        <v>253694.7</v>
      </c>
      <c r="I37" s="7">
        <v>26223.63</v>
      </c>
      <c r="J37" s="7">
        <v>110291.87</v>
      </c>
      <c r="K37" s="7">
        <v>0</v>
      </c>
      <c r="L37" s="7">
        <v>75115</v>
      </c>
      <c r="M37" s="7"/>
      <c r="N37" s="7"/>
      <c r="O37" s="7">
        <v>2528</v>
      </c>
      <c r="P37" s="7"/>
      <c r="Q37" s="7">
        <v>962.84</v>
      </c>
      <c r="R37" s="7">
        <v>14147.87</v>
      </c>
      <c r="S37" s="7"/>
      <c r="T37" s="7"/>
      <c r="U37" s="7">
        <v>2400</v>
      </c>
      <c r="V37" s="7"/>
      <c r="W37" s="7"/>
      <c r="X37" s="9"/>
      <c r="Y37" s="9"/>
      <c r="Z37" s="9"/>
    </row>
    <row r="38" spans="1:26" s="3" customFormat="1" ht="11.25">
      <c r="A38" s="29" t="s">
        <v>255</v>
      </c>
      <c r="B38" s="7">
        <v>602</v>
      </c>
      <c r="C38" s="31">
        <f t="shared" si="0"/>
        <v>788.9524709302326</v>
      </c>
      <c r="D38" s="7">
        <v>5707217</v>
      </c>
      <c r="E38" s="7">
        <v>5699392.65</v>
      </c>
      <c r="F38" s="7">
        <v>3920673.94</v>
      </c>
      <c r="G38" s="7">
        <v>292980.41</v>
      </c>
      <c r="H38" s="7">
        <v>702708.93</v>
      </c>
      <c r="I38" s="7">
        <v>68758.72</v>
      </c>
      <c r="J38" s="7">
        <v>349102.21</v>
      </c>
      <c r="K38" s="7">
        <v>13642</v>
      </c>
      <c r="L38" s="7">
        <v>212867</v>
      </c>
      <c r="M38" s="7"/>
      <c r="N38" s="7"/>
      <c r="O38" s="7">
        <v>15229.21</v>
      </c>
      <c r="P38" s="7">
        <v>13467.97</v>
      </c>
      <c r="Q38" s="7">
        <v>3488.01</v>
      </c>
      <c r="R38" s="7">
        <v>17461.02</v>
      </c>
      <c r="S38" s="7"/>
      <c r="T38" s="7"/>
      <c r="U38" s="7">
        <v>2885.78</v>
      </c>
      <c r="V38" s="7"/>
      <c r="W38" s="7"/>
      <c r="X38" s="7">
        <v>30000</v>
      </c>
      <c r="Y38" s="9"/>
      <c r="Z38" s="9"/>
    </row>
    <row r="39" spans="1:26" s="3" customFormat="1" ht="11.25">
      <c r="A39" s="29" t="s">
        <v>256</v>
      </c>
      <c r="B39" s="7">
        <v>583</v>
      </c>
      <c r="C39" s="31">
        <f t="shared" si="0"/>
        <v>720.4399556889651</v>
      </c>
      <c r="D39" s="7">
        <v>5075617</v>
      </c>
      <c r="E39" s="7">
        <v>5040197.93</v>
      </c>
      <c r="F39" s="7">
        <v>3477128.09</v>
      </c>
      <c r="G39" s="7">
        <v>272898.54</v>
      </c>
      <c r="H39" s="7">
        <v>620411.04</v>
      </c>
      <c r="I39" s="7">
        <v>59661.1</v>
      </c>
      <c r="J39" s="7">
        <v>136527.53</v>
      </c>
      <c r="K39" s="7">
        <v>50000</v>
      </c>
      <c r="L39" s="7">
        <v>215613</v>
      </c>
      <c r="M39" s="7"/>
      <c r="N39" s="7"/>
      <c r="O39" s="7">
        <v>7152</v>
      </c>
      <c r="P39" s="7">
        <v>29607.92</v>
      </c>
      <c r="Q39" s="7"/>
      <c r="R39" s="7">
        <v>20365.14</v>
      </c>
      <c r="S39" s="7"/>
      <c r="T39" s="7"/>
      <c r="U39" s="7">
        <v>2900</v>
      </c>
      <c r="V39" s="7"/>
      <c r="W39" s="7">
        <v>374.4</v>
      </c>
      <c r="X39" s="7"/>
      <c r="Y39" s="9"/>
      <c r="Z39" s="9"/>
    </row>
    <row r="40" spans="1:26" s="40" customFormat="1" ht="11.25">
      <c r="A40" s="29" t="s">
        <v>257</v>
      </c>
      <c r="B40" s="41">
        <v>428</v>
      </c>
      <c r="C40" s="31">
        <f t="shared" si="0"/>
        <v>756.7880685358256</v>
      </c>
      <c r="D40" s="7">
        <v>3902544</v>
      </c>
      <c r="E40" s="7">
        <v>3886863.52</v>
      </c>
      <c r="F40" s="7">
        <v>2583531.81</v>
      </c>
      <c r="G40" s="7">
        <v>189822.55</v>
      </c>
      <c r="H40" s="7">
        <v>459369.88</v>
      </c>
      <c r="I40" s="7">
        <v>51156.2</v>
      </c>
      <c r="J40" s="7">
        <v>269635</v>
      </c>
      <c r="K40" s="7">
        <v>77999.55</v>
      </c>
      <c r="L40" s="7">
        <v>152239</v>
      </c>
      <c r="M40" s="7"/>
      <c r="N40" s="7"/>
      <c r="O40" s="7">
        <v>5076</v>
      </c>
      <c r="P40" s="7">
        <v>14477.56</v>
      </c>
      <c r="Q40" s="7">
        <v>7389.92</v>
      </c>
      <c r="R40" s="7">
        <v>13492.16</v>
      </c>
      <c r="S40" s="7"/>
      <c r="T40" s="7"/>
      <c r="U40" s="7">
        <v>2900</v>
      </c>
      <c r="V40" s="7"/>
      <c r="W40" s="7"/>
      <c r="X40" s="7"/>
      <c r="Y40" s="39"/>
      <c r="Z40" s="7">
        <v>7380</v>
      </c>
    </row>
    <row r="41" spans="1:26" s="3" customFormat="1" ht="11.25">
      <c r="A41" s="29" t="s">
        <v>258</v>
      </c>
      <c r="B41" s="7">
        <v>244</v>
      </c>
      <c r="C41" s="31">
        <f t="shared" si="0"/>
        <v>806.3177185792348</v>
      </c>
      <c r="D41" s="7">
        <v>2370410</v>
      </c>
      <c r="E41" s="7">
        <v>2360898.28</v>
      </c>
      <c r="F41" s="7">
        <v>1700392.84</v>
      </c>
      <c r="G41" s="7">
        <v>111769.82</v>
      </c>
      <c r="H41" s="7">
        <v>298495.56</v>
      </c>
      <c r="I41" s="7">
        <v>24520.58</v>
      </c>
      <c r="J41" s="7">
        <v>48198.95</v>
      </c>
      <c r="K41" s="7">
        <v>20638.33</v>
      </c>
      <c r="L41" s="7">
        <v>95232</v>
      </c>
      <c r="M41" s="7"/>
      <c r="N41" s="7"/>
      <c r="O41" s="7">
        <v>2802</v>
      </c>
      <c r="P41" s="7"/>
      <c r="Q41" s="7"/>
      <c r="R41" s="7">
        <v>7457.6</v>
      </c>
      <c r="S41" s="7"/>
      <c r="T41" s="7"/>
      <c r="U41" s="7">
        <v>2400</v>
      </c>
      <c r="V41" s="7"/>
      <c r="W41" s="7">
        <v>187.2</v>
      </c>
      <c r="X41" s="9"/>
      <c r="Y41" s="9"/>
      <c r="Z41" s="9"/>
    </row>
    <row r="42" spans="1:26" s="3" customFormat="1" ht="11.25">
      <c r="A42" s="29" t="s">
        <v>259</v>
      </c>
      <c r="B42" s="7">
        <v>247</v>
      </c>
      <c r="C42" s="31">
        <f t="shared" si="0"/>
        <v>789.3991363022942</v>
      </c>
      <c r="D42" s="7">
        <v>2344087</v>
      </c>
      <c r="E42" s="7">
        <v>2339779.04</v>
      </c>
      <c r="F42" s="7">
        <v>1524999.35</v>
      </c>
      <c r="G42" s="7">
        <v>119823.27</v>
      </c>
      <c r="H42" s="7">
        <v>269000</v>
      </c>
      <c r="I42" s="7">
        <v>20770</v>
      </c>
      <c r="J42" s="7">
        <v>182999.29</v>
      </c>
      <c r="K42" s="7">
        <v>60881.41</v>
      </c>
      <c r="L42" s="7">
        <v>87931</v>
      </c>
      <c r="M42" s="7"/>
      <c r="N42" s="7"/>
      <c r="O42" s="7">
        <v>5700</v>
      </c>
      <c r="P42" s="7"/>
      <c r="Q42" s="7"/>
      <c r="R42" s="7">
        <v>6513.87</v>
      </c>
      <c r="S42" s="7"/>
      <c r="T42" s="7"/>
      <c r="U42" s="7">
        <v>2400</v>
      </c>
      <c r="V42" s="7"/>
      <c r="W42" s="7"/>
      <c r="X42" s="9"/>
      <c r="Y42" s="9"/>
      <c r="Z42" s="9"/>
    </row>
    <row r="43" spans="1:26" s="3" customFormat="1" ht="11.25">
      <c r="A43" s="29" t="s">
        <v>260</v>
      </c>
      <c r="B43" s="7">
        <v>155</v>
      </c>
      <c r="C43" s="31">
        <f t="shared" si="0"/>
        <v>963.920376344086</v>
      </c>
      <c r="D43" s="7">
        <v>1826569</v>
      </c>
      <c r="E43" s="7">
        <v>1792891.9</v>
      </c>
      <c r="F43" s="7">
        <v>1127251.79</v>
      </c>
      <c r="G43" s="7">
        <v>101332.28</v>
      </c>
      <c r="H43" s="7">
        <v>210257.09</v>
      </c>
      <c r="I43" s="7">
        <v>20841.73</v>
      </c>
      <c r="J43" s="7">
        <v>159840.32</v>
      </c>
      <c r="K43" s="7">
        <v>54888</v>
      </c>
      <c r="L43" s="7">
        <v>71492</v>
      </c>
      <c r="M43" s="7"/>
      <c r="N43" s="7"/>
      <c r="O43" s="7">
        <v>8501.37</v>
      </c>
      <c r="P43" s="7">
        <v>7999.99</v>
      </c>
      <c r="Q43" s="7"/>
      <c r="R43" s="7">
        <v>26717.5</v>
      </c>
      <c r="S43" s="7"/>
      <c r="T43" s="7"/>
      <c r="U43" s="7">
        <v>2400</v>
      </c>
      <c r="V43" s="7"/>
      <c r="W43" s="7"/>
      <c r="X43" s="7"/>
      <c r="Y43" s="9"/>
      <c r="Z43" s="9"/>
    </row>
    <row r="44" spans="1:26" s="3" customFormat="1" ht="11.25">
      <c r="A44" s="29" t="s">
        <v>261</v>
      </c>
      <c r="B44" s="7">
        <v>318</v>
      </c>
      <c r="C44" s="31">
        <f t="shared" si="0"/>
        <v>750.2367400419288</v>
      </c>
      <c r="D44" s="7">
        <v>2881571</v>
      </c>
      <c r="E44" s="7">
        <v>2862903.4</v>
      </c>
      <c r="F44" s="7">
        <v>1964615.34</v>
      </c>
      <c r="G44" s="7">
        <v>149850.47</v>
      </c>
      <c r="H44" s="7">
        <v>351171.06</v>
      </c>
      <c r="I44" s="7">
        <v>35421.54</v>
      </c>
      <c r="J44" s="7">
        <v>124581.51</v>
      </c>
      <c r="K44" s="7">
        <v>54229.57</v>
      </c>
      <c r="L44" s="7">
        <v>111119</v>
      </c>
      <c r="M44" s="7"/>
      <c r="N44" s="7"/>
      <c r="O44" s="7">
        <v>7530</v>
      </c>
      <c r="P44" s="7">
        <f>1100+7840.17</f>
        <v>8940.17</v>
      </c>
      <c r="Q44" s="7"/>
      <c r="R44" s="7">
        <v>8578.6</v>
      </c>
      <c r="S44" s="7"/>
      <c r="T44" s="7"/>
      <c r="U44" s="7">
        <v>2400</v>
      </c>
      <c r="V44" s="7"/>
      <c r="W44" s="7"/>
      <c r="X44" s="7"/>
      <c r="Y44" s="9"/>
      <c r="Z44" s="9"/>
    </row>
    <row r="45" spans="1:26" s="3" customFormat="1" ht="11.25">
      <c r="A45" s="29" t="s">
        <v>262</v>
      </c>
      <c r="B45" s="7">
        <v>441</v>
      </c>
      <c r="C45" s="31">
        <f t="shared" si="0"/>
        <v>646.197656840514</v>
      </c>
      <c r="D45" s="7">
        <v>3441134</v>
      </c>
      <c r="E45" s="7">
        <v>3419678</v>
      </c>
      <c r="F45" s="7">
        <v>2417116</v>
      </c>
      <c r="G45" s="7">
        <v>181996</v>
      </c>
      <c r="H45" s="7">
        <v>434459.94</v>
      </c>
      <c r="I45" s="7">
        <v>39616.6</v>
      </c>
      <c r="J45" s="7">
        <v>92958</v>
      </c>
      <c r="K45" s="7">
        <v>35991.53</v>
      </c>
      <c r="L45" s="7">
        <v>146379</v>
      </c>
      <c r="M45" s="7"/>
      <c r="N45" s="7"/>
      <c r="O45" s="7">
        <v>5686.63</v>
      </c>
      <c r="P45" s="7">
        <v>732</v>
      </c>
      <c r="Q45" s="7">
        <v>5980.19</v>
      </c>
      <c r="R45" s="7">
        <v>11555.61</v>
      </c>
      <c r="S45" s="7"/>
      <c r="T45" s="7"/>
      <c r="U45" s="7">
        <v>2400</v>
      </c>
      <c r="V45" s="7"/>
      <c r="W45" s="7"/>
      <c r="X45" s="9"/>
      <c r="Y45" s="9"/>
      <c r="Z45" s="9"/>
    </row>
    <row r="46" spans="1:26" s="3" customFormat="1" ht="11.25">
      <c r="A46" s="29" t="s">
        <v>247</v>
      </c>
      <c r="B46" s="7">
        <v>60</v>
      </c>
      <c r="C46" s="31">
        <f t="shared" si="0"/>
        <v>609.2416666666667</v>
      </c>
      <c r="D46" s="7">
        <v>442630</v>
      </c>
      <c r="E46" s="7">
        <v>438654</v>
      </c>
      <c r="F46" s="7">
        <v>300767.86</v>
      </c>
      <c r="G46" s="7">
        <v>26991.35</v>
      </c>
      <c r="H46" s="7">
        <v>51054.13</v>
      </c>
      <c r="I46" s="7">
        <v>3038.53</v>
      </c>
      <c r="J46" s="7">
        <v>30818.13</v>
      </c>
      <c r="K46" s="7">
        <v>0</v>
      </c>
      <c r="L46" s="7">
        <v>12826</v>
      </c>
      <c r="M46" s="7">
        <v>0</v>
      </c>
      <c r="N46" s="7">
        <v>0</v>
      </c>
      <c r="O46" s="7"/>
      <c r="P46" s="7"/>
      <c r="Q46" s="7"/>
      <c r="R46" s="7"/>
      <c r="S46" s="7"/>
      <c r="T46" s="7"/>
      <c r="U46" s="7"/>
      <c r="V46" s="7"/>
      <c r="W46" s="7">
        <v>0</v>
      </c>
      <c r="X46" s="9"/>
      <c r="Y46" s="9"/>
      <c r="Z46" s="9"/>
    </row>
    <row r="47" spans="1:26" s="3" customFormat="1" ht="11.25">
      <c r="A47" s="32" t="s">
        <v>263</v>
      </c>
      <c r="B47" s="9">
        <f>SUM(B36:B46)</f>
        <v>3746</v>
      </c>
      <c r="C47" s="31">
        <f t="shared" si="0"/>
        <v>761.1101025538352</v>
      </c>
      <c r="D47" s="9">
        <f aca="true" t="shared" si="10" ref="D47:Z47">SUM(D36:D46)</f>
        <v>34393132</v>
      </c>
      <c r="E47" s="9">
        <f t="shared" si="10"/>
        <v>34213421.33</v>
      </c>
      <c r="F47" s="9">
        <f t="shared" si="10"/>
        <v>23409783.84</v>
      </c>
      <c r="G47" s="9">
        <f t="shared" si="10"/>
        <v>1788251.3400000003</v>
      </c>
      <c r="H47" s="9">
        <f t="shared" si="10"/>
        <v>4165846.3099999996</v>
      </c>
      <c r="I47" s="9">
        <f t="shared" si="10"/>
        <v>401543.37</v>
      </c>
      <c r="J47" s="9">
        <f t="shared" si="10"/>
        <v>1783094.11</v>
      </c>
      <c r="K47" s="9">
        <f t="shared" si="10"/>
        <v>391062.01</v>
      </c>
      <c r="L47" s="9">
        <f t="shared" si="10"/>
        <v>1346686</v>
      </c>
      <c r="M47" s="9">
        <f t="shared" si="10"/>
        <v>0</v>
      </c>
      <c r="N47" s="9">
        <f t="shared" si="10"/>
        <v>0</v>
      </c>
      <c r="O47" s="9">
        <f t="shared" si="10"/>
        <v>62405.21</v>
      </c>
      <c r="P47" s="9">
        <f t="shared" si="10"/>
        <v>77661.33</v>
      </c>
      <c r="Q47" s="9">
        <f t="shared" si="10"/>
        <v>17820.96</v>
      </c>
      <c r="R47" s="9">
        <f t="shared" si="10"/>
        <v>133207.07</v>
      </c>
      <c r="S47" s="9">
        <f t="shared" si="10"/>
        <v>0</v>
      </c>
      <c r="T47" s="9">
        <f t="shared" si="10"/>
        <v>0</v>
      </c>
      <c r="U47" s="9">
        <f t="shared" si="10"/>
        <v>25485.78</v>
      </c>
      <c r="V47" s="9">
        <f t="shared" si="10"/>
        <v>0</v>
      </c>
      <c r="W47" s="9">
        <f t="shared" si="10"/>
        <v>1123.2</v>
      </c>
      <c r="X47" s="9">
        <f t="shared" si="10"/>
        <v>100000</v>
      </c>
      <c r="Y47" s="9">
        <f t="shared" si="10"/>
        <v>0</v>
      </c>
      <c r="Z47" s="9">
        <f t="shared" si="10"/>
        <v>7380</v>
      </c>
    </row>
    <row r="48" spans="1:26" s="3" customFormat="1" ht="11.25">
      <c r="A48" s="32" t="s">
        <v>264</v>
      </c>
      <c r="B48" s="9">
        <v>341</v>
      </c>
      <c r="C48" s="31">
        <f t="shared" si="0"/>
        <v>1026.8134677419355</v>
      </c>
      <c r="D48" s="9">
        <v>4203797</v>
      </c>
      <c r="E48" s="9">
        <v>4201720.71</v>
      </c>
      <c r="F48" s="9">
        <v>3024240.23</v>
      </c>
      <c r="G48" s="9">
        <v>232538.32</v>
      </c>
      <c r="H48" s="9">
        <v>535727.51</v>
      </c>
      <c r="I48" s="9">
        <v>49740.04</v>
      </c>
      <c r="J48" s="9">
        <v>77190.56</v>
      </c>
      <c r="K48" s="9">
        <v>4983.41</v>
      </c>
      <c r="L48" s="9">
        <v>182770</v>
      </c>
      <c r="M48" s="9"/>
      <c r="N48" s="9">
        <v>0</v>
      </c>
      <c r="O48" s="9">
        <v>1200</v>
      </c>
      <c r="P48" s="9"/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/>
      <c r="Y48" s="9"/>
      <c r="Z48" s="9"/>
    </row>
    <row r="49" spans="1:26" s="42" customFormat="1" ht="11.25">
      <c r="A49" s="29" t="s">
        <v>266</v>
      </c>
      <c r="B49" s="41">
        <v>19</v>
      </c>
      <c r="C49" s="31">
        <f t="shared" si="0"/>
        <v>3765.262587719298</v>
      </c>
      <c r="D49" s="7">
        <v>862694</v>
      </c>
      <c r="E49" s="7">
        <v>858479.87</v>
      </c>
      <c r="F49" s="7">
        <v>633843.09</v>
      </c>
      <c r="G49" s="7">
        <v>61622.58</v>
      </c>
      <c r="H49" s="7">
        <v>117786.05</v>
      </c>
      <c r="I49" s="7">
        <v>8868.56</v>
      </c>
      <c r="J49" s="7">
        <v>530.37</v>
      </c>
      <c r="K49" s="7"/>
      <c r="L49" s="7">
        <v>31434</v>
      </c>
      <c r="M49" s="7"/>
      <c r="N49" s="7">
        <v>0</v>
      </c>
      <c r="O49" s="7"/>
      <c r="P49" s="7"/>
      <c r="Q49" s="7"/>
      <c r="R49" s="7"/>
      <c r="S49" s="7"/>
      <c r="T49" s="7"/>
      <c r="U49" s="7"/>
      <c r="V49" s="7"/>
      <c r="W49" s="7"/>
      <c r="X49" s="41"/>
      <c r="Y49" s="41"/>
      <c r="Z49" s="41"/>
    </row>
    <row r="50" spans="1:26" s="40" customFormat="1" ht="11.25">
      <c r="A50" s="29" t="s">
        <v>249</v>
      </c>
      <c r="B50" s="41">
        <v>43</v>
      </c>
      <c r="C50" s="31">
        <f t="shared" si="0"/>
        <v>2261.088023255814</v>
      </c>
      <c r="D50" s="7">
        <v>1172704</v>
      </c>
      <c r="E50" s="7">
        <v>1166721.42</v>
      </c>
      <c r="F50" s="7">
        <v>850842.04</v>
      </c>
      <c r="G50" s="7">
        <v>63396.99</v>
      </c>
      <c r="H50" s="7">
        <v>149596.67</v>
      </c>
      <c r="I50" s="7">
        <v>12761.22</v>
      </c>
      <c r="J50" s="7">
        <v>27273</v>
      </c>
      <c r="K50" s="7">
        <v>11037.6</v>
      </c>
      <c r="L50" s="7">
        <v>40659</v>
      </c>
      <c r="M50" s="7"/>
      <c r="N50" s="7">
        <v>0</v>
      </c>
      <c r="O50" s="7"/>
      <c r="P50" s="7"/>
      <c r="Q50" s="7"/>
      <c r="R50" s="7"/>
      <c r="S50" s="7"/>
      <c r="T50" s="7"/>
      <c r="U50" s="7"/>
      <c r="V50" s="7"/>
      <c r="W50" s="7">
        <v>0</v>
      </c>
      <c r="X50" s="39"/>
      <c r="Y50" s="39"/>
      <c r="Z50" s="39"/>
    </row>
    <row r="51" spans="1:26" s="40" customFormat="1" ht="11.25">
      <c r="A51" s="29" t="s">
        <v>229</v>
      </c>
      <c r="B51" s="41">
        <v>29</v>
      </c>
      <c r="C51" s="31">
        <f t="shared" si="0"/>
        <v>3067.1833045977014</v>
      </c>
      <c r="D51" s="7">
        <v>1067843</v>
      </c>
      <c r="E51" s="7">
        <v>1067379.79</v>
      </c>
      <c r="F51" s="7">
        <v>798118.94</v>
      </c>
      <c r="G51" s="7">
        <v>51342.28</v>
      </c>
      <c r="H51" s="7">
        <v>142553.03</v>
      </c>
      <c r="I51" s="7">
        <v>15453.99</v>
      </c>
      <c r="J51" s="7">
        <v>13991</v>
      </c>
      <c r="K51" s="7"/>
      <c r="L51" s="7">
        <v>37842</v>
      </c>
      <c r="M51" s="7"/>
      <c r="N51" s="7">
        <v>0</v>
      </c>
      <c r="O51" s="7"/>
      <c r="P51" s="7"/>
      <c r="Q51" s="7"/>
      <c r="R51" s="7"/>
      <c r="S51" s="7"/>
      <c r="T51" s="7"/>
      <c r="U51" s="7"/>
      <c r="V51" s="7"/>
      <c r="W51" s="7">
        <v>0</v>
      </c>
      <c r="X51" s="39"/>
      <c r="Y51" s="39"/>
      <c r="Z51" s="39"/>
    </row>
    <row r="52" spans="1:26" s="40" customFormat="1" ht="11.25">
      <c r="A52" s="32" t="s">
        <v>300</v>
      </c>
      <c r="B52" s="9">
        <f>SUM(B49:B51)</f>
        <v>91</v>
      </c>
      <c r="C52" s="31">
        <f t="shared" si="0"/>
        <v>2832.0339560439566</v>
      </c>
      <c r="D52" s="9">
        <f aca="true" t="shared" si="11" ref="D52:Z52">SUM(D49:D51)</f>
        <v>3103241</v>
      </c>
      <c r="E52" s="9">
        <f t="shared" si="11"/>
        <v>3092581.08</v>
      </c>
      <c r="F52" s="9">
        <f t="shared" si="11"/>
        <v>2282804.07</v>
      </c>
      <c r="G52" s="9">
        <f t="shared" si="11"/>
        <v>176361.85</v>
      </c>
      <c r="H52" s="9">
        <f t="shared" si="11"/>
        <v>409935.75</v>
      </c>
      <c r="I52" s="9">
        <f t="shared" si="11"/>
        <v>37083.77</v>
      </c>
      <c r="J52" s="9">
        <f t="shared" si="11"/>
        <v>41794.369999999995</v>
      </c>
      <c r="K52" s="9">
        <f t="shared" si="11"/>
        <v>11037.6</v>
      </c>
      <c r="L52" s="9">
        <f t="shared" si="11"/>
        <v>109935</v>
      </c>
      <c r="M52" s="9">
        <f t="shared" si="11"/>
        <v>0</v>
      </c>
      <c r="N52" s="9">
        <f t="shared" si="11"/>
        <v>0</v>
      </c>
      <c r="O52" s="9">
        <f t="shared" si="11"/>
        <v>0</v>
      </c>
      <c r="P52" s="9">
        <f t="shared" si="11"/>
        <v>0</v>
      </c>
      <c r="Q52" s="9">
        <f t="shared" si="11"/>
        <v>0</v>
      </c>
      <c r="R52" s="9">
        <f t="shared" si="11"/>
        <v>0</v>
      </c>
      <c r="S52" s="9">
        <f t="shared" si="11"/>
        <v>0</v>
      </c>
      <c r="T52" s="9">
        <f t="shared" si="11"/>
        <v>0</v>
      </c>
      <c r="U52" s="9">
        <f t="shared" si="11"/>
        <v>0</v>
      </c>
      <c r="V52" s="9">
        <f t="shared" si="11"/>
        <v>0</v>
      </c>
      <c r="W52" s="9">
        <f t="shared" si="11"/>
        <v>0</v>
      </c>
      <c r="X52" s="9">
        <f t="shared" si="11"/>
        <v>0</v>
      </c>
      <c r="Y52" s="9">
        <f t="shared" si="11"/>
        <v>0</v>
      </c>
      <c r="Z52" s="9">
        <f t="shared" si="11"/>
        <v>0</v>
      </c>
    </row>
    <row r="53" spans="1:26" s="40" customFormat="1" ht="12" customHeight="1">
      <c r="A53" s="35" t="s">
        <v>268</v>
      </c>
      <c r="B53" s="39"/>
      <c r="C53" s="31"/>
      <c r="D53" s="9">
        <v>125770</v>
      </c>
      <c r="E53" s="9">
        <v>125766.9</v>
      </c>
      <c r="F53" s="9">
        <v>77174</v>
      </c>
      <c r="G53" s="9">
        <v>0</v>
      </c>
      <c r="H53" s="9">
        <v>13218</v>
      </c>
      <c r="I53" s="9">
        <v>1833</v>
      </c>
      <c r="J53" s="9">
        <v>23841</v>
      </c>
      <c r="K53" s="9">
        <v>0</v>
      </c>
      <c r="L53" s="9">
        <v>4893</v>
      </c>
      <c r="M53" s="9"/>
      <c r="N53" s="9">
        <v>0</v>
      </c>
      <c r="O53" s="39"/>
      <c r="P53" s="9"/>
      <c r="Q53" s="9"/>
      <c r="R53" s="9"/>
      <c r="S53" s="39"/>
      <c r="T53" s="39"/>
      <c r="U53" s="39"/>
      <c r="V53" s="39">
        <v>0</v>
      </c>
      <c r="W53" s="39">
        <v>0</v>
      </c>
      <c r="X53" s="39"/>
      <c r="Y53" s="39"/>
      <c r="Z53" s="39"/>
    </row>
    <row r="54" spans="1:26" s="40" customFormat="1" ht="11.25">
      <c r="A54" s="35" t="s">
        <v>269</v>
      </c>
      <c r="B54" s="9"/>
      <c r="C54" s="31"/>
      <c r="D54" s="9">
        <v>739716</v>
      </c>
      <c r="E54" s="9">
        <v>703450.66</v>
      </c>
      <c r="F54" s="9">
        <v>448323</v>
      </c>
      <c r="G54" s="9">
        <v>38774.2</v>
      </c>
      <c r="H54" s="9">
        <v>81927.55</v>
      </c>
      <c r="I54" s="9">
        <v>7838.72</v>
      </c>
      <c r="J54" s="9">
        <v>5459.28</v>
      </c>
      <c r="K54" s="9">
        <v>768.75</v>
      </c>
      <c r="L54" s="9">
        <v>22923</v>
      </c>
      <c r="M54" s="9"/>
      <c r="N54" s="9">
        <v>0</v>
      </c>
      <c r="O54" s="9"/>
      <c r="P54" s="9"/>
      <c r="Q54" s="9"/>
      <c r="R54" s="9"/>
      <c r="S54" s="39"/>
      <c r="T54" s="39"/>
      <c r="U54" s="39"/>
      <c r="V54" s="39">
        <v>0</v>
      </c>
      <c r="W54" s="39">
        <v>0</v>
      </c>
      <c r="X54" s="39"/>
      <c r="Y54" s="39"/>
      <c r="Z54" s="39"/>
    </row>
    <row r="55" spans="1:26" s="40" customFormat="1" ht="11.25">
      <c r="A55" s="35" t="s">
        <v>270</v>
      </c>
      <c r="B55" s="9"/>
      <c r="C55" s="31"/>
      <c r="D55" s="9">
        <v>104889</v>
      </c>
      <c r="E55" s="9">
        <v>104666.77</v>
      </c>
      <c r="F55" s="9">
        <v>76380.36</v>
      </c>
      <c r="G55" s="9">
        <v>6212.93</v>
      </c>
      <c r="H55" s="9">
        <v>15428.91</v>
      </c>
      <c r="I55" s="9">
        <v>523.34</v>
      </c>
      <c r="J55" s="9">
        <v>2153</v>
      </c>
      <c r="K55" s="9">
        <v>0</v>
      </c>
      <c r="L55" s="9">
        <v>3452</v>
      </c>
      <c r="M55" s="9"/>
      <c r="N55" s="9">
        <v>0</v>
      </c>
      <c r="O55" s="9"/>
      <c r="P55" s="9"/>
      <c r="Q55" s="9"/>
      <c r="R55" s="9"/>
      <c r="S55" s="39"/>
      <c r="T55" s="39"/>
      <c r="U55" s="39"/>
      <c r="V55" s="39"/>
      <c r="W55" s="39"/>
      <c r="X55" s="39"/>
      <c r="Y55" s="39"/>
      <c r="Z55" s="39"/>
    </row>
    <row r="56" spans="1:26" s="40" customFormat="1" ht="11.25">
      <c r="A56" s="35" t="s">
        <v>271</v>
      </c>
      <c r="B56" s="39"/>
      <c r="C56" s="31"/>
      <c r="D56" s="39">
        <v>231460</v>
      </c>
      <c r="E56" s="39">
        <v>231227.34</v>
      </c>
      <c r="F56" s="39">
        <v>176994.29</v>
      </c>
      <c r="G56" s="39">
        <v>10050</v>
      </c>
      <c r="H56" s="39">
        <v>30774.39</v>
      </c>
      <c r="I56" s="39">
        <v>4143.66</v>
      </c>
      <c r="J56" s="39">
        <v>3229</v>
      </c>
      <c r="K56" s="39"/>
      <c r="L56" s="39">
        <v>5760</v>
      </c>
      <c r="M56" s="39"/>
      <c r="N56" s="39">
        <v>0</v>
      </c>
      <c r="O56" s="39"/>
      <c r="P56" s="9"/>
      <c r="Q56" s="9"/>
      <c r="R56" s="9"/>
      <c r="S56" s="39"/>
      <c r="T56" s="39"/>
      <c r="U56" s="39"/>
      <c r="V56" s="39">
        <v>0</v>
      </c>
      <c r="W56" s="39">
        <v>0</v>
      </c>
      <c r="X56" s="39"/>
      <c r="Y56" s="39"/>
      <c r="Z56" s="39"/>
    </row>
    <row r="57" spans="1:26" s="40" customFormat="1" ht="11.25">
      <c r="A57" s="29" t="s">
        <v>273</v>
      </c>
      <c r="B57" s="7">
        <v>10</v>
      </c>
      <c r="C57" s="31">
        <f aca="true" t="shared" si="12" ref="C57:C72">E57/B57/12</f>
        <v>5158.550916666666</v>
      </c>
      <c r="D57" s="7">
        <v>621227</v>
      </c>
      <c r="E57" s="7">
        <v>619026.11</v>
      </c>
      <c r="F57" s="7">
        <v>331327.19</v>
      </c>
      <c r="G57" s="7">
        <v>26414.4</v>
      </c>
      <c r="H57" s="7">
        <v>60217.43</v>
      </c>
      <c r="I57" s="7">
        <v>5285.46</v>
      </c>
      <c r="J57" s="7">
        <v>80622.74</v>
      </c>
      <c r="K57" s="7">
        <v>53326.88</v>
      </c>
      <c r="L57" s="7">
        <v>17300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41">
        <v>0</v>
      </c>
      <c r="U57" s="41">
        <v>0</v>
      </c>
      <c r="V57" s="41"/>
      <c r="W57" s="39"/>
      <c r="X57" s="9"/>
      <c r="Y57" s="39"/>
      <c r="Z57" s="39">
        <v>0</v>
      </c>
    </row>
    <row r="58" spans="1:32" ht="11.25">
      <c r="A58" s="29" t="s">
        <v>274</v>
      </c>
      <c r="B58" s="7">
        <v>8</v>
      </c>
      <c r="C58" s="31">
        <f t="shared" si="12"/>
        <v>6617.9939583333335</v>
      </c>
      <c r="D58" s="7">
        <v>656178</v>
      </c>
      <c r="E58" s="7">
        <v>635327.42</v>
      </c>
      <c r="F58" s="7">
        <v>278654.74</v>
      </c>
      <c r="G58" s="7">
        <v>33652</v>
      </c>
      <c r="H58" s="7">
        <v>50958.93</v>
      </c>
      <c r="I58" s="7">
        <v>6543.72</v>
      </c>
      <c r="J58" s="7">
        <v>133499.11</v>
      </c>
      <c r="K58" s="7">
        <v>60300.55</v>
      </c>
      <c r="L58" s="7">
        <v>13691</v>
      </c>
      <c r="M58" s="7">
        <v>0</v>
      </c>
      <c r="N58" s="7"/>
      <c r="O58" s="7"/>
      <c r="P58" s="7"/>
      <c r="Q58" s="7"/>
      <c r="R58" s="7"/>
      <c r="S58" s="7">
        <v>1233</v>
      </c>
      <c r="T58" s="7"/>
      <c r="U58" s="7"/>
      <c r="V58" s="7"/>
      <c r="W58" s="7"/>
      <c r="X58" s="7"/>
      <c r="Y58" s="7"/>
      <c r="Z58" s="19">
        <v>0</v>
      </c>
      <c r="AA58" s="43"/>
      <c r="AB58" s="43"/>
      <c r="AC58" s="43"/>
      <c r="AD58" s="43"/>
      <c r="AE58" s="43"/>
      <c r="AF58" s="43"/>
    </row>
    <row r="59" spans="1:32" ht="11.25">
      <c r="A59" s="32" t="s">
        <v>301</v>
      </c>
      <c r="B59" s="9">
        <f>B57+B58</f>
        <v>18</v>
      </c>
      <c r="C59" s="31">
        <f t="shared" si="12"/>
        <v>5807.192268518519</v>
      </c>
      <c r="D59" s="9">
        <f aca="true" t="shared" si="13" ref="D59:Z59">D57+D58</f>
        <v>1277405</v>
      </c>
      <c r="E59" s="9">
        <f t="shared" si="13"/>
        <v>1254353.53</v>
      </c>
      <c r="F59" s="9">
        <f t="shared" si="13"/>
        <v>609981.9299999999</v>
      </c>
      <c r="G59" s="9">
        <f t="shared" si="13"/>
        <v>60066.4</v>
      </c>
      <c r="H59" s="9">
        <f t="shared" si="13"/>
        <v>111176.36</v>
      </c>
      <c r="I59" s="9">
        <f t="shared" si="13"/>
        <v>11829.18</v>
      </c>
      <c r="J59" s="9">
        <f t="shared" si="13"/>
        <v>214121.84999999998</v>
      </c>
      <c r="K59" s="9">
        <f t="shared" si="13"/>
        <v>113627.43</v>
      </c>
      <c r="L59" s="9">
        <f t="shared" si="13"/>
        <v>30991</v>
      </c>
      <c r="M59" s="9">
        <f t="shared" si="13"/>
        <v>0</v>
      </c>
      <c r="N59" s="9">
        <f t="shared" si="13"/>
        <v>0</v>
      </c>
      <c r="O59" s="9">
        <f t="shared" si="13"/>
        <v>0</v>
      </c>
      <c r="P59" s="9">
        <f t="shared" si="13"/>
        <v>0</v>
      </c>
      <c r="Q59" s="9">
        <f t="shared" si="13"/>
        <v>0</v>
      </c>
      <c r="R59" s="9">
        <f t="shared" si="13"/>
        <v>0</v>
      </c>
      <c r="S59" s="9">
        <f t="shared" si="13"/>
        <v>1233</v>
      </c>
      <c r="T59" s="9">
        <f t="shared" si="13"/>
        <v>0</v>
      </c>
      <c r="U59" s="9">
        <f t="shared" si="13"/>
        <v>0</v>
      </c>
      <c r="V59" s="9">
        <f t="shared" si="13"/>
        <v>0</v>
      </c>
      <c r="W59" s="9">
        <f t="shared" si="13"/>
        <v>0</v>
      </c>
      <c r="X59" s="9">
        <f t="shared" si="13"/>
        <v>0</v>
      </c>
      <c r="Y59" s="9">
        <f t="shared" si="13"/>
        <v>0</v>
      </c>
      <c r="Z59" s="9">
        <f t="shared" si="13"/>
        <v>0</v>
      </c>
      <c r="AA59" s="24"/>
      <c r="AB59" s="24"/>
      <c r="AC59" s="24"/>
      <c r="AD59" s="24"/>
      <c r="AE59" s="24"/>
      <c r="AF59" s="24"/>
    </row>
    <row r="60" spans="1:26" ht="11.25">
      <c r="A60" s="29" t="s">
        <v>265</v>
      </c>
      <c r="B60" s="7">
        <v>4</v>
      </c>
      <c r="C60" s="31">
        <f t="shared" si="12"/>
        <v>260.6947916666667</v>
      </c>
      <c r="D60" s="7">
        <v>12846</v>
      </c>
      <c r="E60" s="7">
        <v>12513.35</v>
      </c>
      <c r="F60" s="7">
        <v>9412.96</v>
      </c>
      <c r="G60" s="7">
        <v>1001</v>
      </c>
      <c r="H60" s="7">
        <v>1837.51</v>
      </c>
      <c r="I60" s="7">
        <v>261.88</v>
      </c>
      <c r="J60" s="7"/>
      <c r="K60" s="7"/>
      <c r="L60" s="7"/>
      <c r="M60" s="7"/>
      <c r="N60" s="7"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>
      <c r="A61" s="29" t="s">
        <v>273</v>
      </c>
      <c r="B61" s="7">
        <v>17</v>
      </c>
      <c r="C61" s="31">
        <f t="shared" si="12"/>
        <v>226.92534313725488</v>
      </c>
      <c r="D61" s="7">
        <v>46689</v>
      </c>
      <c r="E61" s="7">
        <v>46292.77</v>
      </c>
      <c r="F61" s="7">
        <v>38481.01</v>
      </c>
      <c r="G61" s="7">
        <v>355.67</v>
      </c>
      <c r="H61" s="7">
        <v>6586.04</v>
      </c>
      <c r="I61" s="7">
        <v>870.05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35" t="s">
        <v>359</v>
      </c>
      <c r="B62" s="9">
        <f>B60+B61</f>
        <v>21</v>
      </c>
      <c r="C62" s="31">
        <f t="shared" si="12"/>
        <v>233.357619047619</v>
      </c>
      <c r="D62" s="9">
        <f aca="true" t="shared" si="14" ref="D62:N62">D60+D61</f>
        <v>59535</v>
      </c>
      <c r="E62" s="9">
        <f t="shared" si="14"/>
        <v>58806.119999999995</v>
      </c>
      <c r="F62" s="9">
        <f t="shared" si="14"/>
        <v>47893.97</v>
      </c>
      <c r="G62" s="9">
        <f t="shared" si="14"/>
        <v>1356.67</v>
      </c>
      <c r="H62" s="9">
        <f t="shared" si="14"/>
        <v>8423.55</v>
      </c>
      <c r="I62" s="9">
        <f t="shared" si="14"/>
        <v>1131.9299999999998</v>
      </c>
      <c r="J62" s="9">
        <f t="shared" si="14"/>
        <v>0</v>
      </c>
      <c r="K62" s="9">
        <f t="shared" si="14"/>
        <v>0</v>
      </c>
      <c r="L62" s="9">
        <f t="shared" si="14"/>
        <v>0</v>
      </c>
      <c r="M62" s="9">
        <f t="shared" si="14"/>
        <v>0</v>
      </c>
      <c r="N62" s="9">
        <f t="shared" si="14"/>
        <v>0</v>
      </c>
      <c r="O62" s="9"/>
      <c r="P62" s="9"/>
      <c r="Q62" s="9"/>
      <c r="R62" s="9"/>
      <c r="S62" s="9"/>
      <c r="T62" s="9"/>
      <c r="U62" s="9"/>
      <c r="V62" s="9"/>
      <c r="W62" s="9"/>
      <c r="X62" s="7"/>
      <c r="Y62" s="7"/>
      <c r="Z62" s="7"/>
    </row>
    <row r="63" spans="1:26" ht="11.25">
      <c r="A63" s="29" t="s">
        <v>277</v>
      </c>
      <c r="B63" s="7">
        <v>5163</v>
      </c>
      <c r="C63" s="31">
        <f t="shared" si="12"/>
        <v>27.546012169927042</v>
      </c>
      <c r="D63" s="7">
        <v>1714623</v>
      </c>
      <c r="E63" s="7">
        <v>1706640.73</v>
      </c>
      <c r="F63" s="7">
        <v>1172519.27</v>
      </c>
      <c r="G63" s="7">
        <v>88768.87</v>
      </c>
      <c r="H63" s="7">
        <v>199829.92</v>
      </c>
      <c r="I63" s="7">
        <v>19615.24</v>
      </c>
      <c r="J63" s="7">
        <v>51855.37</v>
      </c>
      <c r="K63" s="7">
        <v>977.55</v>
      </c>
      <c r="L63" s="7">
        <v>69528</v>
      </c>
      <c r="M63" s="7"/>
      <c r="N63" s="7">
        <v>5828.97</v>
      </c>
      <c r="O63" s="7"/>
      <c r="P63" s="7"/>
      <c r="Q63" s="7"/>
      <c r="R63" s="7"/>
      <c r="S63" s="7">
        <v>4540</v>
      </c>
      <c r="T63" s="7"/>
      <c r="U63" s="7"/>
      <c r="V63" s="7"/>
      <c r="W63" s="7">
        <v>0</v>
      </c>
      <c r="X63" s="7"/>
      <c r="Y63" s="7"/>
      <c r="Z63" s="7"/>
    </row>
    <row r="64" spans="1:26" ht="11.25">
      <c r="A64" s="29" t="s">
        <v>278</v>
      </c>
      <c r="B64" s="7">
        <v>11051</v>
      </c>
      <c r="C64" s="31">
        <f t="shared" si="12"/>
        <v>12.202545470998098</v>
      </c>
      <c r="D64" s="7">
        <v>1625218</v>
      </c>
      <c r="E64" s="7">
        <v>1618203.96</v>
      </c>
      <c r="F64" s="7">
        <v>1128458.17</v>
      </c>
      <c r="G64" s="7">
        <v>83421.08</v>
      </c>
      <c r="H64" s="7">
        <v>199609.49</v>
      </c>
      <c r="I64" s="7">
        <v>21844.09</v>
      </c>
      <c r="J64" s="7">
        <v>29622.58</v>
      </c>
      <c r="K64" s="7">
        <v>5986.19</v>
      </c>
      <c r="L64" s="7">
        <v>63514</v>
      </c>
      <c r="M64" s="7"/>
      <c r="N64" s="7">
        <v>0</v>
      </c>
      <c r="O64" s="7"/>
      <c r="P64" s="7"/>
      <c r="Q64" s="7"/>
      <c r="R64" s="7"/>
      <c r="S64" s="7">
        <v>2470</v>
      </c>
      <c r="T64" s="7"/>
      <c r="U64" s="7"/>
      <c r="V64" s="7"/>
      <c r="W64" s="7">
        <v>0</v>
      </c>
      <c r="X64" s="7"/>
      <c r="Y64" s="7"/>
      <c r="Z64" s="7"/>
    </row>
    <row r="65" spans="1:26" ht="11.25">
      <c r="A65" s="29" t="s">
        <v>279</v>
      </c>
      <c r="B65" s="7">
        <v>5256</v>
      </c>
      <c r="C65" s="31">
        <f t="shared" si="12"/>
        <v>20.053745560629125</v>
      </c>
      <c r="D65" s="7">
        <v>1265545</v>
      </c>
      <c r="E65" s="7">
        <v>1264829.84</v>
      </c>
      <c r="F65" s="7">
        <v>888370.5</v>
      </c>
      <c r="G65" s="7">
        <v>69129.57</v>
      </c>
      <c r="H65" s="7">
        <v>155739.12</v>
      </c>
      <c r="I65" s="7">
        <v>14724.71</v>
      </c>
      <c r="J65" s="7">
        <v>31499.83</v>
      </c>
      <c r="K65" s="7">
        <v>4497.06</v>
      </c>
      <c r="L65" s="7">
        <v>57383</v>
      </c>
      <c r="M65" s="7"/>
      <c r="N65" s="7">
        <v>0</v>
      </c>
      <c r="O65" s="7"/>
      <c r="P65" s="7"/>
      <c r="Q65" s="7"/>
      <c r="R65" s="7"/>
      <c r="S65" s="7">
        <v>1720</v>
      </c>
      <c r="T65" s="7"/>
      <c r="U65" s="7"/>
      <c r="V65" s="7"/>
      <c r="W65" s="7">
        <v>0</v>
      </c>
      <c r="X65" s="7"/>
      <c r="Y65" s="7"/>
      <c r="Z65" s="7"/>
    </row>
    <row r="66" spans="1:26" ht="11.25">
      <c r="A66" s="32" t="s">
        <v>302</v>
      </c>
      <c r="B66" s="9">
        <f>SUM(B63:B65)</f>
        <v>21470</v>
      </c>
      <c r="C66" s="31">
        <f t="shared" si="12"/>
        <v>17.81429331625524</v>
      </c>
      <c r="D66" s="9">
        <f aca="true" t="shared" si="15" ref="D66:Z66">SUM(D63:D65)</f>
        <v>4605386</v>
      </c>
      <c r="E66" s="9">
        <f t="shared" si="15"/>
        <v>4589674.53</v>
      </c>
      <c r="F66" s="9">
        <f t="shared" si="15"/>
        <v>3189347.94</v>
      </c>
      <c r="G66" s="9">
        <f t="shared" si="15"/>
        <v>241319.52000000002</v>
      </c>
      <c r="H66" s="9">
        <f t="shared" si="15"/>
        <v>555178.53</v>
      </c>
      <c r="I66" s="9">
        <f t="shared" si="15"/>
        <v>56184.04</v>
      </c>
      <c r="J66" s="9">
        <f t="shared" si="15"/>
        <v>112977.78000000001</v>
      </c>
      <c r="K66" s="9">
        <f t="shared" si="15"/>
        <v>11460.8</v>
      </c>
      <c r="L66" s="9">
        <f t="shared" si="15"/>
        <v>190425</v>
      </c>
      <c r="M66" s="9">
        <f t="shared" si="15"/>
        <v>0</v>
      </c>
      <c r="N66" s="9">
        <f t="shared" si="15"/>
        <v>5828.97</v>
      </c>
      <c r="O66" s="9">
        <f t="shared" si="15"/>
        <v>0</v>
      </c>
      <c r="P66" s="9">
        <f t="shared" si="15"/>
        <v>0</v>
      </c>
      <c r="Q66" s="9">
        <f t="shared" si="15"/>
        <v>0</v>
      </c>
      <c r="R66" s="9">
        <f t="shared" si="15"/>
        <v>0</v>
      </c>
      <c r="S66" s="9">
        <f t="shared" si="15"/>
        <v>8730</v>
      </c>
      <c r="T66" s="9">
        <f t="shared" si="15"/>
        <v>0</v>
      </c>
      <c r="U66" s="9">
        <f t="shared" si="15"/>
        <v>0</v>
      </c>
      <c r="V66" s="9">
        <f t="shared" si="15"/>
        <v>0</v>
      </c>
      <c r="W66" s="9">
        <f t="shared" si="15"/>
        <v>0</v>
      </c>
      <c r="X66" s="9">
        <f t="shared" si="15"/>
        <v>0</v>
      </c>
      <c r="Y66" s="9">
        <f t="shared" si="15"/>
        <v>0</v>
      </c>
      <c r="Z66" s="9">
        <f t="shared" si="15"/>
        <v>0</v>
      </c>
    </row>
    <row r="67" spans="1:26" s="3" customFormat="1" ht="11.25">
      <c r="A67" s="32" t="s">
        <v>303</v>
      </c>
      <c r="B67" s="9">
        <v>1217</v>
      </c>
      <c r="C67" s="31">
        <f t="shared" si="12"/>
        <v>159.4208168994796</v>
      </c>
      <c r="D67" s="9">
        <v>2337158</v>
      </c>
      <c r="E67" s="9">
        <v>2328181.61</v>
      </c>
      <c r="F67" s="9">
        <v>1454432.39</v>
      </c>
      <c r="G67" s="9">
        <v>103163.21</v>
      </c>
      <c r="H67" s="9">
        <v>247935</v>
      </c>
      <c r="I67" s="9">
        <v>25946.82</v>
      </c>
      <c r="J67" s="9">
        <v>139226.53</v>
      </c>
      <c r="K67" s="9">
        <v>3672.36</v>
      </c>
      <c r="L67" s="9">
        <v>99011</v>
      </c>
      <c r="M67" s="9"/>
      <c r="N67" s="9">
        <v>0</v>
      </c>
      <c r="O67" s="9"/>
      <c r="P67" s="9">
        <v>7800</v>
      </c>
      <c r="Q67" s="9">
        <v>10134.91</v>
      </c>
      <c r="R67" s="9"/>
      <c r="S67" s="7">
        <v>5300</v>
      </c>
      <c r="T67" s="7">
        <v>0</v>
      </c>
      <c r="U67" s="7">
        <v>7923.4</v>
      </c>
      <c r="V67" s="7">
        <v>4982.58</v>
      </c>
      <c r="W67" s="9">
        <v>0</v>
      </c>
      <c r="X67" s="9"/>
      <c r="Y67" s="7">
        <v>4634.04</v>
      </c>
      <c r="Z67" s="9"/>
    </row>
    <row r="68" spans="1:26" ht="11.25">
      <c r="A68" s="29" t="s">
        <v>237</v>
      </c>
      <c r="B68" s="7">
        <v>150</v>
      </c>
      <c r="C68" s="31">
        <f t="shared" si="12"/>
        <v>684.1949333333332</v>
      </c>
      <c r="D68" s="7">
        <v>1245277</v>
      </c>
      <c r="E68" s="7">
        <v>1231550.88</v>
      </c>
      <c r="F68" s="7">
        <v>706114.53</v>
      </c>
      <c r="G68" s="7">
        <v>55551.04</v>
      </c>
      <c r="H68" s="7">
        <v>127332</v>
      </c>
      <c r="I68" s="7">
        <v>12030.63</v>
      </c>
      <c r="J68" s="7">
        <v>170712.85</v>
      </c>
      <c r="K68" s="7">
        <v>37810.81</v>
      </c>
      <c r="L68" s="7">
        <v>42814</v>
      </c>
      <c r="M68" s="7">
        <v>0</v>
      </c>
      <c r="N68" s="7"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>
      <c r="A69" s="29" t="s">
        <v>282</v>
      </c>
      <c r="B69" s="7">
        <v>113</v>
      </c>
      <c r="C69" s="31">
        <f t="shared" si="12"/>
        <v>743.770191740413</v>
      </c>
      <c r="D69" s="7">
        <v>1010874</v>
      </c>
      <c r="E69" s="7">
        <v>1008552.38</v>
      </c>
      <c r="F69" s="7">
        <v>615430.72</v>
      </c>
      <c r="G69" s="7">
        <v>47629.84</v>
      </c>
      <c r="H69" s="7">
        <v>111766.02</v>
      </c>
      <c r="I69" s="7">
        <v>10170.9</v>
      </c>
      <c r="J69" s="7">
        <v>160104.14</v>
      </c>
      <c r="K69" s="7">
        <v>0</v>
      </c>
      <c r="L69" s="7">
        <v>32184</v>
      </c>
      <c r="M69" s="7">
        <v>0</v>
      </c>
      <c r="N69" s="7">
        <v>0</v>
      </c>
      <c r="O69" s="7"/>
      <c r="P69" s="7"/>
      <c r="Q69" s="7"/>
      <c r="R69" s="7"/>
      <c r="S69" s="7"/>
      <c r="T69" s="7"/>
      <c r="U69" s="7"/>
      <c r="V69" s="7"/>
      <c r="W69" s="7">
        <v>0</v>
      </c>
      <c r="X69" s="7"/>
      <c r="Y69" s="7"/>
      <c r="Z69" s="7"/>
    </row>
    <row r="70" spans="1:26" ht="11.25">
      <c r="A70" s="32" t="s">
        <v>304</v>
      </c>
      <c r="B70" s="9">
        <f>SUM(B68:B69)</f>
        <v>263</v>
      </c>
      <c r="C70" s="31">
        <f t="shared" si="12"/>
        <v>709.79190747782</v>
      </c>
      <c r="D70" s="9">
        <f aca="true" t="shared" si="16" ref="D70:Z70">SUM(D68:D69)</f>
        <v>2256151</v>
      </c>
      <c r="E70" s="9">
        <f t="shared" si="16"/>
        <v>2240103.26</v>
      </c>
      <c r="F70" s="9">
        <f t="shared" si="16"/>
        <v>1321545.25</v>
      </c>
      <c r="G70" s="9">
        <f t="shared" si="16"/>
        <v>103180.88</v>
      </c>
      <c r="H70" s="9">
        <f t="shared" si="16"/>
        <v>239098.02000000002</v>
      </c>
      <c r="I70" s="9">
        <f t="shared" si="16"/>
        <v>22201.53</v>
      </c>
      <c r="J70" s="9">
        <f t="shared" si="16"/>
        <v>330816.99</v>
      </c>
      <c r="K70" s="9">
        <f t="shared" si="16"/>
        <v>37810.81</v>
      </c>
      <c r="L70" s="9">
        <f t="shared" si="16"/>
        <v>74998</v>
      </c>
      <c r="M70" s="9">
        <f t="shared" si="16"/>
        <v>0</v>
      </c>
      <c r="N70" s="9">
        <f t="shared" si="16"/>
        <v>0</v>
      </c>
      <c r="O70" s="9">
        <f t="shared" si="16"/>
        <v>0</v>
      </c>
      <c r="P70" s="9">
        <f t="shared" si="16"/>
        <v>0</v>
      </c>
      <c r="Q70" s="9">
        <f t="shared" si="16"/>
        <v>0</v>
      </c>
      <c r="R70" s="9">
        <f t="shared" si="16"/>
        <v>0</v>
      </c>
      <c r="S70" s="9">
        <f t="shared" si="16"/>
        <v>0</v>
      </c>
      <c r="T70" s="9">
        <f t="shared" si="16"/>
        <v>0</v>
      </c>
      <c r="U70" s="9">
        <f t="shared" si="16"/>
        <v>0</v>
      </c>
      <c r="V70" s="9">
        <f t="shared" si="16"/>
        <v>0</v>
      </c>
      <c r="W70" s="9">
        <f t="shared" si="16"/>
        <v>0</v>
      </c>
      <c r="X70" s="9">
        <f t="shared" si="16"/>
        <v>0</v>
      </c>
      <c r="Y70" s="9">
        <f t="shared" si="16"/>
        <v>0</v>
      </c>
      <c r="Z70" s="9">
        <f t="shared" si="16"/>
        <v>0</v>
      </c>
    </row>
    <row r="71" spans="1:26" ht="11.25">
      <c r="A71" s="35" t="s">
        <v>305</v>
      </c>
      <c r="B71" s="9">
        <v>10925</v>
      </c>
      <c r="C71" s="31">
        <f t="shared" si="12"/>
        <v>3.3234424103737603</v>
      </c>
      <c r="D71" s="9">
        <v>436513</v>
      </c>
      <c r="E71" s="9">
        <v>435703.3</v>
      </c>
      <c r="F71" s="9">
        <v>328135.37</v>
      </c>
      <c r="G71" s="9">
        <v>26383.32</v>
      </c>
      <c r="H71" s="9">
        <v>59699</v>
      </c>
      <c r="I71" s="9">
        <v>7270.61</v>
      </c>
      <c r="J71" s="9">
        <v>0</v>
      </c>
      <c r="K71" s="9">
        <v>0</v>
      </c>
      <c r="L71" s="9">
        <v>12933</v>
      </c>
      <c r="M71" s="9">
        <v>0</v>
      </c>
      <c r="N71" s="9">
        <v>0</v>
      </c>
      <c r="O71" s="9"/>
      <c r="P71" s="9"/>
      <c r="Q71" s="9"/>
      <c r="R71" s="9"/>
      <c r="S71" s="9"/>
      <c r="T71" s="9"/>
      <c r="U71" s="9"/>
      <c r="V71" s="9">
        <v>0</v>
      </c>
      <c r="W71" s="7">
        <v>0</v>
      </c>
      <c r="X71" s="7"/>
      <c r="Y71" s="7"/>
      <c r="Z71" s="7"/>
    </row>
    <row r="72" spans="1:26" ht="11.25">
      <c r="A72" s="32" t="s">
        <v>173</v>
      </c>
      <c r="B72" s="14">
        <f>B8+B16+B30+B33+B35+B47+B48+B52+B53+B54+B56+B59+B66+B67+B70+B71+B55+B62+B12+B10</f>
        <v>43475</v>
      </c>
      <c r="C72" s="31">
        <f t="shared" si="12"/>
        <v>205.13978529806403</v>
      </c>
      <c r="D72" s="14">
        <f aca="true" t="shared" si="17" ref="D72:Z72">D8+D16+D30+D33+D35+D47+D48+D52+D53+D54+D56+D59+D66+D67+D70+D71+D55+D62+D12+D10</f>
        <v>107509952</v>
      </c>
      <c r="E72" s="14">
        <f t="shared" si="17"/>
        <v>107021425.99000001</v>
      </c>
      <c r="F72" s="14">
        <f t="shared" si="17"/>
        <v>73620104.44</v>
      </c>
      <c r="G72" s="14">
        <f t="shared" si="17"/>
        <v>5663409.930000001</v>
      </c>
      <c r="H72" s="14">
        <f t="shared" si="17"/>
        <v>13146389.310000002</v>
      </c>
      <c r="I72" s="14">
        <f t="shared" si="17"/>
        <v>1333256.95</v>
      </c>
      <c r="J72" s="14">
        <f t="shared" si="17"/>
        <v>4634386.930000001</v>
      </c>
      <c r="K72" s="14">
        <f t="shared" si="17"/>
        <v>1031893.46</v>
      </c>
      <c r="L72" s="14">
        <f t="shared" si="17"/>
        <v>4108183.54</v>
      </c>
      <c r="M72" s="14">
        <f t="shared" si="17"/>
        <v>130626</v>
      </c>
      <c r="N72" s="14">
        <f t="shared" si="17"/>
        <v>10823.970000000001</v>
      </c>
      <c r="O72" s="14">
        <f t="shared" si="17"/>
        <v>158292.72</v>
      </c>
      <c r="P72" s="14">
        <f t="shared" si="17"/>
        <v>338905.55000000005</v>
      </c>
      <c r="Q72" s="14">
        <f t="shared" si="17"/>
        <v>85644.76</v>
      </c>
      <c r="R72" s="14">
        <f t="shared" si="17"/>
        <v>330411.29000000004</v>
      </c>
      <c r="S72" s="14">
        <f t="shared" si="17"/>
        <v>15263</v>
      </c>
      <c r="T72" s="14">
        <f t="shared" si="17"/>
        <v>218450.12999999998</v>
      </c>
      <c r="U72" s="14">
        <f t="shared" si="17"/>
        <v>118809.16</v>
      </c>
      <c r="V72" s="14">
        <f t="shared" si="17"/>
        <v>4982.58</v>
      </c>
      <c r="W72" s="14">
        <f t="shared" si="17"/>
        <v>1310.4</v>
      </c>
      <c r="X72" s="14">
        <f t="shared" si="17"/>
        <v>112462</v>
      </c>
      <c r="Y72" s="14">
        <f t="shared" si="17"/>
        <v>4634.04</v>
      </c>
      <c r="Z72" s="14">
        <f t="shared" si="17"/>
        <v>7380</v>
      </c>
    </row>
  </sheetData>
  <sheetProtection/>
  <mergeCells count="23">
    <mergeCell ref="Y3:Y4"/>
    <mergeCell ref="Z3:Z4"/>
    <mergeCell ref="T3:T4"/>
    <mergeCell ref="U3:U4"/>
    <mergeCell ref="V3:V4"/>
    <mergeCell ref="X3:X4"/>
    <mergeCell ref="R3:R4"/>
    <mergeCell ref="O3:O4"/>
    <mergeCell ref="S3:S4"/>
    <mergeCell ref="I3:I4"/>
    <mergeCell ref="J3:J4"/>
    <mergeCell ref="N3:N4"/>
    <mergeCell ref="P3:P4"/>
    <mergeCell ref="A3:A4"/>
    <mergeCell ref="B2:N2"/>
    <mergeCell ref="W3:W4"/>
    <mergeCell ref="F3:F4"/>
    <mergeCell ref="K3:K4"/>
    <mergeCell ref="L3:L4"/>
    <mergeCell ref="M3:M4"/>
    <mergeCell ref="G3:G4"/>
    <mergeCell ref="H3:H4"/>
    <mergeCell ref="Q3:Q4"/>
  </mergeCells>
  <printOptions/>
  <pageMargins left="0.59" right="0" top="0.55" bottom="0.2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2"/>
    </sheetView>
  </sheetViews>
  <sheetFormatPr defaultColWidth="9.00390625" defaultRowHeight="12.75"/>
  <cols>
    <col min="1" max="1" width="28.625" style="1" customWidth="1"/>
    <col min="2" max="2" width="7.25390625" style="1" customWidth="1"/>
    <col min="3" max="3" width="8.25390625" style="1" customWidth="1"/>
    <col min="4" max="4" width="8.125" style="4" customWidth="1"/>
    <col min="5" max="5" width="7.75390625" style="1" bestFit="1" customWidth="1"/>
    <col min="6" max="6" width="8.375" style="1" bestFit="1" customWidth="1"/>
    <col min="7" max="7" width="6.625" style="1" customWidth="1"/>
    <col min="8" max="8" width="8.875" style="1" customWidth="1"/>
    <col min="9" max="9" width="6.125" style="1" customWidth="1"/>
    <col min="10" max="10" width="6.375" style="1" customWidth="1"/>
    <col min="11" max="11" width="7.75390625" style="1" customWidth="1"/>
    <col min="12" max="12" width="9.75390625" style="1" hidden="1" customWidth="1"/>
    <col min="13" max="13" width="7.875" style="1" hidden="1" customWidth="1"/>
    <col min="14" max="14" width="9.25390625" style="1" hidden="1" customWidth="1"/>
    <col min="15" max="15" width="6.875" style="1" hidden="1" customWidth="1"/>
    <col min="16" max="16" width="8.25390625" style="1" hidden="1" customWidth="1"/>
    <col min="17" max="17" width="5.75390625" style="1" hidden="1" customWidth="1"/>
    <col min="18" max="18" width="8.75390625" style="1" hidden="1" customWidth="1"/>
    <col min="19" max="19" width="9.00390625" style="1" hidden="1" customWidth="1"/>
    <col min="20" max="20" width="9.375" style="1" hidden="1" customWidth="1"/>
    <col min="21" max="16384" width="9.125" style="1" customWidth="1"/>
  </cols>
  <sheetData>
    <row r="1" ht="11.25">
      <c r="K1" s="73" t="s">
        <v>346</v>
      </c>
    </row>
    <row r="2" spans="1:20" ht="51.75" customHeight="1">
      <c r="A2" s="167" t="s">
        <v>351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79"/>
      <c r="M2" s="79"/>
      <c r="N2" s="79"/>
      <c r="O2" s="79"/>
      <c r="P2" s="79"/>
      <c r="Q2" s="79"/>
      <c r="R2" s="79"/>
      <c r="S2" s="79"/>
      <c r="T2" s="79"/>
    </row>
    <row r="3" spans="1:20" s="106" customFormat="1" ht="12.75" customHeight="1">
      <c r="A3" s="170" t="s">
        <v>165</v>
      </c>
      <c r="B3" s="173" t="s">
        <v>349</v>
      </c>
      <c r="C3" s="173" t="s">
        <v>350</v>
      </c>
      <c r="D3" s="176" t="s">
        <v>215</v>
      </c>
      <c r="E3" s="177"/>
      <c r="F3" s="177"/>
      <c r="G3" s="177"/>
      <c r="H3" s="177"/>
      <c r="I3" s="177"/>
      <c r="J3" s="177"/>
      <c r="K3" s="178"/>
      <c r="L3" s="104" t="s">
        <v>216</v>
      </c>
      <c r="M3" s="104"/>
      <c r="N3" s="179" t="s">
        <v>217</v>
      </c>
      <c r="O3" s="179"/>
      <c r="P3" s="179"/>
      <c r="Q3" s="179"/>
      <c r="R3" s="179"/>
      <c r="S3" s="179"/>
      <c r="T3" s="104" t="s">
        <v>99</v>
      </c>
    </row>
    <row r="4" spans="1:20" s="106" customFormat="1" ht="11.25">
      <c r="A4" s="171"/>
      <c r="B4" s="174"/>
      <c r="C4" s="174"/>
      <c r="D4" s="179" t="s">
        <v>170</v>
      </c>
      <c r="E4" s="179"/>
      <c r="F4" s="179"/>
      <c r="G4" s="179"/>
      <c r="H4" s="179"/>
      <c r="I4" s="168" t="s">
        <v>171</v>
      </c>
      <c r="J4" s="168" t="s">
        <v>172</v>
      </c>
      <c r="K4" s="168" t="s">
        <v>173</v>
      </c>
      <c r="L4" s="104"/>
      <c r="M4" s="179" t="s">
        <v>218</v>
      </c>
      <c r="N4" s="179"/>
      <c r="O4" s="179"/>
      <c r="P4" s="179"/>
      <c r="Q4" s="179"/>
      <c r="R4" s="179"/>
      <c r="S4" s="107" t="s">
        <v>219</v>
      </c>
      <c r="T4" s="104"/>
    </row>
    <row r="5" spans="1:20" s="106" customFormat="1" ht="13.5" customHeight="1">
      <c r="A5" s="172"/>
      <c r="B5" s="175"/>
      <c r="C5" s="175"/>
      <c r="D5" s="108" t="s">
        <v>99</v>
      </c>
      <c r="E5" s="104" t="s">
        <v>174</v>
      </c>
      <c r="F5" s="104" t="s">
        <v>175</v>
      </c>
      <c r="G5" s="104" t="s">
        <v>176</v>
      </c>
      <c r="H5" s="104" t="s">
        <v>177</v>
      </c>
      <c r="I5" s="169"/>
      <c r="J5" s="169"/>
      <c r="K5" s="169"/>
      <c r="L5" s="109" t="s">
        <v>220</v>
      </c>
      <c r="M5" s="110" t="s">
        <v>221</v>
      </c>
      <c r="N5" s="110" t="s">
        <v>222</v>
      </c>
      <c r="O5" s="110" t="s">
        <v>223</v>
      </c>
      <c r="P5" s="110" t="s">
        <v>224</v>
      </c>
      <c r="Q5" s="110" t="s">
        <v>225</v>
      </c>
      <c r="R5" s="110" t="s">
        <v>226</v>
      </c>
      <c r="S5" s="107" t="s">
        <v>227</v>
      </c>
      <c r="T5" s="104"/>
    </row>
    <row r="6" spans="1:20" ht="11.25">
      <c r="A6" s="46" t="s">
        <v>228</v>
      </c>
      <c r="B6" s="12">
        <v>18</v>
      </c>
      <c r="C6" s="50">
        <v>4</v>
      </c>
      <c r="D6" s="51">
        <f>E6+F6+G6+H6</f>
        <v>9.93</v>
      </c>
      <c r="E6" s="50">
        <v>0</v>
      </c>
      <c r="F6" s="50">
        <v>0.24</v>
      </c>
      <c r="G6" s="50">
        <v>3.49</v>
      </c>
      <c r="H6" s="50">
        <v>6.2</v>
      </c>
      <c r="I6" s="50">
        <v>0</v>
      </c>
      <c r="J6" s="50">
        <v>2</v>
      </c>
      <c r="K6" s="51">
        <f>J6+I6+D6</f>
        <v>11.93</v>
      </c>
      <c r="L6" s="11"/>
      <c r="M6" s="11"/>
      <c r="N6" s="11"/>
      <c r="O6" s="52"/>
      <c r="P6" s="52"/>
      <c r="Q6" s="52"/>
      <c r="R6" s="52"/>
      <c r="S6" s="52"/>
      <c r="T6" s="52"/>
    </row>
    <row r="7" spans="1:20" ht="11.25">
      <c r="A7" s="46" t="s">
        <v>229</v>
      </c>
      <c r="B7" s="12">
        <v>177</v>
      </c>
      <c r="C7" s="50">
        <v>20</v>
      </c>
      <c r="D7" s="51">
        <f>E7+F7+G7+H7</f>
        <v>46.34</v>
      </c>
      <c r="E7" s="50">
        <v>0.42</v>
      </c>
      <c r="F7" s="50">
        <v>4.87</v>
      </c>
      <c r="G7" s="50">
        <v>12.22</v>
      </c>
      <c r="H7" s="50">
        <v>28.83</v>
      </c>
      <c r="I7" s="50">
        <v>2.98</v>
      </c>
      <c r="J7" s="50">
        <v>9.46</v>
      </c>
      <c r="K7" s="51">
        <f>J7+I7+D7</f>
        <v>58.78</v>
      </c>
      <c r="L7" s="11"/>
      <c r="M7" s="11"/>
      <c r="N7" s="11"/>
      <c r="O7" s="52"/>
      <c r="P7" s="52"/>
      <c r="Q7" s="52"/>
      <c r="R7" s="52"/>
      <c r="S7" s="52"/>
      <c r="T7" s="52"/>
    </row>
    <row r="8" spans="1:20" ht="11.25">
      <c r="A8" s="46" t="s">
        <v>230</v>
      </c>
      <c r="B8" s="12">
        <v>61</v>
      </c>
      <c r="C8" s="50">
        <v>12</v>
      </c>
      <c r="D8" s="51">
        <f>E8+F8+G8+H8</f>
        <v>36.02</v>
      </c>
      <c r="E8" s="50">
        <v>0.37</v>
      </c>
      <c r="F8" s="50">
        <v>12.41</v>
      </c>
      <c r="G8" s="50">
        <v>11.68</v>
      </c>
      <c r="H8" s="50">
        <v>11.56</v>
      </c>
      <c r="I8" s="50">
        <v>2.5</v>
      </c>
      <c r="J8" s="50">
        <v>11.5</v>
      </c>
      <c r="K8" s="51">
        <f>J8+I8+D8</f>
        <v>50.02</v>
      </c>
      <c r="L8" s="11"/>
      <c r="M8" s="11"/>
      <c r="N8" s="11"/>
      <c r="O8" s="52"/>
      <c r="P8" s="52"/>
      <c r="Q8" s="52"/>
      <c r="R8" s="52"/>
      <c r="S8" s="52"/>
      <c r="T8" s="52"/>
    </row>
    <row r="9" spans="1:20" ht="11.25">
      <c r="A9" s="32" t="s">
        <v>231</v>
      </c>
      <c r="B9" s="53">
        <f aca="true" t="shared" si="0" ref="B9:T9">SUM(B6:B8)</f>
        <v>256</v>
      </c>
      <c r="C9" s="53">
        <f t="shared" si="0"/>
        <v>36</v>
      </c>
      <c r="D9" s="53">
        <f t="shared" si="0"/>
        <v>92.29</v>
      </c>
      <c r="E9" s="53">
        <f t="shared" si="0"/>
        <v>0.79</v>
      </c>
      <c r="F9" s="53">
        <f t="shared" si="0"/>
        <v>17.52</v>
      </c>
      <c r="G9" s="53">
        <f t="shared" si="0"/>
        <v>27.39</v>
      </c>
      <c r="H9" s="53">
        <f t="shared" si="0"/>
        <v>46.59</v>
      </c>
      <c r="I9" s="53">
        <f t="shared" si="0"/>
        <v>5.48</v>
      </c>
      <c r="J9" s="53">
        <f t="shared" si="0"/>
        <v>22.96</v>
      </c>
      <c r="K9" s="53">
        <f t="shared" si="0"/>
        <v>120.73000000000002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</row>
    <row r="10" spans="1:20" ht="11.25">
      <c r="A10" s="47" t="s">
        <v>232</v>
      </c>
      <c r="B10" s="53">
        <v>16</v>
      </c>
      <c r="C10" s="53">
        <v>2</v>
      </c>
      <c r="D10" s="51">
        <f>E10+F10+G10+H10</f>
        <v>3.8899999999999997</v>
      </c>
      <c r="E10" s="53">
        <v>0</v>
      </c>
      <c r="F10" s="53">
        <v>0.96</v>
      </c>
      <c r="G10" s="53">
        <v>1.96</v>
      </c>
      <c r="H10" s="53">
        <v>0.97</v>
      </c>
      <c r="I10" s="53">
        <v>0</v>
      </c>
      <c r="J10" s="53">
        <v>2</v>
      </c>
      <c r="K10" s="51">
        <f>J10+I10+D10</f>
        <v>5.89</v>
      </c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1.25">
      <c r="A11" s="47" t="s">
        <v>233</v>
      </c>
      <c r="B11" s="53">
        <v>11</v>
      </c>
      <c r="C11" s="53">
        <v>1</v>
      </c>
      <c r="D11" s="51">
        <f>E11+F11+G11+H11</f>
        <v>9.42</v>
      </c>
      <c r="E11" s="53">
        <v>0.37</v>
      </c>
      <c r="F11" s="53">
        <v>6.03</v>
      </c>
      <c r="G11" s="53">
        <v>1.52</v>
      </c>
      <c r="H11" s="53">
        <v>1.5</v>
      </c>
      <c r="I11" s="53">
        <v>0</v>
      </c>
      <c r="J11" s="53">
        <v>0</v>
      </c>
      <c r="K11" s="51">
        <f>J11+I11+D11</f>
        <v>9.42</v>
      </c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7.25" customHeight="1">
      <c r="A12" s="46" t="s">
        <v>228</v>
      </c>
      <c r="B12" s="54">
        <v>10</v>
      </c>
      <c r="C12" s="55">
        <v>3</v>
      </c>
      <c r="D12" s="51">
        <f>E12+F12+G12+H12</f>
        <v>7.49</v>
      </c>
      <c r="E12" s="50">
        <v>0</v>
      </c>
      <c r="F12" s="50">
        <v>0.43</v>
      </c>
      <c r="G12" s="50">
        <v>1.98</v>
      </c>
      <c r="H12" s="50">
        <v>5.08</v>
      </c>
      <c r="I12" s="50">
        <v>1</v>
      </c>
      <c r="J12" s="50">
        <v>0.94</v>
      </c>
      <c r="K12" s="51">
        <f>J12+I12+D12</f>
        <v>9.43</v>
      </c>
      <c r="L12" s="56"/>
      <c r="M12" s="55"/>
      <c r="N12" s="55"/>
      <c r="O12" s="55"/>
      <c r="P12" s="55"/>
      <c r="Q12" s="55"/>
      <c r="R12" s="55"/>
      <c r="S12" s="55"/>
      <c r="T12" s="52"/>
    </row>
    <row r="13" spans="1:20" ht="11.25">
      <c r="A13" s="46" t="s">
        <v>229</v>
      </c>
      <c r="B13" s="12">
        <v>86</v>
      </c>
      <c r="C13" s="50">
        <v>10</v>
      </c>
      <c r="D13" s="51">
        <f>E13+F13+G13+H13</f>
        <v>26.45</v>
      </c>
      <c r="E13" s="50">
        <v>0.97</v>
      </c>
      <c r="F13" s="50">
        <v>2.22</v>
      </c>
      <c r="G13" s="50">
        <v>3.31</v>
      </c>
      <c r="H13" s="50">
        <v>19.95</v>
      </c>
      <c r="I13" s="50">
        <v>2.73</v>
      </c>
      <c r="J13" s="50">
        <v>5.21</v>
      </c>
      <c r="K13" s="51">
        <f>J13+I13+D13</f>
        <v>34.39</v>
      </c>
      <c r="L13" s="11"/>
      <c r="M13" s="11"/>
      <c r="N13" s="11"/>
      <c r="O13" s="52"/>
      <c r="P13" s="52"/>
      <c r="Q13" s="52"/>
      <c r="R13" s="52"/>
      <c r="S13" s="52"/>
      <c r="T13" s="52"/>
    </row>
    <row r="14" spans="1:20" ht="11.25">
      <c r="A14" s="46" t="s">
        <v>230</v>
      </c>
      <c r="B14" s="12">
        <v>28</v>
      </c>
      <c r="C14" s="50">
        <v>5</v>
      </c>
      <c r="D14" s="51">
        <f>E14+F14+G14+H14</f>
        <v>14.01</v>
      </c>
      <c r="E14" s="50">
        <v>0.21</v>
      </c>
      <c r="F14" s="50">
        <v>1.06</v>
      </c>
      <c r="G14" s="50">
        <v>4.64</v>
      </c>
      <c r="H14" s="50">
        <v>8.1</v>
      </c>
      <c r="I14" s="50">
        <v>1</v>
      </c>
      <c r="J14" s="50">
        <v>2.5</v>
      </c>
      <c r="K14" s="51">
        <f>J14+I14+D14</f>
        <v>17.509999999999998</v>
      </c>
      <c r="L14" s="11"/>
      <c r="M14" s="11"/>
      <c r="N14" s="11"/>
      <c r="O14" s="52"/>
      <c r="P14" s="52"/>
      <c r="Q14" s="52"/>
      <c r="R14" s="52"/>
      <c r="S14" s="52"/>
      <c r="T14" s="52"/>
    </row>
    <row r="15" spans="1:20" ht="11.25">
      <c r="A15" s="32" t="s">
        <v>234</v>
      </c>
      <c r="B15" s="53">
        <f aca="true" t="shared" si="1" ref="B15:T15">SUM(B12:B14)</f>
        <v>124</v>
      </c>
      <c r="C15" s="53">
        <f t="shared" si="1"/>
        <v>18</v>
      </c>
      <c r="D15" s="53">
        <f t="shared" si="1"/>
        <v>47.949999999999996</v>
      </c>
      <c r="E15" s="53">
        <f t="shared" si="1"/>
        <v>1.18</v>
      </c>
      <c r="F15" s="53">
        <f t="shared" si="1"/>
        <v>3.7100000000000004</v>
      </c>
      <c r="G15" s="53">
        <f t="shared" si="1"/>
        <v>9.93</v>
      </c>
      <c r="H15" s="53">
        <f t="shared" si="1"/>
        <v>33.13</v>
      </c>
      <c r="I15" s="53">
        <f t="shared" si="1"/>
        <v>4.73</v>
      </c>
      <c r="J15" s="53">
        <f t="shared" si="1"/>
        <v>8.65</v>
      </c>
      <c r="K15" s="53">
        <f t="shared" si="1"/>
        <v>61.33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53">
        <f t="shared" si="1"/>
        <v>0</v>
      </c>
      <c r="Q15" s="53">
        <f t="shared" si="1"/>
        <v>0</v>
      </c>
      <c r="R15" s="53">
        <f t="shared" si="1"/>
        <v>0</v>
      </c>
      <c r="S15" s="53">
        <f t="shared" si="1"/>
        <v>0</v>
      </c>
      <c r="T15" s="53">
        <f t="shared" si="1"/>
        <v>0</v>
      </c>
    </row>
    <row r="16" spans="1:20" ht="11.25">
      <c r="A16" s="46" t="s">
        <v>235</v>
      </c>
      <c r="B16" s="12">
        <v>406</v>
      </c>
      <c r="C16" s="50">
        <v>15</v>
      </c>
      <c r="D16" s="51">
        <f aca="true" t="shared" si="2" ref="D16:D28">E16+F16+G16+H16</f>
        <v>46.22</v>
      </c>
      <c r="E16" s="50">
        <v>0.29</v>
      </c>
      <c r="F16" s="50">
        <v>3.61</v>
      </c>
      <c r="G16" s="50">
        <v>9.41</v>
      </c>
      <c r="H16" s="50">
        <v>32.91</v>
      </c>
      <c r="I16" s="50">
        <v>6.8</v>
      </c>
      <c r="J16" s="50">
        <v>12</v>
      </c>
      <c r="K16" s="51">
        <f aca="true" t="shared" si="3" ref="K16:K28">J16+I16+D16</f>
        <v>65.02</v>
      </c>
      <c r="L16" s="11"/>
      <c r="M16" s="11"/>
      <c r="N16" s="11"/>
      <c r="O16" s="52"/>
      <c r="P16" s="52"/>
      <c r="Q16" s="52"/>
      <c r="R16" s="52"/>
      <c r="S16" s="52"/>
      <c r="T16" s="52"/>
    </row>
    <row r="17" spans="1:20" ht="11.25">
      <c r="A17" s="46" t="s">
        <v>236</v>
      </c>
      <c r="B17" s="12">
        <v>592</v>
      </c>
      <c r="C17" s="55">
        <v>18</v>
      </c>
      <c r="D17" s="51">
        <f t="shared" si="2"/>
        <v>50.51</v>
      </c>
      <c r="E17" s="50">
        <v>0.94</v>
      </c>
      <c r="F17" s="50">
        <v>5.33</v>
      </c>
      <c r="G17" s="50">
        <v>14.77</v>
      </c>
      <c r="H17" s="50">
        <v>29.47</v>
      </c>
      <c r="I17" s="50">
        <v>5.95</v>
      </c>
      <c r="J17" s="50">
        <v>12</v>
      </c>
      <c r="K17" s="51">
        <f t="shared" si="3"/>
        <v>68.46</v>
      </c>
      <c r="L17" s="56"/>
      <c r="M17" s="55"/>
      <c r="N17" s="55"/>
      <c r="O17" s="55"/>
      <c r="P17" s="55"/>
      <c r="Q17" s="55"/>
      <c r="R17" s="55"/>
      <c r="S17" s="55"/>
      <c r="T17" s="52"/>
    </row>
    <row r="18" spans="1:20" ht="11.25">
      <c r="A18" s="46" t="s">
        <v>237</v>
      </c>
      <c r="B18" s="12">
        <v>589</v>
      </c>
      <c r="C18" s="50">
        <v>19</v>
      </c>
      <c r="D18" s="51">
        <f t="shared" si="2"/>
        <v>74.31</v>
      </c>
      <c r="E18" s="50">
        <v>1</v>
      </c>
      <c r="F18" s="50">
        <v>6.35</v>
      </c>
      <c r="G18" s="50">
        <v>12.08</v>
      </c>
      <c r="H18" s="50">
        <v>54.88</v>
      </c>
      <c r="I18" s="50">
        <v>7.5</v>
      </c>
      <c r="J18" s="50">
        <v>10.13</v>
      </c>
      <c r="K18" s="51">
        <f t="shared" si="3"/>
        <v>91.94</v>
      </c>
      <c r="L18" s="11"/>
      <c r="M18" s="11"/>
      <c r="N18" s="11"/>
      <c r="O18" s="52"/>
      <c r="P18" s="52"/>
      <c r="Q18" s="52"/>
      <c r="R18" s="52"/>
      <c r="S18" s="52"/>
      <c r="T18" s="52"/>
    </row>
    <row r="19" spans="1:20" ht="11.25">
      <c r="A19" s="46" t="s">
        <v>238</v>
      </c>
      <c r="B19" s="12">
        <v>369</v>
      </c>
      <c r="C19" s="50">
        <v>15</v>
      </c>
      <c r="D19" s="51">
        <f t="shared" si="2"/>
        <v>35.03</v>
      </c>
      <c r="E19" s="50">
        <v>1.69</v>
      </c>
      <c r="F19" s="50">
        <v>1.63</v>
      </c>
      <c r="G19" s="50">
        <v>6.68</v>
      </c>
      <c r="H19" s="50">
        <v>25.03</v>
      </c>
      <c r="I19" s="50">
        <v>4.67</v>
      </c>
      <c r="J19" s="50">
        <v>9.18</v>
      </c>
      <c r="K19" s="51">
        <f t="shared" si="3"/>
        <v>48.88</v>
      </c>
      <c r="L19" s="11"/>
      <c r="M19" s="11"/>
      <c r="N19" s="11"/>
      <c r="O19" s="52"/>
      <c r="P19" s="52"/>
      <c r="Q19" s="52"/>
      <c r="R19" s="52"/>
      <c r="S19" s="52"/>
      <c r="T19" s="52"/>
    </row>
    <row r="20" spans="1:20" ht="11.25">
      <c r="A20" s="46" t="s">
        <v>239</v>
      </c>
      <c r="B20" s="12">
        <v>306</v>
      </c>
      <c r="C20" s="50">
        <v>11</v>
      </c>
      <c r="D20" s="51">
        <f t="shared" si="2"/>
        <v>40.260000000000005</v>
      </c>
      <c r="E20" s="50">
        <v>0</v>
      </c>
      <c r="F20" s="50">
        <v>8.57</v>
      </c>
      <c r="G20" s="50">
        <v>10.32</v>
      </c>
      <c r="H20" s="50">
        <v>21.37</v>
      </c>
      <c r="I20" s="50">
        <v>5.25</v>
      </c>
      <c r="J20" s="50">
        <v>9.63</v>
      </c>
      <c r="K20" s="51">
        <f t="shared" si="3"/>
        <v>55.14000000000001</v>
      </c>
      <c r="L20" s="11"/>
      <c r="M20" s="11"/>
      <c r="N20" s="11"/>
      <c r="O20" s="52"/>
      <c r="P20" s="52"/>
      <c r="Q20" s="52"/>
      <c r="R20" s="52"/>
      <c r="S20" s="52"/>
      <c r="T20" s="52"/>
    </row>
    <row r="21" spans="1:20" ht="11.25">
      <c r="A21" s="46" t="s">
        <v>240</v>
      </c>
      <c r="B21" s="12">
        <v>572</v>
      </c>
      <c r="C21" s="50">
        <v>18</v>
      </c>
      <c r="D21" s="51">
        <f t="shared" si="2"/>
        <v>53.15</v>
      </c>
      <c r="E21" s="50">
        <v>1.19</v>
      </c>
      <c r="F21" s="50">
        <v>6.68</v>
      </c>
      <c r="G21" s="50">
        <v>3.88</v>
      </c>
      <c r="H21" s="50">
        <v>41.4</v>
      </c>
      <c r="I21" s="50">
        <v>4.5</v>
      </c>
      <c r="J21" s="50">
        <v>10.7</v>
      </c>
      <c r="K21" s="51">
        <f t="shared" si="3"/>
        <v>68.35</v>
      </c>
      <c r="L21" s="11"/>
      <c r="M21" s="11"/>
      <c r="N21" s="11"/>
      <c r="O21" s="52"/>
      <c r="P21" s="52"/>
      <c r="Q21" s="52"/>
      <c r="R21" s="52"/>
      <c r="S21" s="52"/>
      <c r="T21" s="52"/>
    </row>
    <row r="22" spans="1:20" ht="11.25">
      <c r="A22" s="46" t="s">
        <v>241</v>
      </c>
      <c r="B22" s="12">
        <v>115</v>
      </c>
      <c r="C22" s="50">
        <v>5</v>
      </c>
      <c r="D22" s="51">
        <f t="shared" si="2"/>
        <v>17.21</v>
      </c>
      <c r="E22" s="50">
        <v>0.7</v>
      </c>
      <c r="F22" s="50">
        <v>0.89</v>
      </c>
      <c r="G22" s="50">
        <v>5.34</v>
      </c>
      <c r="H22" s="50">
        <v>10.28</v>
      </c>
      <c r="I22" s="50">
        <v>1.5</v>
      </c>
      <c r="J22" s="50">
        <v>4</v>
      </c>
      <c r="K22" s="51">
        <f t="shared" si="3"/>
        <v>22.71</v>
      </c>
      <c r="L22" s="11"/>
      <c r="M22" s="11"/>
      <c r="N22" s="11"/>
      <c r="O22" s="52"/>
      <c r="P22" s="52"/>
      <c r="Q22" s="52"/>
      <c r="R22" s="52"/>
      <c r="S22" s="52"/>
      <c r="T22" s="52"/>
    </row>
    <row r="23" spans="1:20" ht="11.25">
      <c r="A23" s="46" t="s">
        <v>242</v>
      </c>
      <c r="B23" s="12">
        <v>462</v>
      </c>
      <c r="C23" s="50">
        <v>15</v>
      </c>
      <c r="D23" s="51">
        <f t="shared" si="2"/>
        <v>42.03</v>
      </c>
      <c r="E23" s="50">
        <v>0.37</v>
      </c>
      <c r="F23" s="50">
        <v>4.31</v>
      </c>
      <c r="G23" s="50">
        <v>13.69</v>
      </c>
      <c r="H23" s="50">
        <v>23.66</v>
      </c>
      <c r="I23" s="50">
        <v>4.5</v>
      </c>
      <c r="J23" s="50">
        <v>8</v>
      </c>
      <c r="K23" s="51">
        <f t="shared" si="3"/>
        <v>54.53</v>
      </c>
      <c r="L23" s="11"/>
      <c r="M23" s="11"/>
      <c r="N23" s="11"/>
      <c r="O23" s="52"/>
      <c r="P23" s="52"/>
      <c r="Q23" s="52"/>
      <c r="R23" s="52"/>
      <c r="S23" s="52"/>
      <c r="T23" s="52"/>
    </row>
    <row r="24" spans="1:20" ht="11.25">
      <c r="A24" s="46" t="s">
        <v>243</v>
      </c>
      <c r="B24" s="12">
        <v>374</v>
      </c>
      <c r="C24" s="50">
        <v>12</v>
      </c>
      <c r="D24" s="51">
        <f t="shared" si="2"/>
        <v>34.959999999999994</v>
      </c>
      <c r="E24" s="50">
        <v>1.32</v>
      </c>
      <c r="F24" s="50">
        <v>3.32</v>
      </c>
      <c r="G24" s="50">
        <v>12.69</v>
      </c>
      <c r="H24" s="50">
        <v>17.63</v>
      </c>
      <c r="I24" s="50">
        <v>5</v>
      </c>
      <c r="J24" s="50">
        <v>7.44</v>
      </c>
      <c r="K24" s="51">
        <f t="shared" si="3"/>
        <v>47.39999999999999</v>
      </c>
      <c r="L24" s="11"/>
      <c r="M24" s="11"/>
      <c r="N24" s="11"/>
      <c r="O24" s="52"/>
      <c r="P24" s="52"/>
      <c r="Q24" s="52"/>
      <c r="R24" s="52"/>
      <c r="S24" s="52"/>
      <c r="T24" s="52"/>
    </row>
    <row r="25" spans="1:20" ht="11.25">
      <c r="A25" s="46" t="s">
        <v>244</v>
      </c>
      <c r="B25" s="12">
        <v>180</v>
      </c>
      <c r="C25" s="50">
        <v>6</v>
      </c>
      <c r="D25" s="51">
        <f t="shared" si="2"/>
        <v>15.34</v>
      </c>
      <c r="E25" s="50">
        <v>0.26</v>
      </c>
      <c r="F25" s="50">
        <v>0.79</v>
      </c>
      <c r="G25" s="50">
        <v>3.26</v>
      </c>
      <c r="H25" s="50">
        <v>11.03</v>
      </c>
      <c r="I25" s="50">
        <v>3</v>
      </c>
      <c r="J25" s="50">
        <v>5</v>
      </c>
      <c r="K25" s="51">
        <f t="shared" si="3"/>
        <v>23.34</v>
      </c>
      <c r="L25" s="11"/>
      <c r="M25" s="11"/>
      <c r="N25" s="11"/>
      <c r="O25" s="52"/>
      <c r="P25" s="52"/>
      <c r="Q25" s="52"/>
      <c r="R25" s="52"/>
      <c r="S25" s="52"/>
      <c r="T25" s="52"/>
    </row>
    <row r="26" spans="1:20" ht="11.25">
      <c r="A26" s="46" t="s">
        <v>245</v>
      </c>
      <c r="B26" s="12">
        <v>212</v>
      </c>
      <c r="C26" s="50">
        <v>10</v>
      </c>
      <c r="D26" s="51">
        <f t="shared" si="2"/>
        <v>39.17</v>
      </c>
      <c r="E26" s="50">
        <v>0</v>
      </c>
      <c r="F26" s="50">
        <v>10.28</v>
      </c>
      <c r="G26" s="50">
        <v>14.28</v>
      </c>
      <c r="H26" s="50">
        <v>14.61</v>
      </c>
      <c r="I26" s="50">
        <v>3.5</v>
      </c>
      <c r="J26" s="50">
        <v>6.35</v>
      </c>
      <c r="K26" s="51">
        <f t="shared" si="3"/>
        <v>49.02</v>
      </c>
      <c r="L26" s="11"/>
      <c r="M26" s="11"/>
      <c r="N26" s="11"/>
      <c r="O26" s="52"/>
      <c r="P26" s="52"/>
      <c r="Q26" s="52"/>
      <c r="R26" s="52"/>
      <c r="S26" s="52"/>
      <c r="T26" s="52"/>
    </row>
    <row r="27" spans="1:20" ht="11.25">
      <c r="A27" s="46" t="s">
        <v>246</v>
      </c>
      <c r="B27" s="12">
        <v>463</v>
      </c>
      <c r="C27" s="50">
        <v>16</v>
      </c>
      <c r="D27" s="51">
        <f t="shared" si="2"/>
        <v>47.54</v>
      </c>
      <c r="E27" s="50">
        <v>0.83</v>
      </c>
      <c r="F27" s="50">
        <v>6.35</v>
      </c>
      <c r="G27" s="50">
        <v>10.5</v>
      </c>
      <c r="H27" s="50">
        <v>29.86</v>
      </c>
      <c r="I27" s="50">
        <v>5.75</v>
      </c>
      <c r="J27" s="50">
        <v>9.5</v>
      </c>
      <c r="K27" s="51">
        <f t="shared" si="3"/>
        <v>62.79</v>
      </c>
      <c r="L27" s="11"/>
      <c r="M27" s="11"/>
      <c r="N27" s="11"/>
      <c r="O27" s="52"/>
      <c r="P27" s="52"/>
      <c r="Q27" s="52"/>
      <c r="R27" s="52"/>
      <c r="S27" s="52"/>
      <c r="T27" s="52"/>
    </row>
    <row r="28" spans="1:20" ht="11.25">
      <c r="A28" s="46" t="s">
        <v>247</v>
      </c>
      <c r="B28" s="12">
        <v>290</v>
      </c>
      <c r="C28" s="50">
        <v>10</v>
      </c>
      <c r="D28" s="51">
        <f t="shared" si="2"/>
        <v>8.72</v>
      </c>
      <c r="E28" s="50">
        <v>0</v>
      </c>
      <c r="F28" s="50">
        <v>0.91</v>
      </c>
      <c r="G28" s="50">
        <v>2.31</v>
      </c>
      <c r="H28" s="50">
        <v>5.5</v>
      </c>
      <c r="I28" s="50">
        <v>2.75</v>
      </c>
      <c r="J28" s="50">
        <v>3.83</v>
      </c>
      <c r="K28" s="51">
        <f t="shared" si="3"/>
        <v>15.3</v>
      </c>
      <c r="L28" s="11"/>
      <c r="M28" s="11"/>
      <c r="N28" s="11"/>
      <c r="O28" s="52"/>
      <c r="P28" s="52"/>
      <c r="Q28" s="52"/>
      <c r="R28" s="52"/>
      <c r="S28" s="52"/>
      <c r="T28" s="52"/>
    </row>
    <row r="29" spans="1:20" ht="21.75" customHeight="1">
      <c r="A29" s="32" t="s">
        <v>248</v>
      </c>
      <c r="B29" s="53">
        <f aca="true" t="shared" si="4" ref="B29:T29">SUM(B16:B28)</f>
        <v>4930</v>
      </c>
      <c r="C29" s="53">
        <f t="shared" si="4"/>
        <v>170</v>
      </c>
      <c r="D29" s="53">
        <f t="shared" si="4"/>
        <v>504.44999999999993</v>
      </c>
      <c r="E29" s="53">
        <f t="shared" si="4"/>
        <v>8.59</v>
      </c>
      <c r="F29" s="53">
        <f t="shared" si="4"/>
        <v>59.02</v>
      </c>
      <c r="G29" s="53">
        <f t="shared" si="4"/>
        <v>119.21000000000001</v>
      </c>
      <c r="H29" s="53">
        <f t="shared" si="4"/>
        <v>317.63</v>
      </c>
      <c r="I29" s="53">
        <f t="shared" si="4"/>
        <v>60.67</v>
      </c>
      <c r="J29" s="53">
        <f t="shared" si="4"/>
        <v>107.75999999999999</v>
      </c>
      <c r="K29" s="53">
        <f t="shared" si="4"/>
        <v>672.8799999999999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53">
        <f t="shared" si="4"/>
        <v>0</v>
      </c>
      <c r="P29" s="53">
        <f t="shared" si="4"/>
        <v>0</v>
      </c>
      <c r="Q29" s="53">
        <f t="shared" si="4"/>
        <v>0</v>
      </c>
      <c r="R29" s="53">
        <f t="shared" si="4"/>
        <v>0</v>
      </c>
      <c r="S29" s="53">
        <f t="shared" si="4"/>
        <v>0</v>
      </c>
      <c r="T29" s="53">
        <f t="shared" si="4"/>
        <v>0</v>
      </c>
    </row>
    <row r="30" spans="1:20" ht="18" customHeight="1">
      <c r="A30" s="46" t="s">
        <v>228</v>
      </c>
      <c r="B30" s="12">
        <v>6</v>
      </c>
      <c r="C30" s="50">
        <v>2</v>
      </c>
      <c r="D30" s="51">
        <f>E30+F30+G30+H30</f>
        <v>5.07</v>
      </c>
      <c r="E30" s="50">
        <v>0</v>
      </c>
      <c r="F30" s="50">
        <v>0.15</v>
      </c>
      <c r="G30" s="50">
        <v>1.92</v>
      </c>
      <c r="H30" s="50">
        <v>3</v>
      </c>
      <c r="I30" s="50">
        <v>0</v>
      </c>
      <c r="J30" s="50">
        <v>0</v>
      </c>
      <c r="K30" s="51">
        <f>J30+I30+D30</f>
        <v>5.07</v>
      </c>
      <c r="L30" s="11"/>
      <c r="M30" s="11"/>
      <c r="N30" s="11"/>
      <c r="O30" s="52"/>
      <c r="P30" s="52"/>
      <c r="Q30" s="52"/>
      <c r="R30" s="52"/>
      <c r="S30" s="52"/>
      <c r="T30" s="52"/>
    </row>
    <row r="31" spans="1:20" ht="18" customHeight="1">
      <c r="A31" s="29" t="s">
        <v>249</v>
      </c>
      <c r="B31" s="12">
        <v>21</v>
      </c>
      <c r="C31" s="50">
        <v>3</v>
      </c>
      <c r="D31" s="51">
        <f>E31+F31+G31+H31</f>
        <v>9.76</v>
      </c>
      <c r="E31" s="50">
        <v>0.13</v>
      </c>
      <c r="F31" s="50">
        <v>1.33</v>
      </c>
      <c r="G31" s="50">
        <v>3.71</v>
      </c>
      <c r="H31" s="50">
        <v>4.59</v>
      </c>
      <c r="I31" s="50">
        <v>2.5</v>
      </c>
      <c r="J31" s="50">
        <v>3.5</v>
      </c>
      <c r="K31" s="51">
        <f>J31+I31+D31</f>
        <v>15.76</v>
      </c>
      <c r="L31" s="11"/>
      <c r="M31" s="11"/>
      <c r="N31" s="11"/>
      <c r="O31" s="52"/>
      <c r="P31" s="52"/>
      <c r="Q31" s="52"/>
      <c r="R31" s="52"/>
      <c r="S31" s="52"/>
      <c r="T31" s="52"/>
    </row>
    <row r="32" spans="1:20" s="3" customFormat="1" ht="27.75" customHeight="1">
      <c r="A32" s="35" t="s">
        <v>250</v>
      </c>
      <c r="B32" s="57">
        <f aca="true" t="shared" si="5" ref="B32:T32">SUM(B30:B31)</f>
        <v>27</v>
      </c>
      <c r="C32" s="57">
        <f t="shared" si="5"/>
        <v>5</v>
      </c>
      <c r="D32" s="57">
        <f t="shared" si="5"/>
        <v>14.83</v>
      </c>
      <c r="E32" s="57">
        <f t="shared" si="5"/>
        <v>0.13</v>
      </c>
      <c r="F32" s="57">
        <f t="shared" si="5"/>
        <v>1.48</v>
      </c>
      <c r="G32" s="57">
        <f t="shared" si="5"/>
        <v>5.63</v>
      </c>
      <c r="H32" s="57">
        <f t="shared" si="5"/>
        <v>7.59</v>
      </c>
      <c r="I32" s="57">
        <f t="shared" si="5"/>
        <v>2.5</v>
      </c>
      <c r="J32" s="57">
        <f t="shared" si="5"/>
        <v>3.5</v>
      </c>
      <c r="K32" s="57">
        <f t="shared" si="5"/>
        <v>20.83</v>
      </c>
      <c r="L32" s="57">
        <f t="shared" si="5"/>
        <v>0</v>
      </c>
      <c r="M32" s="57">
        <f t="shared" si="5"/>
        <v>0</v>
      </c>
      <c r="N32" s="57">
        <f t="shared" si="5"/>
        <v>0</v>
      </c>
      <c r="O32" s="57">
        <f t="shared" si="5"/>
        <v>0</v>
      </c>
      <c r="P32" s="57">
        <f t="shared" si="5"/>
        <v>0</v>
      </c>
      <c r="Q32" s="57">
        <f t="shared" si="5"/>
        <v>0</v>
      </c>
      <c r="R32" s="57">
        <f t="shared" si="5"/>
        <v>0</v>
      </c>
      <c r="S32" s="57">
        <f t="shared" si="5"/>
        <v>0</v>
      </c>
      <c r="T32" s="57">
        <f t="shared" si="5"/>
        <v>0</v>
      </c>
    </row>
    <row r="33" spans="1:20" s="4" customFormat="1" ht="11.25">
      <c r="A33" s="46" t="s">
        <v>251</v>
      </c>
      <c r="B33" s="54">
        <v>19</v>
      </c>
      <c r="C33" s="55">
        <v>1</v>
      </c>
      <c r="D33" s="51">
        <f aca="true" t="shared" si="6" ref="D33:D45">E33+F33+G33+H33</f>
        <v>2.62</v>
      </c>
      <c r="E33" s="50">
        <v>0</v>
      </c>
      <c r="F33" s="50">
        <v>0.66</v>
      </c>
      <c r="G33" s="50">
        <v>0</v>
      </c>
      <c r="H33" s="50">
        <v>1.96</v>
      </c>
      <c r="I33" s="50">
        <v>1.33</v>
      </c>
      <c r="J33" s="50">
        <v>2.41</v>
      </c>
      <c r="K33" s="51">
        <f aca="true" t="shared" si="7" ref="K33:K45">J33+I33+D33</f>
        <v>6.36</v>
      </c>
      <c r="L33" s="55"/>
      <c r="M33" s="55"/>
      <c r="N33" s="55"/>
      <c r="O33" s="52"/>
      <c r="P33" s="52"/>
      <c r="Q33" s="52"/>
      <c r="R33" s="52"/>
      <c r="S33" s="52"/>
      <c r="T33" s="52"/>
    </row>
    <row r="34" spans="1:20" s="4" customFormat="1" ht="15.75" customHeight="1">
      <c r="A34" s="32" t="s">
        <v>252</v>
      </c>
      <c r="B34" s="53">
        <f>SUM(B33:B33)</f>
        <v>19</v>
      </c>
      <c r="C34" s="53">
        <f>SUM(C33:C33)</f>
        <v>1</v>
      </c>
      <c r="D34" s="51">
        <f t="shared" si="6"/>
        <v>2.62</v>
      </c>
      <c r="E34" s="53">
        <f aca="true" t="shared" si="8" ref="E34:J34">SUM(E33:E33)</f>
        <v>0</v>
      </c>
      <c r="F34" s="53">
        <f t="shared" si="8"/>
        <v>0.66</v>
      </c>
      <c r="G34" s="53">
        <f t="shared" si="8"/>
        <v>0</v>
      </c>
      <c r="H34" s="53">
        <f t="shared" si="8"/>
        <v>1.96</v>
      </c>
      <c r="I34" s="53">
        <f t="shared" si="8"/>
        <v>1.33</v>
      </c>
      <c r="J34" s="53">
        <f t="shared" si="8"/>
        <v>2.41</v>
      </c>
      <c r="K34" s="51">
        <f t="shared" si="7"/>
        <v>6.36</v>
      </c>
      <c r="L34" s="53">
        <f>SUM(L33:L33)</f>
        <v>0</v>
      </c>
      <c r="M34" s="53"/>
      <c r="N34" s="53"/>
      <c r="O34" s="53"/>
      <c r="P34" s="53"/>
      <c r="Q34" s="53"/>
      <c r="R34" s="53"/>
      <c r="S34" s="53"/>
      <c r="T34" s="53"/>
    </row>
    <row r="35" spans="1:20" ht="11.25">
      <c r="A35" s="46" t="s">
        <v>253</v>
      </c>
      <c r="B35" s="12">
        <v>375</v>
      </c>
      <c r="C35" s="50">
        <v>15</v>
      </c>
      <c r="D35" s="51">
        <f t="shared" si="6"/>
        <v>50.129999999999995</v>
      </c>
      <c r="E35" s="50">
        <v>1.51</v>
      </c>
      <c r="F35" s="50">
        <v>5.93</v>
      </c>
      <c r="G35" s="50">
        <v>11.79</v>
      </c>
      <c r="H35" s="50">
        <v>30.9</v>
      </c>
      <c r="I35" s="50">
        <v>7.5</v>
      </c>
      <c r="J35" s="50">
        <v>11.5</v>
      </c>
      <c r="K35" s="51">
        <f t="shared" si="7"/>
        <v>69.13</v>
      </c>
      <c r="L35" s="11"/>
      <c r="M35" s="11"/>
      <c r="N35" s="11"/>
      <c r="O35" s="52"/>
      <c r="P35" s="52"/>
      <c r="Q35" s="52"/>
      <c r="R35" s="52"/>
      <c r="S35" s="52"/>
      <c r="T35" s="52"/>
    </row>
    <row r="36" spans="1:20" ht="11.25">
      <c r="A36" s="46" t="s">
        <v>254</v>
      </c>
      <c r="B36" s="12">
        <v>293</v>
      </c>
      <c r="C36" s="50">
        <v>11</v>
      </c>
      <c r="D36" s="51">
        <f t="shared" si="6"/>
        <v>22.04</v>
      </c>
      <c r="E36" s="50">
        <v>0.63</v>
      </c>
      <c r="F36" s="50">
        <v>1.38</v>
      </c>
      <c r="G36" s="50">
        <v>7.33</v>
      </c>
      <c r="H36" s="50">
        <v>12.7</v>
      </c>
      <c r="I36" s="50">
        <v>4.5</v>
      </c>
      <c r="J36" s="50">
        <v>8.33</v>
      </c>
      <c r="K36" s="51">
        <f t="shared" si="7"/>
        <v>34.87</v>
      </c>
      <c r="L36" s="11"/>
      <c r="M36" s="11"/>
      <c r="N36" s="11"/>
      <c r="O36" s="52"/>
      <c r="P36" s="52"/>
      <c r="Q36" s="52"/>
      <c r="R36" s="52"/>
      <c r="S36" s="52"/>
      <c r="T36" s="52"/>
    </row>
    <row r="37" spans="1:20" ht="11.25">
      <c r="A37" s="46" t="s">
        <v>255</v>
      </c>
      <c r="B37" s="12">
        <v>602</v>
      </c>
      <c r="C37" s="50">
        <v>24</v>
      </c>
      <c r="D37" s="51">
        <f t="shared" si="6"/>
        <v>80.32000000000001</v>
      </c>
      <c r="E37" s="50">
        <v>0.85</v>
      </c>
      <c r="F37" s="50">
        <v>7.38</v>
      </c>
      <c r="G37" s="50">
        <v>21.96</v>
      </c>
      <c r="H37" s="50">
        <v>50.13</v>
      </c>
      <c r="I37" s="50">
        <v>6.75</v>
      </c>
      <c r="J37" s="50">
        <v>13.67</v>
      </c>
      <c r="K37" s="51">
        <f t="shared" si="7"/>
        <v>100.74000000000001</v>
      </c>
      <c r="L37" s="11"/>
      <c r="M37" s="11"/>
      <c r="N37" s="11"/>
      <c r="O37" s="52"/>
      <c r="P37" s="52"/>
      <c r="Q37" s="52"/>
      <c r="R37" s="52"/>
      <c r="S37" s="52"/>
      <c r="T37" s="52"/>
    </row>
    <row r="38" spans="1:20" ht="11.25">
      <c r="A38" s="46" t="s">
        <v>256</v>
      </c>
      <c r="B38" s="12">
        <v>583</v>
      </c>
      <c r="C38" s="50">
        <v>2</v>
      </c>
      <c r="D38" s="51">
        <f t="shared" si="6"/>
        <v>66.28999999999999</v>
      </c>
      <c r="E38" s="50">
        <v>2.28</v>
      </c>
      <c r="F38" s="50">
        <v>16.95</v>
      </c>
      <c r="G38" s="50">
        <v>17.34</v>
      </c>
      <c r="H38" s="50">
        <v>29.72</v>
      </c>
      <c r="I38" s="50">
        <v>11</v>
      </c>
      <c r="J38" s="50">
        <v>11.17</v>
      </c>
      <c r="K38" s="51">
        <f t="shared" si="7"/>
        <v>88.46</v>
      </c>
      <c r="L38" s="11"/>
      <c r="M38" s="11"/>
      <c r="N38" s="11"/>
      <c r="O38" s="52"/>
      <c r="P38" s="52"/>
      <c r="Q38" s="52"/>
      <c r="R38" s="52"/>
      <c r="S38" s="52"/>
      <c r="T38" s="52"/>
    </row>
    <row r="39" spans="1:20" ht="11.25">
      <c r="A39" s="46" t="s">
        <v>257</v>
      </c>
      <c r="B39" s="12">
        <v>428</v>
      </c>
      <c r="C39" s="50">
        <v>17</v>
      </c>
      <c r="D39" s="51">
        <f t="shared" si="6"/>
        <v>45.06</v>
      </c>
      <c r="E39" s="50">
        <v>0.89</v>
      </c>
      <c r="F39" s="50">
        <v>8.2</v>
      </c>
      <c r="G39" s="50">
        <v>13.5</v>
      </c>
      <c r="H39" s="50">
        <v>22.47</v>
      </c>
      <c r="I39" s="50">
        <v>7.5</v>
      </c>
      <c r="J39" s="50">
        <v>8.25</v>
      </c>
      <c r="K39" s="51">
        <f t="shared" si="7"/>
        <v>60.81</v>
      </c>
      <c r="L39" s="11"/>
      <c r="M39" s="11"/>
      <c r="N39" s="11"/>
      <c r="O39" s="52"/>
      <c r="P39" s="52"/>
      <c r="Q39" s="52"/>
      <c r="R39" s="52"/>
      <c r="S39" s="52"/>
      <c r="T39" s="52"/>
    </row>
    <row r="40" spans="1:20" s="4" customFormat="1" ht="11.25">
      <c r="A40" s="46" t="s">
        <v>258</v>
      </c>
      <c r="B40" s="12">
        <v>244</v>
      </c>
      <c r="C40" s="55">
        <v>9</v>
      </c>
      <c r="D40" s="51">
        <f t="shared" si="6"/>
        <v>29.93</v>
      </c>
      <c r="E40" s="50">
        <v>0.5</v>
      </c>
      <c r="F40" s="50">
        <v>1.76</v>
      </c>
      <c r="G40" s="50">
        <v>5.35</v>
      </c>
      <c r="H40" s="50">
        <v>22.32</v>
      </c>
      <c r="I40" s="50">
        <v>6.67</v>
      </c>
      <c r="J40" s="50">
        <v>5.45</v>
      </c>
      <c r="K40" s="51">
        <f t="shared" si="7"/>
        <v>42.05</v>
      </c>
      <c r="L40" s="11"/>
      <c r="M40" s="11"/>
      <c r="N40" s="11"/>
      <c r="O40" s="52"/>
      <c r="P40" s="52"/>
      <c r="Q40" s="52"/>
      <c r="R40" s="52"/>
      <c r="S40" s="52"/>
      <c r="T40" s="52"/>
    </row>
    <row r="41" spans="1:20" ht="11.25">
      <c r="A41" s="46" t="s">
        <v>259</v>
      </c>
      <c r="B41" s="12">
        <v>247</v>
      </c>
      <c r="C41" s="50">
        <v>10</v>
      </c>
      <c r="D41" s="51">
        <f t="shared" si="6"/>
        <v>24.5</v>
      </c>
      <c r="E41" s="50">
        <v>0.78</v>
      </c>
      <c r="F41" s="50">
        <v>2.22</v>
      </c>
      <c r="G41" s="50">
        <v>9.82</v>
      </c>
      <c r="H41" s="50">
        <v>11.68</v>
      </c>
      <c r="I41" s="50">
        <v>4.1</v>
      </c>
      <c r="J41" s="50">
        <v>10</v>
      </c>
      <c r="K41" s="51">
        <f t="shared" si="7"/>
        <v>38.6</v>
      </c>
      <c r="L41" s="11"/>
      <c r="M41" s="11"/>
      <c r="N41" s="11"/>
      <c r="O41" s="52"/>
      <c r="P41" s="52"/>
      <c r="Q41" s="52"/>
      <c r="R41" s="52"/>
      <c r="S41" s="52"/>
      <c r="T41" s="52"/>
    </row>
    <row r="42" spans="1:20" s="4" customFormat="1" ht="11.25">
      <c r="A42" s="46" t="s">
        <v>260</v>
      </c>
      <c r="B42" s="12">
        <v>155</v>
      </c>
      <c r="C42" s="55">
        <v>7</v>
      </c>
      <c r="D42" s="51">
        <f t="shared" si="6"/>
        <v>19.1</v>
      </c>
      <c r="E42" s="50">
        <v>1.45</v>
      </c>
      <c r="F42" s="50">
        <v>3.17</v>
      </c>
      <c r="G42" s="50">
        <v>4.73</v>
      </c>
      <c r="H42" s="50">
        <v>9.75</v>
      </c>
      <c r="I42" s="50">
        <v>3.75</v>
      </c>
      <c r="J42" s="50">
        <v>6</v>
      </c>
      <c r="K42" s="51">
        <f t="shared" si="7"/>
        <v>28.85</v>
      </c>
      <c r="L42" s="11"/>
      <c r="M42" s="11"/>
      <c r="N42" s="11"/>
      <c r="O42" s="52"/>
      <c r="P42" s="52"/>
      <c r="Q42" s="52"/>
      <c r="R42" s="52"/>
      <c r="S42" s="52"/>
      <c r="T42" s="52"/>
    </row>
    <row r="43" spans="1:20" ht="11.25">
      <c r="A43" s="46" t="s">
        <v>261</v>
      </c>
      <c r="B43" s="12">
        <v>318</v>
      </c>
      <c r="C43" s="50">
        <v>14</v>
      </c>
      <c r="D43" s="51">
        <f t="shared" si="6"/>
        <v>36.99</v>
      </c>
      <c r="E43" s="50">
        <v>1.54</v>
      </c>
      <c r="F43" s="50">
        <v>5.23</v>
      </c>
      <c r="G43" s="50">
        <v>14.31</v>
      </c>
      <c r="H43" s="50">
        <v>15.91</v>
      </c>
      <c r="I43" s="50">
        <v>4.63</v>
      </c>
      <c r="J43" s="50">
        <v>10.08</v>
      </c>
      <c r="K43" s="51">
        <f t="shared" si="7"/>
        <v>51.7</v>
      </c>
      <c r="L43" s="11"/>
      <c r="M43" s="11"/>
      <c r="N43" s="11"/>
      <c r="O43" s="52"/>
      <c r="P43" s="52"/>
      <c r="Q43" s="52"/>
      <c r="R43" s="52"/>
      <c r="S43" s="52"/>
      <c r="T43" s="52"/>
    </row>
    <row r="44" spans="1:20" ht="11.25">
      <c r="A44" s="46" t="s">
        <v>247</v>
      </c>
      <c r="B44" s="12">
        <v>60</v>
      </c>
      <c r="C44" s="50">
        <v>2</v>
      </c>
      <c r="D44" s="51">
        <f t="shared" si="6"/>
        <v>2.33</v>
      </c>
      <c r="E44" s="50">
        <v>0</v>
      </c>
      <c r="F44" s="50">
        <v>0</v>
      </c>
      <c r="G44" s="50">
        <v>0.48</v>
      </c>
      <c r="H44" s="50">
        <v>1.85</v>
      </c>
      <c r="I44" s="50">
        <v>2</v>
      </c>
      <c r="J44" s="50">
        <v>2.83</v>
      </c>
      <c r="K44" s="51">
        <f t="shared" si="7"/>
        <v>7.16</v>
      </c>
      <c r="L44" s="11"/>
      <c r="M44" s="11"/>
      <c r="N44" s="11"/>
      <c r="O44" s="52"/>
      <c r="P44" s="52"/>
      <c r="Q44" s="52"/>
      <c r="R44" s="52"/>
      <c r="S44" s="52"/>
      <c r="T44" s="52"/>
    </row>
    <row r="45" spans="1:20" ht="11.25">
      <c r="A45" s="46" t="s">
        <v>262</v>
      </c>
      <c r="B45" s="12">
        <v>441</v>
      </c>
      <c r="C45" s="50">
        <v>16</v>
      </c>
      <c r="D45" s="51">
        <f t="shared" si="6"/>
        <v>47.21</v>
      </c>
      <c r="E45" s="50">
        <v>1.71</v>
      </c>
      <c r="F45" s="50">
        <v>7</v>
      </c>
      <c r="G45" s="50">
        <v>19.66</v>
      </c>
      <c r="H45" s="50">
        <v>18.84</v>
      </c>
      <c r="I45" s="50">
        <v>5.41</v>
      </c>
      <c r="J45" s="50">
        <v>10.06</v>
      </c>
      <c r="K45" s="51">
        <f t="shared" si="7"/>
        <v>62.68</v>
      </c>
      <c r="L45" s="11"/>
      <c r="M45" s="11"/>
      <c r="N45" s="11"/>
      <c r="O45" s="52"/>
      <c r="P45" s="52"/>
      <c r="Q45" s="52"/>
      <c r="R45" s="52"/>
      <c r="S45" s="52"/>
      <c r="T45" s="52"/>
    </row>
    <row r="46" spans="1:20" ht="11.25">
      <c r="A46" s="32" t="s">
        <v>263</v>
      </c>
      <c r="B46" s="53">
        <f aca="true" t="shared" si="9" ref="B46:T46">SUM(B35:B45)</f>
        <v>3746</v>
      </c>
      <c r="C46" s="53">
        <f t="shared" si="9"/>
        <v>127</v>
      </c>
      <c r="D46" s="53">
        <f t="shared" si="9"/>
        <v>423.90000000000003</v>
      </c>
      <c r="E46" s="53">
        <f t="shared" si="9"/>
        <v>12.14</v>
      </c>
      <c r="F46" s="53">
        <f t="shared" si="9"/>
        <v>59.22</v>
      </c>
      <c r="G46" s="53">
        <f t="shared" si="9"/>
        <v>126.27000000000001</v>
      </c>
      <c r="H46" s="53">
        <f t="shared" si="9"/>
        <v>226.26999999999998</v>
      </c>
      <c r="I46" s="53">
        <f t="shared" si="9"/>
        <v>63.81</v>
      </c>
      <c r="J46" s="53">
        <f t="shared" si="9"/>
        <v>97.34</v>
      </c>
      <c r="K46" s="53">
        <f t="shared" si="9"/>
        <v>585.05</v>
      </c>
      <c r="L46" s="53">
        <f t="shared" si="9"/>
        <v>0</v>
      </c>
      <c r="M46" s="53">
        <f t="shared" si="9"/>
        <v>0</v>
      </c>
      <c r="N46" s="53">
        <f t="shared" si="9"/>
        <v>0</v>
      </c>
      <c r="O46" s="53">
        <f t="shared" si="9"/>
        <v>0</v>
      </c>
      <c r="P46" s="53">
        <f t="shared" si="9"/>
        <v>0</v>
      </c>
      <c r="Q46" s="53">
        <f t="shared" si="9"/>
        <v>0</v>
      </c>
      <c r="R46" s="53">
        <f t="shared" si="9"/>
        <v>0</v>
      </c>
      <c r="S46" s="53">
        <f t="shared" si="9"/>
        <v>0</v>
      </c>
      <c r="T46" s="53">
        <f t="shared" si="9"/>
        <v>0</v>
      </c>
    </row>
    <row r="47" spans="1:20" ht="11.25">
      <c r="A47" s="32" t="s">
        <v>264</v>
      </c>
      <c r="B47" s="58">
        <v>341</v>
      </c>
      <c r="C47" s="51">
        <v>27</v>
      </c>
      <c r="D47" s="51">
        <f>E47+F47+G47+H47</f>
        <v>61.46</v>
      </c>
      <c r="E47" s="51">
        <v>3</v>
      </c>
      <c r="F47" s="51">
        <v>9.32</v>
      </c>
      <c r="G47" s="51">
        <v>18.35</v>
      </c>
      <c r="H47" s="51">
        <v>30.79</v>
      </c>
      <c r="I47" s="51">
        <v>4</v>
      </c>
      <c r="J47" s="51">
        <v>9.75</v>
      </c>
      <c r="K47" s="51">
        <f>J47+I47+D47</f>
        <v>75.21000000000001</v>
      </c>
      <c r="L47" s="51"/>
      <c r="M47" s="51"/>
      <c r="N47" s="51"/>
      <c r="O47" s="59"/>
      <c r="P47" s="59"/>
      <c r="Q47" s="59"/>
      <c r="R47" s="59"/>
      <c r="S47" s="59"/>
      <c r="T47" s="59">
        <f>M47+S47</f>
        <v>0</v>
      </c>
    </row>
    <row r="48" spans="1:20" ht="11.25">
      <c r="A48" s="29" t="s">
        <v>265</v>
      </c>
      <c r="B48" s="60">
        <v>29</v>
      </c>
      <c r="C48" s="50">
        <v>5</v>
      </c>
      <c r="D48" s="50">
        <f>E48+F48+G48+H48</f>
        <v>15.93</v>
      </c>
      <c r="E48" s="50">
        <v>0</v>
      </c>
      <c r="F48" s="50">
        <v>1.38</v>
      </c>
      <c r="G48" s="50">
        <v>3.23</v>
      </c>
      <c r="H48" s="50">
        <v>11.32</v>
      </c>
      <c r="I48" s="50">
        <v>0</v>
      </c>
      <c r="J48" s="50">
        <v>0</v>
      </c>
      <c r="K48" s="51">
        <f>J48+I48+D48</f>
        <v>15.93</v>
      </c>
      <c r="L48" s="51"/>
      <c r="M48" s="51"/>
      <c r="N48" s="51"/>
      <c r="O48" s="59"/>
      <c r="P48" s="59"/>
      <c r="Q48" s="59"/>
      <c r="R48" s="59"/>
      <c r="S48" s="59"/>
      <c r="T48" s="52">
        <f>M48+S48</f>
        <v>0</v>
      </c>
    </row>
    <row r="49" spans="1:20" ht="11.25">
      <c r="A49" s="29" t="s">
        <v>266</v>
      </c>
      <c r="B49" s="60">
        <v>19</v>
      </c>
      <c r="C49" s="50">
        <v>3</v>
      </c>
      <c r="D49" s="50">
        <f>E49+F49+G49+H49</f>
        <v>12.71</v>
      </c>
      <c r="E49" s="50">
        <v>0.17</v>
      </c>
      <c r="F49" s="50">
        <v>2.75</v>
      </c>
      <c r="G49" s="50">
        <v>3.06</v>
      </c>
      <c r="H49" s="50">
        <v>6.73</v>
      </c>
      <c r="I49" s="50">
        <v>0.25</v>
      </c>
      <c r="J49" s="50">
        <v>1</v>
      </c>
      <c r="K49" s="51">
        <f>J49+I49+D49</f>
        <v>13.96</v>
      </c>
      <c r="L49" s="51"/>
      <c r="M49" s="51"/>
      <c r="N49" s="51"/>
      <c r="O49" s="59"/>
      <c r="P49" s="59"/>
      <c r="Q49" s="59"/>
      <c r="R49" s="59"/>
      <c r="S49" s="59"/>
      <c r="T49" s="52">
        <f>M49+S49</f>
        <v>0</v>
      </c>
    </row>
    <row r="50" spans="1:20" ht="11.25">
      <c r="A50" s="29" t="s">
        <v>249</v>
      </c>
      <c r="B50" s="60">
        <v>43</v>
      </c>
      <c r="C50" s="50">
        <v>5</v>
      </c>
      <c r="D50" s="50">
        <f>E50+F50+G50+H50</f>
        <v>14.07</v>
      </c>
      <c r="E50" s="50">
        <v>0.19</v>
      </c>
      <c r="F50" s="50">
        <v>2.93</v>
      </c>
      <c r="G50" s="50">
        <v>2.61</v>
      </c>
      <c r="H50" s="50">
        <v>8.34</v>
      </c>
      <c r="I50" s="50">
        <v>2.25</v>
      </c>
      <c r="J50" s="50">
        <v>4.5</v>
      </c>
      <c r="K50" s="51">
        <f>J50+I50+D50</f>
        <v>20.82</v>
      </c>
      <c r="L50" s="51"/>
      <c r="M50" s="51"/>
      <c r="N50" s="51"/>
      <c r="O50" s="59"/>
      <c r="P50" s="59"/>
      <c r="Q50" s="59"/>
      <c r="R50" s="59"/>
      <c r="S50" s="59"/>
      <c r="T50" s="52">
        <f>M50+S50</f>
        <v>0</v>
      </c>
    </row>
    <row r="51" spans="1:20" s="4" customFormat="1" ht="11.25">
      <c r="A51" s="32" t="s">
        <v>267</v>
      </c>
      <c r="B51" s="53">
        <f aca="true" t="shared" si="10" ref="B51:T51">SUM(B48:B50)</f>
        <v>91</v>
      </c>
      <c r="C51" s="53">
        <f t="shared" si="10"/>
        <v>13</v>
      </c>
      <c r="D51" s="53">
        <f t="shared" si="10"/>
        <v>42.71</v>
      </c>
      <c r="E51" s="53">
        <f t="shared" si="10"/>
        <v>0.36</v>
      </c>
      <c r="F51" s="53">
        <f t="shared" si="10"/>
        <v>7.0600000000000005</v>
      </c>
      <c r="G51" s="53">
        <f t="shared" si="10"/>
        <v>8.9</v>
      </c>
      <c r="H51" s="53">
        <f t="shared" si="10"/>
        <v>26.39</v>
      </c>
      <c r="I51" s="53">
        <f t="shared" si="10"/>
        <v>2.5</v>
      </c>
      <c r="J51" s="53">
        <f t="shared" si="10"/>
        <v>5.5</v>
      </c>
      <c r="K51" s="53">
        <f t="shared" si="10"/>
        <v>50.71</v>
      </c>
      <c r="L51" s="53">
        <f t="shared" si="10"/>
        <v>0</v>
      </c>
      <c r="M51" s="53">
        <f t="shared" si="10"/>
        <v>0</v>
      </c>
      <c r="N51" s="53">
        <f t="shared" si="10"/>
        <v>0</v>
      </c>
      <c r="O51" s="53">
        <f t="shared" si="10"/>
        <v>0</v>
      </c>
      <c r="P51" s="53">
        <f t="shared" si="10"/>
        <v>0</v>
      </c>
      <c r="Q51" s="53">
        <f t="shared" si="10"/>
        <v>0</v>
      </c>
      <c r="R51" s="53">
        <f t="shared" si="10"/>
        <v>0</v>
      </c>
      <c r="S51" s="53">
        <f t="shared" si="10"/>
        <v>0</v>
      </c>
      <c r="T51" s="53">
        <f t="shared" si="10"/>
        <v>0</v>
      </c>
    </row>
    <row r="52" spans="1:20" s="4" customFormat="1" ht="21.75">
      <c r="A52" s="35" t="s">
        <v>268</v>
      </c>
      <c r="B52" s="12">
        <v>0</v>
      </c>
      <c r="C52" s="50">
        <v>0</v>
      </c>
      <c r="D52" s="51">
        <f>E52+F52+G52+H52</f>
        <v>1.96</v>
      </c>
      <c r="E52" s="50">
        <v>0.08</v>
      </c>
      <c r="F52" s="50">
        <v>0.35</v>
      </c>
      <c r="G52" s="50">
        <v>0.84</v>
      </c>
      <c r="H52" s="50">
        <v>0.69</v>
      </c>
      <c r="I52" s="50">
        <v>0</v>
      </c>
      <c r="J52" s="50">
        <v>0</v>
      </c>
      <c r="K52" s="51">
        <f>J52+I52+D52</f>
        <v>1.96</v>
      </c>
      <c r="L52" s="11"/>
      <c r="M52" s="11"/>
      <c r="N52" s="11"/>
      <c r="O52" s="52"/>
      <c r="P52" s="52"/>
      <c r="Q52" s="52"/>
      <c r="R52" s="52"/>
      <c r="S52" s="52"/>
      <c r="T52" s="59">
        <f>M52+S52</f>
        <v>0</v>
      </c>
    </row>
    <row r="53" spans="1:20" s="4" customFormat="1" ht="21.75">
      <c r="A53" s="35" t="s">
        <v>269</v>
      </c>
      <c r="B53" s="12">
        <v>0</v>
      </c>
      <c r="C53" s="50">
        <v>0</v>
      </c>
      <c r="D53" s="51">
        <f>E53+F53+G53+H53</f>
        <v>7.2</v>
      </c>
      <c r="E53" s="50">
        <v>0</v>
      </c>
      <c r="F53" s="50">
        <v>0</v>
      </c>
      <c r="G53" s="50">
        <v>0</v>
      </c>
      <c r="H53" s="50">
        <v>7.2</v>
      </c>
      <c r="I53" s="50">
        <v>2</v>
      </c>
      <c r="J53" s="50">
        <v>0</v>
      </c>
      <c r="K53" s="51">
        <f>J53+I53+D53</f>
        <v>9.2</v>
      </c>
      <c r="L53" s="11"/>
      <c r="M53" s="11"/>
      <c r="N53" s="11"/>
      <c r="O53" s="52"/>
      <c r="P53" s="52"/>
      <c r="Q53" s="52"/>
      <c r="R53" s="52"/>
      <c r="S53" s="52"/>
      <c r="T53" s="59">
        <f>M53+S53</f>
        <v>0</v>
      </c>
    </row>
    <row r="54" spans="1:20" s="4" customFormat="1" ht="21.75">
      <c r="A54" s="35" t="s">
        <v>270</v>
      </c>
      <c r="B54" s="12">
        <v>0</v>
      </c>
      <c r="C54" s="50">
        <v>0</v>
      </c>
      <c r="D54" s="51">
        <f>E54+F54+G54+H54</f>
        <v>0</v>
      </c>
      <c r="E54" s="50">
        <v>0</v>
      </c>
      <c r="F54" s="50">
        <v>0</v>
      </c>
      <c r="G54" s="50">
        <v>0</v>
      </c>
      <c r="H54" s="50">
        <v>0</v>
      </c>
      <c r="I54" s="50">
        <v>1</v>
      </c>
      <c r="J54" s="50">
        <v>2</v>
      </c>
      <c r="K54" s="51">
        <f>J54+I54+D54</f>
        <v>3</v>
      </c>
      <c r="L54" s="11"/>
      <c r="M54" s="11"/>
      <c r="N54" s="11"/>
      <c r="O54" s="52"/>
      <c r="P54" s="52"/>
      <c r="Q54" s="52"/>
      <c r="R54" s="52"/>
      <c r="S54" s="52"/>
      <c r="T54" s="59">
        <f>M54+S54</f>
        <v>0</v>
      </c>
    </row>
    <row r="55" spans="1:20" s="4" customFormat="1" ht="21.75" hidden="1">
      <c r="A55" s="35" t="s">
        <v>271</v>
      </c>
      <c r="B55" s="12"/>
      <c r="C55" s="50"/>
      <c r="D55" s="51">
        <f>E55+F55+G55+H55</f>
        <v>0</v>
      </c>
      <c r="E55" s="50"/>
      <c r="F55" s="50"/>
      <c r="G55" s="50"/>
      <c r="H55" s="50"/>
      <c r="I55" s="50"/>
      <c r="J55" s="50"/>
      <c r="K55" s="51">
        <f>J55+I55+D55</f>
        <v>0</v>
      </c>
      <c r="L55" s="11"/>
      <c r="M55" s="11">
        <v>0</v>
      </c>
      <c r="N55" s="11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9">
        <f>M55+S55</f>
        <v>0</v>
      </c>
    </row>
    <row r="56" spans="1:20" s="10" customFormat="1" ht="10.5">
      <c r="A56" s="35" t="s">
        <v>272</v>
      </c>
      <c r="B56" s="61">
        <f aca="true" t="shared" si="11" ref="B56:K56">B9+B15+B29+B32+B34+B46+B47+B51+B52+B53+B54+B10+B11</f>
        <v>9561</v>
      </c>
      <c r="C56" s="61">
        <f t="shared" si="11"/>
        <v>400</v>
      </c>
      <c r="D56" s="61">
        <f t="shared" si="11"/>
        <v>1212.6800000000003</v>
      </c>
      <c r="E56" s="61">
        <f t="shared" si="11"/>
        <v>26.64</v>
      </c>
      <c r="F56" s="61">
        <f t="shared" si="11"/>
        <v>165.33</v>
      </c>
      <c r="G56" s="61">
        <f t="shared" si="11"/>
        <v>319.99999999999994</v>
      </c>
      <c r="H56" s="61">
        <f t="shared" si="11"/>
        <v>700.71</v>
      </c>
      <c r="I56" s="61">
        <f t="shared" si="11"/>
        <v>148.01999999999998</v>
      </c>
      <c r="J56" s="61">
        <f t="shared" si="11"/>
        <v>261.87</v>
      </c>
      <c r="K56" s="61">
        <f t="shared" si="11"/>
        <v>1622.5700000000002</v>
      </c>
      <c r="L56" s="61" t="e">
        <f>L9+L15+L29+L32+L34+L46+L47+L51+L52+L53+L54+#REF!+L10+L11</f>
        <v>#REF!</v>
      </c>
      <c r="M56" s="61" t="e">
        <f>M9+M15+M29+M32+M34+M46+M47+M51+M52+M53+M54+#REF!+M10+M11</f>
        <v>#REF!</v>
      </c>
      <c r="N56" s="61" t="e">
        <f>N9+N15+N29+N32+N34+N46+N47+N51+N52+N53+N54+#REF!+N10+N11</f>
        <v>#REF!</v>
      </c>
      <c r="O56" s="61" t="e">
        <f>O9+O15+O29+O32+O34+O46+O47+O51+O52+O53+O54+#REF!+O10+O11</f>
        <v>#REF!</v>
      </c>
      <c r="P56" s="61" t="e">
        <f>P9+P15+P29+P32+P34+P46+P47+P51+P52+P53+P54+#REF!+P10+P11</f>
        <v>#REF!</v>
      </c>
      <c r="Q56" s="61" t="e">
        <f>Q9+Q15+Q29+Q32+Q34+Q46+Q47+Q51+Q52+Q53+Q54+#REF!+Q10+Q11</f>
        <v>#REF!</v>
      </c>
      <c r="R56" s="61" t="e">
        <f>R9+R15+R29+R32+R34+R46+R47+R51+R52+R53+R54+#REF!+R10+R11</f>
        <v>#REF!</v>
      </c>
      <c r="S56" s="61" t="e">
        <f>S9+S15+S29+S32+S34+S46+S47+S51+S52+S53+S54+#REF!+S10+S11</f>
        <v>#REF!</v>
      </c>
      <c r="T56" s="61" t="e">
        <f>T9+T15+T29+T32+T34+T46+T47+T51+T52+T53+T54+#REF!+T10+T11</f>
        <v>#REF!</v>
      </c>
    </row>
    <row r="57" spans="1:20" s="4" customFormat="1" ht="21.75">
      <c r="A57" s="35" t="s">
        <v>271</v>
      </c>
      <c r="B57" s="61">
        <v>100</v>
      </c>
      <c r="C57" s="62"/>
      <c r="D57" s="51">
        <f aca="true" t="shared" si="12" ref="D57:D62">E57+F57+G57+H57</f>
        <v>3.56</v>
      </c>
      <c r="E57" s="63">
        <v>0</v>
      </c>
      <c r="F57" s="63">
        <v>0.27</v>
      </c>
      <c r="G57" s="63">
        <v>1.46</v>
      </c>
      <c r="H57" s="63">
        <v>1.83</v>
      </c>
      <c r="I57" s="63">
        <v>0</v>
      </c>
      <c r="J57" s="63">
        <v>0</v>
      </c>
      <c r="K57" s="51">
        <f aca="true" t="shared" si="13" ref="K57:K62">J57+I57+D57</f>
        <v>3.56</v>
      </c>
      <c r="L57" s="63"/>
      <c r="M57" s="63"/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52">
        <f>M57+S57</f>
        <v>0</v>
      </c>
    </row>
    <row r="58" spans="1:20" s="4" customFormat="1" ht="11.25">
      <c r="A58" s="29" t="s">
        <v>273</v>
      </c>
      <c r="B58" s="61">
        <v>10</v>
      </c>
      <c r="C58" s="50">
        <v>2</v>
      </c>
      <c r="D58" s="51">
        <f t="shared" si="12"/>
        <v>4.66</v>
      </c>
      <c r="E58" s="50">
        <v>0</v>
      </c>
      <c r="F58" s="50">
        <v>2.58</v>
      </c>
      <c r="G58" s="50">
        <v>2.06</v>
      </c>
      <c r="H58" s="50">
        <v>0.02</v>
      </c>
      <c r="I58" s="50">
        <v>2</v>
      </c>
      <c r="J58" s="50">
        <v>3.5</v>
      </c>
      <c r="K58" s="51">
        <f t="shared" si="13"/>
        <v>10.16</v>
      </c>
      <c r="L58" s="11"/>
      <c r="M58" s="11"/>
      <c r="N58" s="11"/>
      <c r="O58" s="52"/>
      <c r="P58" s="52"/>
      <c r="Q58" s="52"/>
      <c r="R58" s="52"/>
      <c r="S58" s="52"/>
      <c r="T58" s="52">
        <f>M58+S58</f>
        <v>0</v>
      </c>
    </row>
    <row r="59" spans="1:20" s="4" customFormat="1" ht="11.25">
      <c r="A59" s="29" t="s">
        <v>274</v>
      </c>
      <c r="B59" s="61">
        <v>8</v>
      </c>
      <c r="C59" s="50">
        <v>1</v>
      </c>
      <c r="D59" s="51">
        <f t="shared" si="12"/>
        <v>4.84</v>
      </c>
      <c r="E59" s="50">
        <v>0</v>
      </c>
      <c r="F59" s="50">
        <v>0</v>
      </c>
      <c r="G59" s="50">
        <v>1.81</v>
      </c>
      <c r="H59" s="50">
        <v>3.03</v>
      </c>
      <c r="I59" s="50">
        <v>0</v>
      </c>
      <c r="J59" s="50">
        <v>0</v>
      </c>
      <c r="K59" s="51">
        <f t="shared" si="13"/>
        <v>4.84</v>
      </c>
      <c r="L59" s="11"/>
      <c r="M59" s="11"/>
      <c r="N59" s="11"/>
      <c r="O59" s="52"/>
      <c r="P59" s="52"/>
      <c r="Q59" s="52"/>
      <c r="R59" s="52"/>
      <c r="S59" s="52"/>
      <c r="T59" s="52">
        <f>M59+S59</f>
        <v>0</v>
      </c>
    </row>
    <row r="60" spans="1:20" s="4" customFormat="1" ht="11.25">
      <c r="A60" s="32" t="s">
        <v>275</v>
      </c>
      <c r="B60" s="57">
        <f>B58+B59</f>
        <v>18</v>
      </c>
      <c r="C60" s="57">
        <f>C58+C59</f>
        <v>3</v>
      </c>
      <c r="D60" s="51">
        <f t="shared" si="12"/>
        <v>9.5</v>
      </c>
      <c r="E60" s="57">
        <f aca="true" t="shared" si="14" ref="E60:J60">E58+E59</f>
        <v>0</v>
      </c>
      <c r="F60" s="57">
        <f t="shared" si="14"/>
        <v>2.58</v>
      </c>
      <c r="G60" s="57">
        <f t="shared" si="14"/>
        <v>3.87</v>
      </c>
      <c r="H60" s="57">
        <f t="shared" si="14"/>
        <v>3.05</v>
      </c>
      <c r="I60" s="57">
        <f t="shared" si="14"/>
        <v>2</v>
      </c>
      <c r="J60" s="57">
        <f t="shared" si="14"/>
        <v>3.5</v>
      </c>
      <c r="K60" s="51">
        <f t="shared" si="13"/>
        <v>15</v>
      </c>
      <c r="L60" s="57">
        <f aca="true" t="shared" si="15" ref="L60:T60">L58+L59</f>
        <v>0</v>
      </c>
      <c r="M60" s="57">
        <f t="shared" si="15"/>
        <v>0</v>
      </c>
      <c r="N60" s="57">
        <f t="shared" si="15"/>
        <v>0</v>
      </c>
      <c r="O60" s="57">
        <f t="shared" si="15"/>
        <v>0</v>
      </c>
      <c r="P60" s="57">
        <f t="shared" si="15"/>
        <v>0</v>
      </c>
      <c r="Q60" s="57">
        <f t="shared" si="15"/>
        <v>0</v>
      </c>
      <c r="R60" s="57">
        <f t="shared" si="15"/>
        <v>0</v>
      </c>
      <c r="S60" s="57">
        <f t="shared" si="15"/>
        <v>0</v>
      </c>
      <c r="T60" s="57">
        <f t="shared" si="15"/>
        <v>0</v>
      </c>
    </row>
    <row r="61" spans="1:20" s="4" customFormat="1" ht="11.25">
      <c r="A61" s="48" t="s">
        <v>276</v>
      </c>
      <c r="B61" s="64">
        <v>4</v>
      </c>
      <c r="C61" s="65">
        <v>0</v>
      </c>
      <c r="D61" s="50">
        <f t="shared" si="12"/>
        <v>0.19</v>
      </c>
      <c r="E61" s="65">
        <v>0</v>
      </c>
      <c r="F61" s="65">
        <v>0.01</v>
      </c>
      <c r="G61" s="65">
        <v>0.06</v>
      </c>
      <c r="H61" s="65">
        <v>0.12</v>
      </c>
      <c r="I61" s="65">
        <v>0</v>
      </c>
      <c r="J61" s="65">
        <v>0</v>
      </c>
      <c r="K61" s="50">
        <f t="shared" si="13"/>
        <v>0.19</v>
      </c>
      <c r="L61" s="57"/>
      <c r="M61" s="57"/>
      <c r="N61" s="57"/>
      <c r="O61" s="57"/>
      <c r="P61" s="57"/>
      <c r="Q61" s="57"/>
      <c r="R61" s="57"/>
      <c r="S61" s="57"/>
      <c r="T61" s="57"/>
    </row>
    <row r="62" spans="1:20" s="4" customFormat="1" ht="11.25">
      <c r="A62" s="29" t="s">
        <v>273</v>
      </c>
      <c r="B62" s="65">
        <v>17</v>
      </c>
      <c r="C62" s="65">
        <v>0</v>
      </c>
      <c r="D62" s="50">
        <f t="shared" si="12"/>
        <v>1.19</v>
      </c>
      <c r="E62" s="65">
        <v>0.12</v>
      </c>
      <c r="F62" s="65">
        <v>0.07</v>
      </c>
      <c r="G62" s="65">
        <v>0.29</v>
      </c>
      <c r="H62" s="65">
        <v>0.71</v>
      </c>
      <c r="I62" s="65">
        <v>0</v>
      </c>
      <c r="J62" s="65">
        <v>0</v>
      </c>
      <c r="K62" s="50">
        <f t="shared" si="13"/>
        <v>1.19</v>
      </c>
      <c r="L62" s="57"/>
      <c r="M62" s="57"/>
      <c r="N62" s="57"/>
      <c r="O62" s="57"/>
      <c r="P62" s="57"/>
      <c r="Q62" s="57"/>
      <c r="R62" s="57"/>
      <c r="S62" s="57"/>
      <c r="T62" s="57"/>
    </row>
    <row r="63" spans="1:20" s="4" customFormat="1" ht="11.25">
      <c r="A63" s="35">
        <v>85404</v>
      </c>
      <c r="B63" s="61">
        <f aca="true" t="shared" si="16" ref="B63:T63">B61+B62</f>
        <v>21</v>
      </c>
      <c r="C63" s="61">
        <f t="shared" si="16"/>
        <v>0</v>
      </c>
      <c r="D63" s="51">
        <f t="shared" si="16"/>
        <v>1.38</v>
      </c>
      <c r="E63" s="51">
        <f t="shared" si="16"/>
        <v>0.12</v>
      </c>
      <c r="F63" s="51">
        <f t="shared" si="16"/>
        <v>0.08</v>
      </c>
      <c r="G63" s="51">
        <f t="shared" si="16"/>
        <v>0.35</v>
      </c>
      <c r="H63" s="51">
        <f t="shared" si="16"/>
        <v>0.83</v>
      </c>
      <c r="I63" s="51">
        <f t="shared" si="16"/>
        <v>0</v>
      </c>
      <c r="J63" s="51">
        <f t="shared" si="16"/>
        <v>0</v>
      </c>
      <c r="K63" s="51">
        <f t="shared" si="16"/>
        <v>1.38</v>
      </c>
      <c r="L63" s="51">
        <f t="shared" si="16"/>
        <v>0</v>
      </c>
      <c r="M63" s="51">
        <f t="shared" si="16"/>
        <v>0</v>
      </c>
      <c r="N63" s="51">
        <f t="shared" si="16"/>
        <v>0</v>
      </c>
      <c r="O63" s="51">
        <f t="shared" si="16"/>
        <v>0</v>
      </c>
      <c r="P63" s="51">
        <f t="shared" si="16"/>
        <v>0</v>
      </c>
      <c r="Q63" s="51">
        <f t="shared" si="16"/>
        <v>0</v>
      </c>
      <c r="R63" s="51">
        <f t="shared" si="16"/>
        <v>0</v>
      </c>
      <c r="S63" s="51">
        <f t="shared" si="16"/>
        <v>0</v>
      </c>
      <c r="T63" s="51">
        <f t="shared" si="16"/>
        <v>0</v>
      </c>
    </row>
    <row r="64" spans="1:20" s="4" customFormat="1" ht="11.25">
      <c r="A64" s="29" t="s">
        <v>277</v>
      </c>
      <c r="B64" s="61">
        <v>5163</v>
      </c>
      <c r="C64" s="62">
        <v>0</v>
      </c>
      <c r="D64" s="51">
        <f aca="true" t="shared" si="17" ref="D64:D72">E64+F64+G64+H64</f>
        <v>22.380000000000003</v>
      </c>
      <c r="E64" s="62">
        <v>0.58</v>
      </c>
      <c r="F64" s="62">
        <v>5.5</v>
      </c>
      <c r="G64" s="62">
        <v>1.33</v>
      </c>
      <c r="H64" s="62">
        <v>14.97</v>
      </c>
      <c r="I64" s="62">
        <v>3</v>
      </c>
      <c r="J64" s="62">
        <v>1.85</v>
      </c>
      <c r="K64" s="51">
        <f aca="true" t="shared" si="18" ref="K64:K72">J64+I64+D64</f>
        <v>27.230000000000004</v>
      </c>
      <c r="L64" s="62"/>
      <c r="M64" s="62"/>
      <c r="N64" s="62"/>
      <c r="O64" s="62"/>
      <c r="P64" s="62"/>
      <c r="Q64" s="62"/>
      <c r="R64" s="62"/>
      <c r="S64" s="62"/>
      <c r="T64" s="52">
        <f>M64+S64</f>
        <v>0</v>
      </c>
    </row>
    <row r="65" spans="1:20" s="4" customFormat="1" ht="11.25">
      <c r="A65" s="29" t="s">
        <v>278</v>
      </c>
      <c r="B65" s="61">
        <v>11051</v>
      </c>
      <c r="C65" s="50">
        <v>0</v>
      </c>
      <c r="D65" s="51">
        <f t="shared" si="17"/>
        <v>20.36</v>
      </c>
      <c r="E65" s="50">
        <v>0</v>
      </c>
      <c r="F65" s="50">
        <v>1.98</v>
      </c>
      <c r="G65" s="50">
        <v>2.24</v>
      </c>
      <c r="H65" s="50">
        <v>16.14</v>
      </c>
      <c r="I65" s="50">
        <v>3</v>
      </c>
      <c r="J65" s="50">
        <v>1.75</v>
      </c>
      <c r="K65" s="51">
        <f t="shared" si="18"/>
        <v>25.11</v>
      </c>
      <c r="L65" s="50"/>
      <c r="M65" s="50"/>
      <c r="N65" s="50"/>
      <c r="O65" s="52"/>
      <c r="P65" s="52"/>
      <c r="Q65" s="52"/>
      <c r="R65" s="52"/>
      <c r="S65" s="52"/>
      <c r="T65" s="52">
        <f>M65+S65</f>
        <v>0</v>
      </c>
    </row>
    <row r="66" spans="1:20" s="4" customFormat="1" ht="11.25">
      <c r="A66" s="29" t="s">
        <v>279</v>
      </c>
      <c r="B66" s="61">
        <v>5256</v>
      </c>
      <c r="C66" s="66">
        <v>0</v>
      </c>
      <c r="D66" s="51">
        <f t="shared" si="17"/>
        <v>16.64</v>
      </c>
      <c r="E66" s="62">
        <v>0.31</v>
      </c>
      <c r="F66" s="62">
        <v>2.63</v>
      </c>
      <c r="G66" s="62">
        <v>2</v>
      </c>
      <c r="H66" s="62">
        <v>11.7</v>
      </c>
      <c r="I66" s="62">
        <v>2.53</v>
      </c>
      <c r="J66" s="62">
        <v>1.85</v>
      </c>
      <c r="K66" s="51">
        <f t="shared" si="18"/>
        <v>21.02</v>
      </c>
      <c r="L66" s="18"/>
      <c r="M66" s="18"/>
      <c r="N66" s="18"/>
      <c r="O66" s="52"/>
      <c r="P66" s="52"/>
      <c r="Q66" s="52"/>
      <c r="R66" s="52"/>
      <c r="S66" s="52"/>
      <c r="T66" s="52">
        <f>M66+S66</f>
        <v>0</v>
      </c>
    </row>
    <row r="67" spans="1:20" s="4" customFormat="1" ht="11.25">
      <c r="A67" s="32" t="s">
        <v>280</v>
      </c>
      <c r="B67" s="51">
        <f>B64+B65+B66</f>
        <v>21470</v>
      </c>
      <c r="C67" s="51">
        <f>C64+C65+C66</f>
        <v>0</v>
      </c>
      <c r="D67" s="51">
        <f t="shared" si="17"/>
        <v>59.38</v>
      </c>
      <c r="E67" s="51">
        <f aca="true" t="shared" si="19" ref="E67:J67">E64+E65+E66</f>
        <v>0.8899999999999999</v>
      </c>
      <c r="F67" s="51">
        <f t="shared" si="19"/>
        <v>10.11</v>
      </c>
      <c r="G67" s="51">
        <f t="shared" si="19"/>
        <v>5.57</v>
      </c>
      <c r="H67" s="51">
        <f t="shared" si="19"/>
        <v>42.81</v>
      </c>
      <c r="I67" s="51">
        <f t="shared" si="19"/>
        <v>8.53</v>
      </c>
      <c r="J67" s="51">
        <f t="shared" si="19"/>
        <v>5.45</v>
      </c>
      <c r="K67" s="51">
        <f t="shared" si="18"/>
        <v>73.36</v>
      </c>
      <c r="L67" s="51">
        <f aca="true" t="shared" si="20" ref="L67:T67">L64+L65+L66</f>
        <v>0</v>
      </c>
      <c r="M67" s="51">
        <f t="shared" si="20"/>
        <v>0</v>
      </c>
      <c r="N67" s="51">
        <f t="shared" si="20"/>
        <v>0</v>
      </c>
      <c r="O67" s="51">
        <f t="shared" si="20"/>
        <v>0</v>
      </c>
      <c r="P67" s="51">
        <f t="shared" si="20"/>
        <v>0</v>
      </c>
      <c r="Q67" s="51">
        <f t="shared" si="20"/>
        <v>0</v>
      </c>
      <c r="R67" s="51">
        <f t="shared" si="20"/>
        <v>0</v>
      </c>
      <c r="S67" s="51">
        <f t="shared" si="20"/>
        <v>0</v>
      </c>
      <c r="T67" s="51">
        <f t="shared" si="20"/>
        <v>0</v>
      </c>
    </row>
    <row r="68" spans="1:20" s="4" customFormat="1" ht="11.25">
      <c r="A68" s="32" t="s">
        <v>281</v>
      </c>
      <c r="B68" s="61">
        <v>1217</v>
      </c>
      <c r="C68" s="51">
        <v>0</v>
      </c>
      <c r="D68" s="51">
        <f t="shared" si="17"/>
        <v>26.46</v>
      </c>
      <c r="E68" s="51">
        <v>2.12</v>
      </c>
      <c r="F68" s="51">
        <v>10.06</v>
      </c>
      <c r="G68" s="51">
        <v>6.57</v>
      </c>
      <c r="H68" s="51">
        <v>7.71</v>
      </c>
      <c r="I68" s="51">
        <v>4.38</v>
      </c>
      <c r="J68" s="51">
        <v>8.52</v>
      </c>
      <c r="K68" s="51">
        <f t="shared" si="18"/>
        <v>39.36</v>
      </c>
      <c r="L68" s="67"/>
      <c r="M68" s="67"/>
      <c r="N68" s="67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f>M68+S68</f>
        <v>0</v>
      </c>
    </row>
    <row r="69" spans="1:20" ht="11.25">
      <c r="A69" s="29" t="s">
        <v>237</v>
      </c>
      <c r="B69" s="61">
        <v>150</v>
      </c>
      <c r="C69" s="30">
        <v>5</v>
      </c>
      <c r="D69" s="51">
        <f t="shared" si="17"/>
        <v>10.52</v>
      </c>
      <c r="E69" s="30">
        <v>0.32</v>
      </c>
      <c r="F69" s="30">
        <v>2.18</v>
      </c>
      <c r="G69" s="30">
        <v>2.61</v>
      </c>
      <c r="H69" s="30">
        <v>5.41</v>
      </c>
      <c r="I69" s="30">
        <v>1.75</v>
      </c>
      <c r="J69" s="30">
        <v>10</v>
      </c>
      <c r="K69" s="51">
        <f t="shared" si="18"/>
        <v>22.27</v>
      </c>
      <c r="L69" s="30"/>
      <c r="M69" s="30"/>
      <c r="N69" s="30"/>
      <c r="O69" s="30"/>
      <c r="P69" s="30"/>
      <c r="Q69" s="7"/>
      <c r="R69" s="30"/>
      <c r="S69" s="30"/>
      <c r="T69" s="52">
        <f>M69+S69</f>
        <v>0</v>
      </c>
    </row>
    <row r="70" spans="1:20" ht="11.25">
      <c r="A70" s="29" t="s">
        <v>282</v>
      </c>
      <c r="B70" s="61">
        <v>113</v>
      </c>
      <c r="C70" s="8">
        <v>3</v>
      </c>
      <c r="D70" s="51">
        <f t="shared" si="17"/>
        <v>6.12</v>
      </c>
      <c r="E70" s="52">
        <v>0</v>
      </c>
      <c r="F70" s="52">
        <v>1.67</v>
      </c>
      <c r="G70" s="52">
        <v>2.45</v>
      </c>
      <c r="H70" s="52">
        <v>2</v>
      </c>
      <c r="I70" s="52">
        <v>3</v>
      </c>
      <c r="J70" s="52">
        <v>10.33</v>
      </c>
      <c r="K70" s="51">
        <f t="shared" si="18"/>
        <v>19.45</v>
      </c>
      <c r="L70" s="52"/>
      <c r="M70" s="52"/>
      <c r="N70" s="52"/>
      <c r="O70" s="52"/>
      <c r="P70" s="52"/>
      <c r="Q70" s="52"/>
      <c r="R70" s="52"/>
      <c r="S70" s="52"/>
      <c r="T70" s="52">
        <f>M70+S70</f>
        <v>0</v>
      </c>
    </row>
    <row r="71" spans="1:20" ht="11.25">
      <c r="A71" s="32" t="s">
        <v>283</v>
      </c>
      <c r="B71" s="68">
        <f>SUM(B69:B70)</f>
        <v>263</v>
      </c>
      <c r="C71" s="68">
        <f>SUM(C69:C70)</f>
        <v>8</v>
      </c>
      <c r="D71" s="51">
        <f t="shared" si="17"/>
        <v>16.64</v>
      </c>
      <c r="E71" s="68">
        <f aca="true" t="shared" si="21" ref="E71:J71">SUM(E69:E70)</f>
        <v>0.32</v>
      </c>
      <c r="F71" s="68">
        <f t="shared" si="21"/>
        <v>3.85</v>
      </c>
      <c r="G71" s="68">
        <f t="shared" si="21"/>
        <v>5.0600000000000005</v>
      </c>
      <c r="H71" s="68">
        <f t="shared" si="21"/>
        <v>7.41</v>
      </c>
      <c r="I71" s="68">
        <f t="shared" si="21"/>
        <v>4.75</v>
      </c>
      <c r="J71" s="68">
        <f t="shared" si="21"/>
        <v>20.33</v>
      </c>
      <c r="K71" s="51">
        <f t="shared" si="18"/>
        <v>41.72</v>
      </c>
      <c r="L71" s="59">
        <f aca="true" t="shared" si="22" ref="L71:T71">SUM(L69:L70)</f>
        <v>0</v>
      </c>
      <c r="M71" s="59">
        <f t="shared" si="22"/>
        <v>0</v>
      </c>
      <c r="N71" s="59">
        <f t="shared" si="22"/>
        <v>0</v>
      </c>
      <c r="O71" s="59">
        <f t="shared" si="22"/>
        <v>0</v>
      </c>
      <c r="P71" s="59">
        <f t="shared" si="22"/>
        <v>0</v>
      </c>
      <c r="Q71" s="59">
        <f t="shared" si="22"/>
        <v>0</v>
      </c>
      <c r="R71" s="59">
        <f t="shared" si="22"/>
        <v>0</v>
      </c>
      <c r="S71" s="59">
        <f t="shared" si="22"/>
        <v>0</v>
      </c>
      <c r="T71" s="59">
        <f t="shared" si="22"/>
        <v>0</v>
      </c>
    </row>
    <row r="72" spans="1:20" ht="21.75">
      <c r="A72" s="35" t="s">
        <v>284</v>
      </c>
      <c r="B72" s="61">
        <v>10925</v>
      </c>
      <c r="C72" s="8">
        <v>0</v>
      </c>
      <c r="D72" s="51">
        <f t="shared" si="17"/>
        <v>1</v>
      </c>
      <c r="E72" s="52">
        <v>0</v>
      </c>
      <c r="F72" s="52">
        <v>0</v>
      </c>
      <c r="G72" s="52">
        <v>0</v>
      </c>
      <c r="H72" s="52">
        <v>1</v>
      </c>
      <c r="I72" s="52">
        <v>5.72</v>
      </c>
      <c r="J72" s="52">
        <v>2.75</v>
      </c>
      <c r="K72" s="51">
        <f t="shared" si="18"/>
        <v>9.469999999999999</v>
      </c>
      <c r="L72" s="52"/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f>M72+S72</f>
        <v>0</v>
      </c>
    </row>
    <row r="73" spans="1:20" ht="11.25">
      <c r="A73" s="35" t="s">
        <v>285</v>
      </c>
      <c r="B73" s="61"/>
      <c r="C73" s="61"/>
      <c r="D73" s="61">
        <f aca="true" t="shared" si="23" ref="D73:T73">D57+D60+D63+D67+D68+D71+D72</f>
        <v>117.92</v>
      </c>
      <c r="E73" s="61">
        <f t="shared" si="23"/>
        <v>3.4499999999999997</v>
      </c>
      <c r="F73" s="61">
        <f t="shared" si="23"/>
        <v>26.950000000000003</v>
      </c>
      <c r="G73" s="61">
        <f t="shared" si="23"/>
        <v>22.880000000000003</v>
      </c>
      <c r="H73" s="61">
        <f t="shared" si="23"/>
        <v>64.64</v>
      </c>
      <c r="I73" s="61">
        <f t="shared" si="23"/>
        <v>25.38</v>
      </c>
      <c r="J73" s="61">
        <f t="shared" si="23"/>
        <v>40.55</v>
      </c>
      <c r="K73" s="61">
        <f t="shared" si="23"/>
        <v>183.85</v>
      </c>
      <c r="L73" s="61">
        <f t="shared" si="23"/>
        <v>0</v>
      </c>
      <c r="M73" s="61">
        <f t="shared" si="23"/>
        <v>0</v>
      </c>
      <c r="N73" s="61">
        <f t="shared" si="23"/>
        <v>0</v>
      </c>
      <c r="O73" s="61">
        <f t="shared" si="23"/>
        <v>0</v>
      </c>
      <c r="P73" s="61">
        <f t="shared" si="23"/>
        <v>0</v>
      </c>
      <c r="Q73" s="61">
        <f t="shared" si="23"/>
        <v>0</v>
      </c>
      <c r="R73" s="61">
        <f t="shared" si="23"/>
        <v>0</v>
      </c>
      <c r="S73" s="61">
        <f t="shared" si="23"/>
        <v>0</v>
      </c>
      <c r="T73" s="61">
        <f t="shared" si="23"/>
        <v>0</v>
      </c>
    </row>
    <row r="74" spans="1:20" s="5" customFormat="1" ht="11.25">
      <c r="A74" s="32" t="s">
        <v>286</v>
      </c>
      <c r="B74" s="69"/>
      <c r="C74" s="69"/>
      <c r="D74" s="51">
        <f>E74+F74+G74+H74</f>
        <v>1330.6</v>
      </c>
      <c r="E74" s="69">
        <f aca="true" t="shared" si="24" ref="E74:J74">E56+E73</f>
        <v>30.09</v>
      </c>
      <c r="F74" s="69">
        <f t="shared" si="24"/>
        <v>192.28000000000003</v>
      </c>
      <c r="G74" s="69">
        <f t="shared" si="24"/>
        <v>342.87999999999994</v>
      </c>
      <c r="H74" s="69">
        <f t="shared" si="24"/>
        <v>765.35</v>
      </c>
      <c r="I74" s="69">
        <f t="shared" si="24"/>
        <v>173.39999999999998</v>
      </c>
      <c r="J74" s="69">
        <f t="shared" si="24"/>
        <v>302.42</v>
      </c>
      <c r="K74" s="51">
        <f>J74+I74+D74</f>
        <v>1806.4199999999998</v>
      </c>
      <c r="L74" s="69" t="e">
        <f aca="true" t="shared" si="25" ref="L74:T74">L56+L73</f>
        <v>#REF!</v>
      </c>
      <c r="M74" s="69" t="e">
        <f t="shared" si="25"/>
        <v>#REF!</v>
      </c>
      <c r="N74" s="69" t="e">
        <f t="shared" si="25"/>
        <v>#REF!</v>
      </c>
      <c r="O74" s="69" t="e">
        <f t="shared" si="25"/>
        <v>#REF!</v>
      </c>
      <c r="P74" s="69" t="e">
        <f t="shared" si="25"/>
        <v>#REF!</v>
      </c>
      <c r="Q74" s="69" t="e">
        <f t="shared" si="25"/>
        <v>#REF!</v>
      </c>
      <c r="R74" s="69" t="e">
        <f t="shared" si="25"/>
        <v>#REF!</v>
      </c>
      <c r="S74" s="69" t="e">
        <f t="shared" si="25"/>
        <v>#REF!</v>
      </c>
      <c r="T74" s="69" t="e">
        <f t="shared" si="25"/>
        <v>#REF!</v>
      </c>
    </row>
    <row r="75" spans="5:20" ht="11.25"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</row>
    <row r="76" spans="5:20" ht="11.25"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5:20" ht="11.25"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5:20" ht="11.25"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5:20" ht="11.25"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5:20" ht="11.25"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5:20" ht="11.25"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5:20" ht="11.25"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5:20" ht="11.25"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5:20" ht="11.25"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5:20" ht="11.25"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5:20" ht="11.25"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5:20" ht="11.25"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5:20" ht="11.25"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5:20" ht="11.25"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5:20" ht="11.25"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5:20" ht="11.25"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5:20" ht="11.25"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5:20" ht="11.25"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5:20" ht="11.25"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5:20" ht="11.25"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5:20" ht="11.25"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5:20" ht="11.25"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5:20" ht="11.25"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5:20" ht="11.25"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5:20" ht="11.25"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5:20" ht="11.25"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5:20" ht="11.25"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5:20" ht="11.25"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5:20" ht="11.25"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5:20" ht="11.25"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5:20" ht="11.25"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5:20" ht="11.25"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5:20" ht="11.25"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5:20" ht="11.25"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5:20" ht="11.25"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5:20" ht="11.25"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5:20" ht="11.25"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</row>
    <row r="113" spans="5:20" ht="11.25"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</row>
    <row r="114" spans="5:20" ht="11.25"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</row>
    <row r="115" spans="5:20" ht="11.25"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5:20" ht="11.25"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</row>
    <row r="117" spans="5:20" ht="11.25"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</row>
    <row r="118" spans="5:20" ht="11.25"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</row>
    <row r="119" spans="5:20" ht="11.25"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</row>
    <row r="120" spans="5:20" ht="11.25"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</row>
    <row r="121" spans="5:20" ht="11.25"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</row>
    <row r="122" spans="5:20" ht="11.25"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</row>
    <row r="123" spans="5:20" ht="11.25"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</row>
    <row r="124" spans="5:20" ht="11.25"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5:20" ht="11.25"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5:20" ht="11.25"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</row>
    <row r="127" spans="5:20" ht="11.25"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5:20" ht="11.25"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</sheetData>
  <mergeCells count="11">
    <mergeCell ref="N3:S3"/>
    <mergeCell ref="M4:R4"/>
    <mergeCell ref="D4:H4"/>
    <mergeCell ref="A2:K2"/>
    <mergeCell ref="I4:I5"/>
    <mergeCell ref="J4:J5"/>
    <mergeCell ref="K4:K5"/>
    <mergeCell ref="A3:A5"/>
    <mergeCell ref="B3:B5"/>
    <mergeCell ref="C3:C5"/>
    <mergeCell ref="D3:K3"/>
  </mergeCells>
  <printOptions horizontalCentered="1"/>
  <pageMargins left="0.62" right="0.1968503937007874" top="1.03" bottom="0.61" header="0.77" footer="0.4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7" sqref="H57"/>
    </sheetView>
  </sheetViews>
  <sheetFormatPr defaultColWidth="9.00390625" defaultRowHeight="12.75"/>
  <cols>
    <col min="1" max="1" width="15.875" style="2" customWidth="1"/>
    <col min="2" max="2" width="7.625" style="2" customWidth="1"/>
    <col min="3" max="3" width="9.75390625" style="2" customWidth="1"/>
    <col min="4" max="4" width="9.00390625" style="2" customWidth="1"/>
    <col min="5" max="5" width="8.875" style="21" customWidth="1"/>
    <col min="6" max="6" width="8.75390625" style="21" bestFit="1" customWidth="1"/>
    <col min="7" max="7" width="7.875" style="21" bestFit="1" customWidth="1"/>
    <col min="8" max="10" width="9.125" style="21" customWidth="1"/>
    <col min="11" max="11" width="6.625" style="21" bestFit="1" customWidth="1"/>
    <col min="12" max="12" width="7.875" style="21" bestFit="1" customWidth="1"/>
    <col min="13" max="13" width="6.625" style="21" bestFit="1" customWidth="1"/>
    <col min="14" max="14" width="6.125" style="21" customWidth="1"/>
    <col min="15" max="17" width="5.75390625" style="21" bestFit="1" customWidth="1"/>
    <col min="18" max="16384" width="9.125" style="2" customWidth="1"/>
  </cols>
  <sheetData>
    <row r="1" ht="11.25">
      <c r="Q1" s="102" t="s">
        <v>354</v>
      </c>
    </row>
    <row r="3" spans="2:14" ht="15.75">
      <c r="B3" s="185" t="s">
        <v>352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5" spans="1:17" s="116" customFormat="1" ht="18" customHeight="1">
      <c r="A5" s="183" t="s">
        <v>287</v>
      </c>
      <c r="B5" s="112" t="s">
        <v>289</v>
      </c>
      <c r="C5" s="112" t="s">
        <v>290</v>
      </c>
      <c r="D5" s="113" t="s">
        <v>5</v>
      </c>
      <c r="E5" s="113" t="s">
        <v>6</v>
      </c>
      <c r="F5" s="180" t="s">
        <v>353</v>
      </c>
      <c r="G5" s="181"/>
      <c r="H5" s="181"/>
      <c r="I5" s="181"/>
      <c r="J5" s="181"/>
      <c r="K5" s="181"/>
      <c r="L5" s="181"/>
      <c r="M5" s="181"/>
      <c r="N5" s="182"/>
      <c r="O5" s="136">
        <v>80146</v>
      </c>
      <c r="P5" s="136">
        <v>80195</v>
      </c>
      <c r="Q5" s="136">
        <v>90019</v>
      </c>
    </row>
    <row r="6" spans="1:17" s="116" customFormat="1" ht="13.5" customHeight="1">
      <c r="A6" s="184"/>
      <c r="B6" s="114" t="s">
        <v>294</v>
      </c>
      <c r="C6" s="114" t="s">
        <v>295</v>
      </c>
      <c r="D6" s="186">
        <v>2013</v>
      </c>
      <c r="E6" s="187"/>
      <c r="F6" s="113" t="s">
        <v>291</v>
      </c>
      <c r="G6" s="113" t="s">
        <v>8</v>
      </c>
      <c r="H6" s="113" t="s">
        <v>9</v>
      </c>
      <c r="I6" s="113" t="s">
        <v>10</v>
      </c>
      <c r="J6" s="113" t="s">
        <v>292</v>
      </c>
      <c r="K6" s="115" t="s">
        <v>12</v>
      </c>
      <c r="L6" s="115" t="s">
        <v>13</v>
      </c>
      <c r="M6" s="113" t="s">
        <v>293</v>
      </c>
      <c r="N6" s="113" t="s">
        <v>15</v>
      </c>
      <c r="O6" s="137"/>
      <c r="P6" s="137"/>
      <c r="Q6" s="137"/>
    </row>
    <row r="7" spans="1:17" ht="12" customHeight="1">
      <c r="A7" s="44" t="s">
        <v>306</v>
      </c>
      <c r="B7" s="45">
        <v>69</v>
      </c>
      <c r="C7" s="31">
        <f aca="true" t="shared" si="0" ref="C7:C38">E7/B7/12</f>
        <v>847.4493961352656</v>
      </c>
      <c r="D7" s="7">
        <v>705300</v>
      </c>
      <c r="E7" s="7">
        <v>701688.1</v>
      </c>
      <c r="F7" s="7">
        <v>451769.79</v>
      </c>
      <c r="G7" s="7">
        <v>33039.53</v>
      </c>
      <c r="H7" s="7">
        <v>81837.76</v>
      </c>
      <c r="I7" s="7">
        <v>9774.38</v>
      </c>
      <c r="J7" s="7">
        <v>27970.95</v>
      </c>
      <c r="K7" s="7">
        <v>30757.51</v>
      </c>
      <c r="L7" s="7">
        <v>26840</v>
      </c>
      <c r="M7" s="7"/>
      <c r="N7" s="7"/>
      <c r="O7" s="7">
        <v>1710</v>
      </c>
      <c r="P7" s="7"/>
      <c r="Q7" s="7"/>
    </row>
    <row r="8" spans="1:17" ht="12" customHeight="1">
      <c r="A8" s="44" t="s">
        <v>307</v>
      </c>
      <c r="B8" s="45">
        <v>102</v>
      </c>
      <c r="C8" s="31">
        <f t="shared" si="0"/>
        <v>712.7804411764706</v>
      </c>
      <c r="D8" s="7">
        <v>890420</v>
      </c>
      <c r="E8" s="7">
        <v>872443.26</v>
      </c>
      <c r="F8" s="7">
        <v>552978</v>
      </c>
      <c r="G8" s="7">
        <v>45134.9</v>
      </c>
      <c r="H8" s="7">
        <v>104755</v>
      </c>
      <c r="I8" s="7">
        <v>10336.43</v>
      </c>
      <c r="J8" s="7">
        <v>23916.08</v>
      </c>
      <c r="K8" s="7">
        <v>54119.77</v>
      </c>
      <c r="L8" s="7">
        <v>38277</v>
      </c>
      <c r="M8" s="7"/>
      <c r="N8" s="7"/>
      <c r="O8" s="7">
        <v>2160</v>
      </c>
      <c r="P8" s="7"/>
      <c r="Q8" s="7"/>
    </row>
    <row r="9" spans="1:17" ht="12" customHeight="1">
      <c r="A9" s="44" t="s">
        <v>308</v>
      </c>
      <c r="B9" s="45">
        <v>136</v>
      </c>
      <c r="C9" s="31">
        <f t="shared" si="0"/>
        <v>714.579344362745</v>
      </c>
      <c r="D9" s="7">
        <v>1177767</v>
      </c>
      <c r="E9" s="7">
        <v>1166193.49</v>
      </c>
      <c r="F9" s="7">
        <v>786228.53</v>
      </c>
      <c r="G9" s="7">
        <v>57951.5</v>
      </c>
      <c r="H9" s="7">
        <v>140063.38</v>
      </c>
      <c r="I9" s="7">
        <v>16645.81</v>
      </c>
      <c r="J9" s="7">
        <v>47468.37</v>
      </c>
      <c r="K9" s="7">
        <v>14000</v>
      </c>
      <c r="L9" s="7">
        <v>45776.51</v>
      </c>
      <c r="M9" s="7"/>
      <c r="N9" s="7"/>
      <c r="O9" s="7">
        <v>3240</v>
      </c>
      <c r="P9" s="7"/>
      <c r="Q9" s="7"/>
    </row>
    <row r="10" spans="1:17" ht="12" customHeight="1">
      <c r="A10" s="44" t="s">
        <v>309</v>
      </c>
      <c r="B10" s="45">
        <v>112</v>
      </c>
      <c r="C10" s="31">
        <f t="shared" si="0"/>
        <v>822.5209970238094</v>
      </c>
      <c r="D10" s="7">
        <v>1110016</v>
      </c>
      <c r="E10" s="7">
        <v>1105468.22</v>
      </c>
      <c r="F10" s="7">
        <v>734547.11</v>
      </c>
      <c r="G10" s="7">
        <v>55182.79</v>
      </c>
      <c r="H10" s="7">
        <v>135932.65</v>
      </c>
      <c r="I10" s="7">
        <v>16145.43</v>
      </c>
      <c r="J10" s="7">
        <v>36407.44</v>
      </c>
      <c r="K10" s="7">
        <v>15000</v>
      </c>
      <c r="L10" s="7">
        <v>48273</v>
      </c>
      <c r="M10" s="7"/>
      <c r="N10" s="7"/>
      <c r="O10" s="7">
        <v>1800</v>
      </c>
      <c r="P10" s="7"/>
      <c r="Q10" s="7"/>
    </row>
    <row r="11" spans="1:17" ht="12" customHeight="1">
      <c r="A11" s="44" t="s">
        <v>310</v>
      </c>
      <c r="B11" s="45">
        <v>89</v>
      </c>
      <c r="C11" s="31">
        <f t="shared" si="0"/>
        <v>734.8052434456928</v>
      </c>
      <c r="D11" s="7">
        <v>811003</v>
      </c>
      <c r="E11" s="7">
        <v>784772</v>
      </c>
      <c r="F11" s="7">
        <v>522000</v>
      </c>
      <c r="G11" s="7">
        <v>38422.7</v>
      </c>
      <c r="H11" s="7">
        <v>90201.87</v>
      </c>
      <c r="I11" s="7">
        <v>11244.93</v>
      </c>
      <c r="J11" s="7">
        <v>41668.89</v>
      </c>
      <c r="K11" s="7">
        <v>4461.96</v>
      </c>
      <c r="L11" s="7">
        <v>31599</v>
      </c>
      <c r="M11" s="7"/>
      <c r="N11" s="7"/>
      <c r="O11" s="7">
        <v>142.5</v>
      </c>
      <c r="P11" s="7"/>
      <c r="Q11" s="7"/>
    </row>
    <row r="12" spans="1:17" ht="12" customHeight="1">
      <c r="A12" s="44" t="s">
        <v>311</v>
      </c>
      <c r="B12" s="45">
        <v>90</v>
      </c>
      <c r="C12" s="31">
        <f t="shared" si="0"/>
        <v>825.6470370370371</v>
      </c>
      <c r="D12" s="7">
        <v>896556</v>
      </c>
      <c r="E12" s="7">
        <v>891698.8</v>
      </c>
      <c r="F12" s="7">
        <v>601012.74</v>
      </c>
      <c r="G12" s="7">
        <v>46333.1</v>
      </c>
      <c r="H12" s="7">
        <v>104846.55</v>
      </c>
      <c r="I12" s="7">
        <v>15356.11</v>
      </c>
      <c r="J12" s="7">
        <v>27785.34</v>
      </c>
      <c r="K12" s="7">
        <v>20000</v>
      </c>
      <c r="L12" s="7">
        <v>35126</v>
      </c>
      <c r="M12" s="7"/>
      <c r="N12" s="7"/>
      <c r="O12" s="7">
        <v>960</v>
      </c>
      <c r="P12" s="7"/>
      <c r="Q12" s="7">
        <v>1404</v>
      </c>
    </row>
    <row r="13" spans="1:17" ht="12" customHeight="1">
      <c r="A13" s="44" t="s">
        <v>312</v>
      </c>
      <c r="B13" s="45">
        <v>99</v>
      </c>
      <c r="C13" s="31">
        <f t="shared" si="0"/>
        <v>845.0594781144781</v>
      </c>
      <c r="D13" s="7">
        <v>1011602</v>
      </c>
      <c r="E13" s="7">
        <v>1003930.66</v>
      </c>
      <c r="F13" s="7">
        <v>662749.3</v>
      </c>
      <c r="G13" s="7">
        <v>49974.89</v>
      </c>
      <c r="H13" s="7">
        <v>116302.54</v>
      </c>
      <c r="I13" s="7">
        <v>12913.03</v>
      </c>
      <c r="J13" s="7">
        <v>39568.35</v>
      </c>
      <c r="K13" s="7">
        <v>39999.9</v>
      </c>
      <c r="L13" s="7">
        <v>33785</v>
      </c>
      <c r="M13" s="7"/>
      <c r="N13" s="7"/>
      <c r="O13" s="7">
        <v>5055</v>
      </c>
      <c r="P13" s="7"/>
      <c r="Q13" s="7">
        <v>6264</v>
      </c>
    </row>
    <row r="14" spans="1:17" ht="12" customHeight="1">
      <c r="A14" s="44" t="s">
        <v>313</v>
      </c>
      <c r="B14" s="45">
        <v>148</v>
      </c>
      <c r="C14" s="31">
        <f t="shared" si="0"/>
        <v>714.7004673423424</v>
      </c>
      <c r="D14" s="7">
        <v>1278211</v>
      </c>
      <c r="E14" s="7">
        <v>1269308.03</v>
      </c>
      <c r="F14" s="7">
        <v>814300.78</v>
      </c>
      <c r="G14" s="7">
        <v>61300.05</v>
      </c>
      <c r="H14" s="7">
        <v>147820.28</v>
      </c>
      <c r="I14" s="7">
        <v>17104.28</v>
      </c>
      <c r="J14" s="7">
        <v>47858.4</v>
      </c>
      <c r="K14" s="7">
        <v>61393.5</v>
      </c>
      <c r="L14" s="7">
        <v>49866</v>
      </c>
      <c r="M14" s="7"/>
      <c r="N14" s="7"/>
      <c r="O14" s="7">
        <v>6330</v>
      </c>
      <c r="P14" s="7"/>
      <c r="Q14" s="7"/>
    </row>
    <row r="15" spans="1:17" ht="12" customHeight="1">
      <c r="A15" s="44" t="s">
        <v>314</v>
      </c>
      <c r="B15" s="45">
        <v>64</v>
      </c>
      <c r="C15" s="31">
        <f t="shared" si="0"/>
        <v>851.7242057291666</v>
      </c>
      <c r="D15" s="7">
        <v>661916</v>
      </c>
      <c r="E15" s="7">
        <v>654124.19</v>
      </c>
      <c r="F15" s="7">
        <v>425187.47</v>
      </c>
      <c r="G15" s="7">
        <v>31668.75</v>
      </c>
      <c r="H15" s="7">
        <v>75291.15</v>
      </c>
      <c r="I15" s="7">
        <v>7513.55</v>
      </c>
      <c r="J15" s="7">
        <v>7317.05</v>
      </c>
      <c r="K15" s="7">
        <v>21477.06</v>
      </c>
      <c r="L15" s="7">
        <v>23456</v>
      </c>
      <c r="M15" s="7"/>
      <c r="N15" s="7"/>
      <c r="O15" s="7">
        <v>390</v>
      </c>
      <c r="P15" s="7"/>
      <c r="Q15" s="7"/>
    </row>
    <row r="16" spans="1:17" ht="12" customHeight="1">
      <c r="A16" s="44" t="s">
        <v>315</v>
      </c>
      <c r="B16" s="45">
        <v>93</v>
      </c>
      <c r="C16" s="31">
        <f t="shared" si="0"/>
        <v>768.3752777777778</v>
      </c>
      <c r="D16" s="7">
        <v>866836</v>
      </c>
      <c r="E16" s="7">
        <v>857506.81</v>
      </c>
      <c r="F16" s="7">
        <v>578459.07</v>
      </c>
      <c r="G16" s="7">
        <v>44629.98</v>
      </c>
      <c r="H16" s="7">
        <v>99124.78</v>
      </c>
      <c r="I16" s="7">
        <v>9637.75</v>
      </c>
      <c r="J16" s="7">
        <v>44156.23</v>
      </c>
      <c r="K16" s="7">
        <v>10708.13</v>
      </c>
      <c r="L16" s="7">
        <v>32984</v>
      </c>
      <c r="M16" s="7"/>
      <c r="N16" s="7"/>
      <c r="O16" s="7">
        <v>959.87</v>
      </c>
      <c r="P16" s="7"/>
      <c r="Q16" s="7">
        <v>9909.37</v>
      </c>
    </row>
    <row r="17" spans="1:17" ht="12" customHeight="1">
      <c r="A17" s="44" t="s">
        <v>316</v>
      </c>
      <c r="B17" s="45">
        <v>97</v>
      </c>
      <c r="C17" s="31">
        <f t="shared" si="0"/>
        <v>817.7291838487972</v>
      </c>
      <c r="D17" s="7">
        <v>956676</v>
      </c>
      <c r="E17" s="7">
        <v>951836.77</v>
      </c>
      <c r="F17" s="7">
        <v>615116.33</v>
      </c>
      <c r="G17" s="7">
        <v>47609.58</v>
      </c>
      <c r="H17" s="7">
        <v>109946.08</v>
      </c>
      <c r="I17" s="7">
        <v>13193.57</v>
      </c>
      <c r="J17" s="7">
        <v>33308.65</v>
      </c>
      <c r="K17" s="7">
        <v>42997.4</v>
      </c>
      <c r="L17" s="7">
        <v>34055</v>
      </c>
      <c r="M17" s="7"/>
      <c r="N17" s="7"/>
      <c r="O17" s="7">
        <v>1257</v>
      </c>
      <c r="P17" s="7"/>
      <c r="Q17" s="7"/>
    </row>
    <row r="18" spans="1:17" ht="12" customHeight="1">
      <c r="A18" s="44" t="s">
        <v>317</v>
      </c>
      <c r="B18" s="45">
        <v>119</v>
      </c>
      <c r="C18" s="31">
        <f t="shared" si="0"/>
        <v>745.0982282913166</v>
      </c>
      <c r="D18" s="7">
        <v>1075266</v>
      </c>
      <c r="E18" s="7">
        <v>1064000.27</v>
      </c>
      <c r="F18" s="7">
        <v>718288.93</v>
      </c>
      <c r="G18" s="7">
        <v>53799.87</v>
      </c>
      <c r="H18" s="7">
        <v>122250.06</v>
      </c>
      <c r="I18" s="7">
        <v>14297.07</v>
      </c>
      <c r="J18" s="7">
        <v>38749.96</v>
      </c>
      <c r="K18" s="7">
        <v>29224.73</v>
      </c>
      <c r="L18" s="7">
        <v>43811</v>
      </c>
      <c r="M18" s="7"/>
      <c r="N18" s="7"/>
      <c r="O18" s="7">
        <v>1317.62</v>
      </c>
      <c r="P18" s="7"/>
      <c r="Q18" s="7"/>
    </row>
    <row r="19" spans="1:17" ht="12" customHeight="1">
      <c r="A19" s="44" t="s">
        <v>318</v>
      </c>
      <c r="B19" s="45">
        <v>129</v>
      </c>
      <c r="C19" s="31">
        <f t="shared" si="0"/>
        <v>738.8452777777778</v>
      </c>
      <c r="D19" s="7">
        <v>1147797</v>
      </c>
      <c r="E19" s="7">
        <v>1143732.49</v>
      </c>
      <c r="F19" s="7">
        <v>724109.38</v>
      </c>
      <c r="G19" s="7">
        <v>49626.89</v>
      </c>
      <c r="H19" s="7">
        <v>121121.03</v>
      </c>
      <c r="I19" s="7">
        <v>13592.06</v>
      </c>
      <c r="J19" s="7">
        <v>49750.68</v>
      </c>
      <c r="K19" s="7">
        <v>4414.21</v>
      </c>
      <c r="L19" s="7">
        <v>47946</v>
      </c>
      <c r="M19" s="7">
        <v>69209.24</v>
      </c>
      <c r="N19" s="7"/>
      <c r="O19" s="7">
        <v>1090</v>
      </c>
      <c r="P19" s="7"/>
      <c r="Q19" s="7"/>
    </row>
    <row r="20" spans="1:17" ht="12" customHeight="1">
      <c r="A20" s="44" t="s">
        <v>319</v>
      </c>
      <c r="B20" s="45">
        <v>94</v>
      </c>
      <c r="C20" s="31">
        <f t="shared" si="0"/>
        <v>683.9172340425531</v>
      </c>
      <c r="D20" s="7">
        <v>777240</v>
      </c>
      <c r="E20" s="7">
        <v>771458.64</v>
      </c>
      <c r="F20" s="7">
        <v>521260.89</v>
      </c>
      <c r="G20" s="7">
        <v>40278</v>
      </c>
      <c r="H20" s="7">
        <v>91237.83</v>
      </c>
      <c r="I20" s="7">
        <v>12750.48</v>
      </c>
      <c r="J20" s="7">
        <v>35605.77</v>
      </c>
      <c r="K20" s="7">
        <v>6799.2</v>
      </c>
      <c r="L20" s="7">
        <v>29648</v>
      </c>
      <c r="M20" s="7"/>
      <c r="N20" s="7"/>
      <c r="O20" s="7">
        <v>320</v>
      </c>
      <c r="P20" s="7"/>
      <c r="Q20" s="7"/>
    </row>
    <row r="21" spans="1:17" ht="12" customHeight="1">
      <c r="A21" s="44" t="s">
        <v>320</v>
      </c>
      <c r="B21" s="45">
        <v>102</v>
      </c>
      <c r="C21" s="31">
        <f t="shared" si="0"/>
        <v>848.1052777777777</v>
      </c>
      <c r="D21" s="7">
        <v>1047696</v>
      </c>
      <c r="E21" s="7">
        <v>1038080.86</v>
      </c>
      <c r="F21" s="7">
        <v>702982.41</v>
      </c>
      <c r="G21" s="7">
        <v>52824.92</v>
      </c>
      <c r="H21" s="7">
        <v>129152.15</v>
      </c>
      <c r="I21" s="7">
        <v>12383.48</v>
      </c>
      <c r="J21" s="7">
        <v>38377.48</v>
      </c>
      <c r="K21" s="7">
        <v>3929.98</v>
      </c>
      <c r="L21" s="7">
        <v>45986</v>
      </c>
      <c r="M21" s="7"/>
      <c r="N21" s="7"/>
      <c r="O21" s="7">
        <v>4960</v>
      </c>
      <c r="P21" s="7"/>
      <c r="Q21" s="7"/>
    </row>
    <row r="22" spans="1:17" ht="12" customHeight="1">
      <c r="A22" s="44" t="s">
        <v>321</v>
      </c>
      <c r="B22" s="45">
        <v>97</v>
      </c>
      <c r="C22" s="31">
        <f t="shared" si="0"/>
        <v>694.5052061855671</v>
      </c>
      <c r="D22" s="7">
        <v>812033</v>
      </c>
      <c r="E22" s="7">
        <v>808404.06</v>
      </c>
      <c r="F22" s="7">
        <v>531320.73</v>
      </c>
      <c r="G22" s="7">
        <v>41471.31</v>
      </c>
      <c r="H22" s="7">
        <v>90354.15</v>
      </c>
      <c r="I22" s="7">
        <v>8985.46</v>
      </c>
      <c r="J22" s="7">
        <v>25873.43</v>
      </c>
      <c r="K22" s="7">
        <v>41363.72</v>
      </c>
      <c r="L22" s="7">
        <v>33613</v>
      </c>
      <c r="M22" s="7"/>
      <c r="N22" s="7"/>
      <c r="O22" s="7">
        <v>375</v>
      </c>
      <c r="P22" s="7"/>
      <c r="Q22" s="7"/>
    </row>
    <row r="23" spans="1:17" ht="12" customHeight="1">
      <c r="A23" s="44" t="s">
        <v>322</v>
      </c>
      <c r="B23" s="45">
        <v>138</v>
      </c>
      <c r="C23" s="31">
        <f t="shared" si="0"/>
        <v>780.505791062802</v>
      </c>
      <c r="D23" s="7">
        <v>1294298</v>
      </c>
      <c r="E23" s="7">
        <v>1292517.59</v>
      </c>
      <c r="F23" s="7">
        <v>845693.28</v>
      </c>
      <c r="G23" s="7">
        <v>62553.84</v>
      </c>
      <c r="H23" s="7">
        <v>151610.25</v>
      </c>
      <c r="I23" s="7">
        <v>14414.15</v>
      </c>
      <c r="J23" s="7">
        <v>53467</v>
      </c>
      <c r="K23" s="7">
        <v>55813.78</v>
      </c>
      <c r="L23" s="7">
        <v>50758</v>
      </c>
      <c r="M23" s="7"/>
      <c r="N23" s="7"/>
      <c r="O23" s="7">
        <v>1485</v>
      </c>
      <c r="P23" s="7"/>
      <c r="Q23" s="7"/>
    </row>
    <row r="24" spans="1:17" ht="12" customHeight="1">
      <c r="A24" s="44" t="s">
        <v>323</v>
      </c>
      <c r="B24" s="45">
        <v>95</v>
      </c>
      <c r="C24" s="31">
        <f t="shared" si="0"/>
        <v>778.9834122807018</v>
      </c>
      <c r="D24" s="7">
        <v>891414</v>
      </c>
      <c r="E24" s="7">
        <v>888041.09</v>
      </c>
      <c r="F24" s="7">
        <v>573205.72</v>
      </c>
      <c r="G24" s="7">
        <v>43124.81</v>
      </c>
      <c r="H24" s="7">
        <v>101898.92</v>
      </c>
      <c r="I24" s="7">
        <v>12134.28</v>
      </c>
      <c r="J24" s="7">
        <v>34805.44</v>
      </c>
      <c r="K24" s="7">
        <v>32361.05</v>
      </c>
      <c r="L24" s="7">
        <v>33781</v>
      </c>
      <c r="M24" s="7"/>
      <c r="N24" s="7"/>
      <c r="O24" s="7">
        <v>580</v>
      </c>
      <c r="P24" s="7"/>
      <c r="Q24" s="7"/>
    </row>
    <row r="25" spans="1:17" ht="12" customHeight="1">
      <c r="A25" s="44" t="s">
        <v>324</v>
      </c>
      <c r="B25" s="45">
        <v>110</v>
      </c>
      <c r="C25" s="31">
        <f t="shared" si="0"/>
        <v>743.234893939394</v>
      </c>
      <c r="D25" s="7">
        <v>984804</v>
      </c>
      <c r="E25" s="7">
        <v>981070.06</v>
      </c>
      <c r="F25" s="7">
        <v>622415.18</v>
      </c>
      <c r="G25" s="7">
        <v>53653.45</v>
      </c>
      <c r="H25" s="7">
        <v>114395.68</v>
      </c>
      <c r="I25" s="7">
        <v>13079.87</v>
      </c>
      <c r="J25" s="7">
        <v>45311</v>
      </c>
      <c r="K25" s="7">
        <v>44475.26</v>
      </c>
      <c r="L25" s="7">
        <v>35539</v>
      </c>
      <c r="M25" s="7"/>
      <c r="N25" s="7"/>
      <c r="O25" s="7">
        <v>3111.49</v>
      </c>
      <c r="P25" s="7"/>
      <c r="Q25" s="7"/>
    </row>
    <row r="26" spans="1:17" ht="12" customHeight="1">
      <c r="A26" s="44" t="s">
        <v>325</v>
      </c>
      <c r="B26" s="45">
        <v>122</v>
      </c>
      <c r="C26" s="31">
        <f t="shared" si="0"/>
        <v>842.9430874316939</v>
      </c>
      <c r="D26" s="7">
        <v>1249229</v>
      </c>
      <c r="E26" s="7">
        <f>1226068.68+8000</f>
        <v>1234068.68</v>
      </c>
      <c r="F26" s="7">
        <v>844741.76</v>
      </c>
      <c r="G26" s="7">
        <v>61042.83</v>
      </c>
      <c r="H26" s="7">
        <v>140683.34</v>
      </c>
      <c r="I26" s="7">
        <v>18512.2</v>
      </c>
      <c r="J26" s="7">
        <v>36023.48</v>
      </c>
      <c r="K26" s="7">
        <v>19196.44</v>
      </c>
      <c r="L26" s="7">
        <v>55122</v>
      </c>
      <c r="M26" s="7"/>
      <c r="N26" s="7"/>
      <c r="O26" s="7">
        <v>1470.19</v>
      </c>
      <c r="P26" s="7">
        <v>2999.4</v>
      </c>
      <c r="Q26" s="7"/>
    </row>
    <row r="27" spans="1:17" ht="12" customHeight="1">
      <c r="A27" s="44" t="s">
        <v>326</v>
      </c>
      <c r="B27" s="45">
        <v>131</v>
      </c>
      <c r="C27" s="31">
        <f t="shared" si="0"/>
        <v>718.6111259541984</v>
      </c>
      <c r="D27" s="7">
        <v>1138924</v>
      </c>
      <c r="E27" s="7">
        <v>1129656.69</v>
      </c>
      <c r="F27" s="7">
        <v>733110.83</v>
      </c>
      <c r="G27" s="7">
        <v>53085.04</v>
      </c>
      <c r="H27" s="7">
        <v>136761.9</v>
      </c>
      <c r="I27" s="7">
        <v>14072.49</v>
      </c>
      <c r="J27" s="7">
        <v>60360.79</v>
      </c>
      <c r="K27" s="7">
        <v>2611</v>
      </c>
      <c r="L27" s="7">
        <v>52141</v>
      </c>
      <c r="M27" s="7"/>
      <c r="N27" s="7"/>
      <c r="O27" s="7">
        <v>1400</v>
      </c>
      <c r="P27" s="7"/>
      <c r="Q27" s="7"/>
    </row>
    <row r="28" spans="1:17" ht="12" customHeight="1">
      <c r="A28" s="44" t="s">
        <v>327</v>
      </c>
      <c r="B28" s="45">
        <v>133</v>
      </c>
      <c r="C28" s="31">
        <f t="shared" si="0"/>
        <v>685.3901879699248</v>
      </c>
      <c r="D28" s="7">
        <v>1100156</v>
      </c>
      <c r="E28" s="7">
        <v>1093882.74</v>
      </c>
      <c r="F28" s="7">
        <v>720264.39</v>
      </c>
      <c r="G28" s="7">
        <v>51624.29</v>
      </c>
      <c r="H28" s="7">
        <v>127472.72</v>
      </c>
      <c r="I28" s="7">
        <v>11799.61</v>
      </c>
      <c r="J28" s="7">
        <v>76680.48</v>
      </c>
      <c r="K28" s="7">
        <v>7798.81</v>
      </c>
      <c r="L28" s="7">
        <v>44929</v>
      </c>
      <c r="M28" s="7"/>
      <c r="N28" s="7"/>
      <c r="O28" s="7">
        <v>3900</v>
      </c>
      <c r="P28" s="7"/>
      <c r="Q28" s="7"/>
    </row>
    <row r="29" spans="1:17" ht="12" customHeight="1">
      <c r="A29" s="44" t="s">
        <v>328</v>
      </c>
      <c r="B29" s="45">
        <v>114</v>
      </c>
      <c r="C29" s="31">
        <f t="shared" si="0"/>
        <v>722.1935087719298</v>
      </c>
      <c r="D29" s="7">
        <v>989787</v>
      </c>
      <c r="E29" s="7">
        <v>987960.72</v>
      </c>
      <c r="F29" s="7">
        <v>669158</v>
      </c>
      <c r="G29" s="7">
        <v>46484.76</v>
      </c>
      <c r="H29" s="7">
        <v>125549.06</v>
      </c>
      <c r="I29" s="7">
        <v>13901.66</v>
      </c>
      <c r="J29" s="7">
        <v>36780.4</v>
      </c>
      <c r="K29" s="7">
        <v>6000</v>
      </c>
      <c r="L29" s="7">
        <v>41273</v>
      </c>
      <c r="M29" s="7"/>
      <c r="N29" s="7"/>
      <c r="O29" s="7">
        <v>6120</v>
      </c>
      <c r="P29" s="7"/>
      <c r="Q29" s="7"/>
    </row>
    <row r="30" spans="1:17" ht="12" customHeight="1">
      <c r="A30" s="44" t="s">
        <v>329</v>
      </c>
      <c r="B30" s="45">
        <v>117</v>
      </c>
      <c r="C30" s="31">
        <f t="shared" si="0"/>
        <v>756.1606267806268</v>
      </c>
      <c r="D30" s="7">
        <v>1068695</v>
      </c>
      <c r="E30" s="7">
        <v>1061649.52</v>
      </c>
      <c r="F30" s="7">
        <v>674732.24</v>
      </c>
      <c r="G30" s="7">
        <v>45510.62</v>
      </c>
      <c r="H30" s="7">
        <v>119023.33</v>
      </c>
      <c r="I30" s="7">
        <v>14704.18</v>
      </c>
      <c r="J30" s="7">
        <v>50890.57</v>
      </c>
      <c r="K30" s="7">
        <v>63826.42</v>
      </c>
      <c r="L30" s="7">
        <v>41856</v>
      </c>
      <c r="M30" s="7"/>
      <c r="N30" s="7"/>
      <c r="O30" s="7">
        <v>2000</v>
      </c>
      <c r="P30" s="7"/>
      <c r="Q30" s="7"/>
    </row>
    <row r="31" spans="1:17" ht="12" customHeight="1">
      <c r="A31" s="44" t="s">
        <v>330</v>
      </c>
      <c r="B31" s="45">
        <v>120</v>
      </c>
      <c r="C31" s="31">
        <f t="shared" si="0"/>
        <v>844.8239027777777</v>
      </c>
      <c r="D31" s="7">
        <v>1235064</v>
      </c>
      <c r="E31" s="7">
        <f>1213596.75+2949.67</f>
        <v>1216546.42</v>
      </c>
      <c r="F31" s="7">
        <v>834627.32</v>
      </c>
      <c r="G31" s="7">
        <v>61481.91</v>
      </c>
      <c r="H31" s="7">
        <v>151045.67</v>
      </c>
      <c r="I31" s="7">
        <v>18348.42</v>
      </c>
      <c r="J31" s="7">
        <v>44372.22</v>
      </c>
      <c r="K31" s="7">
        <v>6932.04</v>
      </c>
      <c r="L31" s="7">
        <v>45268</v>
      </c>
      <c r="M31" s="7"/>
      <c r="N31" s="7"/>
      <c r="O31" s="7">
        <v>4031</v>
      </c>
      <c r="P31" s="7"/>
      <c r="Q31" s="7"/>
    </row>
    <row r="32" spans="1:17" ht="12" customHeight="1">
      <c r="A32" s="44" t="s">
        <v>331</v>
      </c>
      <c r="B32" s="45">
        <v>109</v>
      </c>
      <c r="C32" s="31">
        <f t="shared" si="0"/>
        <v>826.5686697247706</v>
      </c>
      <c r="D32" s="7">
        <v>1083957</v>
      </c>
      <c r="E32" s="7">
        <v>1081151.82</v>
      </c>
      <c r="F32" s="7">
        <v>712327.58</v>
      </c>
      <c r="G32" s="7">
        <v>54976.51</v>
      </c>
      <c r="H32" s="7">
        <v>125066.48</v>
      </c>
      <c r="I32" s="7">
        <v>13344.74</v>
      </c>
      <c r="J32" s="7">
        <v>58760.66</v>
      </c>
      <c r="K32" s="7">
        <v>5499.95</v>
      </c>
      <c r="L32" s="7">
        <v>42793</v>
      </c>
      <c r="M32" s="7"/>
      <c r="N32" s="7"/>
      <c r="O32" s="7">
        <v>1633.6</v>
      </c>
      <c r="P32" s="7"/>
      <c r="Q32" s="7"/>
    </row>
    <row r="33" spans="1:17" ht="12" customHeight="1">
      <c r="A33" s="44" t="s">
        <v>332</v>
      </c>
      <c r="B33" s="45">
        <v>90</v>
      </c>
      <c r="C33" s="31">
        <f t="shared" si="0"/>
        <v>755.3626574074075</v>
      </c>
      <c r="D33" s="7">
        <v>822583</v>
      </c>
      <c r="E33" s="7">
        <v>815791.67</v>
      </c>
      <c r="F33" s="7">
        <v>539487.65</v>
      </c>
      <c r="G33" s="7">
        <v>41211.9</v>
      </c>
      <c r="H33" s="7">
        <v>95359.05</v>
      </c>
      <c r="I33" s="7">
        <v>10660.58</v>
      </c>
      <c r="J33" s="7">
        <v>25974.84</v>
      </c>
      <c r="K33" s="7">
        <v>25036.54</v>
      </c>
      <c r="L33" s="7">
        <v>31283</v>
      </c>
      <c r="M33" s="7"/>
      <c r="N33" s="7"/>
      <c r="O33" s="7">
        <v>400</v>
      </c>
      <c r="P33" s="7"/>
      <c r="Q33" s="7"/>
    </row>
    <row r="34" spans="1:17" ht="12" customHeight="1">
      <c r="A34" s="44" t="s">
        <v>333</v>
      </c>
      <c r="B34" s="45">
        <v>114</v>
      </c>
      <c r="C34" s="31">
        <f t="shared" si="0"/>
        <v>712.5744152046783</v>
      </c>
      <c r="D34" s="7">
        <v>986789</v>
      </c>
      <c r="E34" s="7">
        <v>974801.8</v>
      </c>
      <c r="F34" s="7">
        <v>634904.17</v>
      </c>
      <c r="G34" s="7">
        <v>44188.4</v>
      </c>
      <c r="H34" s="7">
        <v>105229.52</v>
      </c>
      <c r="I34" s="7">
        <v>12862.7</v>
      </c>
      <c r="J34" s="7">
        <v>72736.83</v>
      </c>
      <c r="K34" s="7">
        <v>5998.77</v>
      </c>
      <c r="L34" s="7">
        <v>40771</v>
      </c>
      <c r="M34" s="7"/>
      <c r="N34" s="7">
        <v>7500</v>
      </c>
      <c r="O34" s="7">
        <v>8230</v>
      </c>
      <c r="P34" s="7"/>
      <c r="Q34" s="7"/>
    </row>
    <row r="35" spans="1:17" ht="12" customHeight="1">
      <c r="A35" s="44" t="s">
        <v>334</v>
      </c>
      <c r="B35" s="45">
        <v>128</v>
      </c>
      <c r="C35" s="31">
        <f t="shared" si="0"/>
        <v>742.44189453125</v>
      </c>
      <c r="D35" s="7">
        <v>1143549</v>
      </c>
      <c r="E35" s="7">
        <v>1140390.75</v>
      </c>
      <c r="F35" s="7">
        <v>753060.7</v>
      </c>
      <c r="G35" s="7">
        <v>50498.5</v>
      </c>
      <c r="H35" s="7">
        <v>94919.28</v>
      </c>
      <c r="I35" s="7">
        <v>14686.97</v>
      </c>
      <c r="J35" s="7">
        <v>62455.88</v>
      </c>
      <c r="K35" s="7">
        <v>66557.39</v>
      </c>
      <c r="L35" s="7">
        <v>44488</v>
      </c>
      <c r="M35" s="7"/>
      <c r="N35" s="7"/>
      <c r="O35" s="7">
        <v>9160</v>
      </c>
      <c r="P35" s="7">
        <v>3000</v>
      </c>
      <c r="Q35" s="7"/>
    </row>
    <row r="36" spans="1:17" ht="12" customHeight="1">
      <c r="A36" s="44" t="s">
        <v>335</v>
      </c>
      <c r="B36" s="45">
        <v>193</v>
      </c>
      <c r="C36" s="31">
        <f t="shared" si="0"/>
        <v>752.3978540587219</v>
      </c>
      <c r="D36" s="7">
        <v>1753226</v>
      </c>
      <c r="E36" s="7">
        <f>1740053.43+2500</f>
        <v>1742553.43</v>
      </c>
      <c r="F36" s="7">
        <v>1150533.26</v>
      </c>
      <c r="G36" s="7">
        <v>86401.88</v>
      </c>
      <c r="H36" s="7">
        <v>208606.57</v>
      </c>
      <c r="I36" s="7">
        <v>22156.34</v>
      </c>
      <c r="J36" s="7">
        <v>85947.74</v>
      </c>
      <c r="K36" s="7">
        <v>48256.11</v>
      </c>
      <c r="L36" s="7">
        <v>70707</v>
      </c>
      <c r="M36" s="7"/>
      <c r="N36" s="7"/>
      <c r="O36" s="7">
        <v>12098.04</v>
      </c>
      <c r="P36" s="7"/>
      <c r="Q36" s="7"/>
    </row>
    <row r="37" spans="1:17" ht="12" customHeight="1">
      <c r="A37" s="44" t="s">
        <v>336</v>
      </c>
      <c r="B37" s="45">
        <v>200</v>
      </c>
      <c r="C37" s="31">
        <f t="shared" si="0"/>
        <v>676.7368</v>
      </c>
      <c r="D37" s="7">
        <v>1633268</v>
      </c>
      <c r="E37" s="7">
        <v>1624168.32</v>
      </c>
      <c r="F37" s="7">
        <v>1108243.93</v>
      </c>
      <c r="G37" s="7">
        <v>79476.12</v>
      </c>
      <c r="H37" s="7">
        <v>201998.55</v>
      </c>
      <c r="I37" s="7">
        <v>21118.41</v>
      </c>
      <c r="J37" s="7">
        <v>43276.35</v>
      </c>
      <c r="K37" s="7">
        <v>23399.15</v>
      </c>
      <c r="L37" s="7">
        <v>66801</v>
      </c>
      <c r="M37" s="7"/>
      <c r="N37" s="7"/>
      <c r="O37" s="7">
        <v>760</v>
      </c>
      <c r="P37" s="7"/>
      <c r="Q37" s="7"/>
    </row>
    <row r="38" spans="1:17" ht="12" customHeight="1">
      <c r="A38" s="44" t="s">
        <v>337</v>
      </c>
      <c r="B38" s="45">
        <v>120</v>
      </c>
      <c r="C38" s="31">
        <f t="shared" si="0"/>
        <v>721.2882083333334</v>
      </c>
      <c r="D38" s="7">
        <v>1044253</v>
      </c>
      <c r="E38" s="7">
        <v>1038655.02</v>
      </c>
      <c r="F38" s="7">
        <v>687352.21</v>
      </c>
      <c r="G38" s="7">
        <v>47133.51</v>
      </c>
      <c r="H38" s="7">
        <v>114109.19</v>
      </c>
      <c r="I38" s="7">
        <v>11908.99</v>
      </c>
      <c r="J38" s="7">
        <v>51826.84</v>
      </c>
      <c r="K38" s="7">
        <v>13768.64</v>
      </c>
      <c r="L38" s="7">
        <v>42171</v>
      </c>
      <c r="M38" s="7"/>
      <c r="N38" s="7"/>
      <c r="O38" s="7">
        <v>280.78</v>
      </c>
      <c r="P38" s="7"/>
      <c r="Q38" s="7">
        <v>24997.23</v>
      </c>
    </row>
    <row r="39" spans="1:17" ht="12" customHeight="1">
      <c r="A39" s="44" t="s">
        <v>338</v>
      </c>
      <c r="B39" s="45">
        <v>181</v>
      </c>
      <c r="C39" s="31">
        <f aca="true" t="shared" si="1" ref="C39:C70">E39/B39/12</f>
        <v>712.3539594843463</v>
      </c>
      <c r="D39" s="7">
        <v>1552647</v>
      </c>
      <c r="E39" s="7">
        <v>1547232.8</v>
      </c>
      <c r="F39" s="7">
        <v>994768.88</v>
      </c>
      <c r="G39" s="7">
        <v>72619.55</v>
      </c>
      <c r="H39" s="7">
        <v>178152.67</v>
      </c>
      <c r="I39" s="7">
        <v>22433.97</v>
      </c>
      <c r="J39" s="7">
        <v>65992.72</v>
      </c>
      <c r="K39" s="7">
        <v>14577.14</v>
      </c>
      <c r="L39" s="7">
        <v>64088</v>
      </c>
      <c r="M39" s="7"/>
      <c r="N39" s="7"/>
      <c r="O39" s="7">
        <v>1010</v>
      </c>
      <c r="P39" s="7">
        <v>2999.99</v>
      </c>
      <c r="Q39" s="7"/>
    </row>
    <row r="40" spans="1:17" ht="12" customHeight="1">
      <c r="A40" s="44" t="s">
        <v>339</v>
      </c>
      <c r="B40" s="45">
        <v>120</v>
      </c>
      <c r="C40" s="31">
        <f t="shared" si="1"/>
        <v>753.5484305555556</v>
      </c>
      <c r="D40" s="7">
        <v>1093444</v>
      </c>
      <c r="E40" s="7">
        <v>1085109.74</v>
      </c>
      <c r="F40" s="7">
        <v>726534.06</v>
      </c>
      <c r="G40" s="7">
        <v>53617.19</v>
      </c>
      <c r="H40" s="7">
        <v>124366.11</v>
      </c>
      <c r="I40" s="7">
        <v>11849.93</v>
      </c>
      <c r="J40" s="7">
        <v>67518.43</v>
      </c>
      <c r="K40" s="7">
        <v>7999.99</v>
      </c>
      <c r="L40" s="7">
        <v>47395</v>
      </c>
      <c r="M40" s="7"/>
      <c r="N40" s="7"/>
      <c r="O40" s="7">
        <v>2900</v>
      </c>
      <c r="P40" s="7">
        <v>2000</v>
      </c>
      <c r="Q40" s="7"/>
    </row>
    <row r="41" spans="1:17" ht="12" customHeight="1">
      <c r="A41" s="44" t="s">
        <v>340</v>
      </c>
      <c r="B41" s="45">
        <v>186</v>
      </c>
      <c r="C41" s="31">
        <f t="shared" si="1"/>
        <v>780.2529928315412</v>
      </c>
      <c r="D41" s="7">
        <v>1749978</v>
      </c>
      <c r="E41" s="7">
        <v>1741524.68</v>
      </c>
      <c r="F41" s="7">
        <v>1192192.75</v>
      </c>
      <c r="G41" s="7">
        <v>85529.41</v>
      </c>
      <c r="H41" s="7">
        <v>214336.39</v>
      </c>
      <c r="I41" s="7">
        <v>26357.72</v>
      </c>
      <c r="J41" s="7">
        <v>54855.75</v>
      </c>
      <c r="K41" s="7">
        <v>22517.61</v>
      </c>
      <c r="L41" s="7">
        <v>68256</v>
      </c>
      <c r="M41" s="7"/>
      <c r="N41" s="7"/>
      <c r="O41" s="7"/>
      <c r="P41" s="7"/>
      <c r="Q41" s="7"/>
    </row>
    <row r="42" spans="1:17" ht="12" customHeight="1">
      <c r="A42" s="44" t="s">
        <v>341</v>
      </c>
      <c r="B42" s="45">
        <v>97</v>
      </c>
      <c r="C42" s="31">
        <f t="shared" si="1"/>
        <v>762.1145962199313</v>
      </c>
      <c r="D42" s="7">
        <v>895170</v>
      </c>
      <c r="E42" s="7">
        <v>887101.39</v>
      </c>
      <c r="F42" s="7">
        <v>573849.53</v>
      </c>
      <c r="G42" s="7">
        <v>44649.44</v>
      </c>
      <c r="H42" s="7">
        <v>101327.07</v>
      </c>
      <c r="I42" s="7">
        <v>12409.89</v>
      </c>
      <c r="J42" s="7">
        <v>41133.81</v>
      </c>
      <c r="K42" s="7">
        <v>30829.8</v>
      </c>
      <c r="L42" s="7">
        <v>37555</v>
      </c>
      <c r="M42" s="7"/>
      <c r="N42" s="7"/>
      <c r="O42" s="7">
        <v>1000</v>
      </c>
      <c r="P42" s="7"/>
      <c r="Q42" s="7"/>
    </row>
    <row r="43" spans="1:17" ht="12" customHeight="1">
      <c r="A43" s="44" t="s">
        <v>342</v>
      </c>
      <c r="B43" s="45">
        <v>90</v>
      </c>
      <c r="C43" s="31">
        <f t="shared" si="1"/>
        <v>869.4114537037036</v>
      </c>
      <c r="D43" s="7">
        <v>949136</v>
      </c>
      <c r="E43" s="7">
        <v>938964.37</v>
      </c>
      <c r="F43" s="7">
        <v>605587.87</v>
      </c>
      <c r="G43" s="7">
        <v>44866.28</v>
      </c>
      <c r="H43" s="7">
        <v>104841.44</v>
      </c>
      <c r="I43" s="7">
        <v>13063.48</v>
      </c>
      <c r="J43" s="7">
        <v>41313.06</v>
      </c>
      <c r="K43" s="7">
        <v>41293.43</v>
      </c>
      <c r="L43" s="7">
        <v>33283</v>
      </c>
      <c r="M43" s="7"/>
      <c r="N43" s="7"/>
      <c r="O43" s="7">
        <v>4048.95</v>
      </c>
      <c r="P43" s="7"/>
      <c r="Q43" s="7"/>
    </row>
    <row r="44" spans="1:17" ht="15.75" customHeight="1">
      <c r="A44" s="35" t="s">
        <v>355</v>
      </c>
      <c r="B44" s="33">
        <f>SUM(B7:B43)</f>
        <v>4348</v>
      </c>
      <c r="C44" s="31">
        <f t="shared" si="1"/>
        <v>758.7297981830726</v>
      </c>
      <c r="D44" s="9">
        <f aca="true" t="shared" si="2" ref="D44:Q44">SUM(D7:D43)</f>
        <v>39886706</v>
      </c>
      <c r="E44" s="9">
        <f t="shared" si="2"/>
        <v>39587485.949999996</v>
      </c>
      <c r="F44" s="9">
        <f t="shared" si="2"/>
        <v>26139102.770000003</v>
      </c>
      <c r="G44" s="9">
        <f t="shared" si="2"/>
        <v>1932978.9999999995</v>
      </c>
      <c r="H44" s="9">
        <f t="shared" si="2"/>
        <v>4596990.45</v>
      </c>
      <c r="I44" s="9">
        <f t="shared" si="2"/>
        <v>525694.3999999999</v>
      </c>
      <c r="J44" s="9">
        <f t="shared" si="2"/>
        <v>1676267.36</v>
      </c>
      <c r="K44" s="9">
        <f t="shared" si="2"/>
        <v>945396.3900000001</v>
      </c>
      <c r="L44" s="9">
        <f t="shared" si="2"/>
        <v>1591299.51</v>
      </c>
      <c r="M44" s="9">
        <f t="shared" si="2"/>
        <v>69209.24</v>
      </c>
      <c r="N44" s="9">
        <f t="shared" si="2"/>
        <v>7500</v>
      </c>
      <c r="O44" s="9">
        <f t="shared" si="2"/>
        <v>97686.04</v>
      </c>
      <c r="P44" s="9">
        <f t="shared" si="2"/>
        <v>10999.39</v>
      </c>
      <c r="Q44" s="9">
        <f t="shared" si="2"/>
        <v>42574.600000000006</v>
      </c>
    </row>
    <row r="45" spans="1:17" ht="11.25">
      <c r="A45" s="44" t="s">
        <v>306</v>
      </c>
      <c r="B45" s="45">
        <v>69</v>
      </c>
      <c r="C45" s="31">
        <f t="shared" si="1"/>
        <v>130.57550724637682</v>
      </c>
      <c r="D45" s="7">
        <v>109986</v>
      </c>
      <c r="E45" s="7">
        <v>108116.52</v>
      </c>
      <c r="F45" s="7">
        <v>65589.09</v>
      </c>
      <c r="G45" s="7">
        <v>5201.79</v>
      </c>
      <c r="H45" s="7">
        <v>11667.52</v>
      </c>
      <c r="I45" s="7">
        <v>443.51</v>
      </c>
      <c r="J45" s="7">
        <v>8103.66</v>
      </c>
      <c r="K45" s="7"/>
      <c r="L45" s="7">
        <v>2735</v>
      </c>
      <c r="M45" s="7"/>
      <c r="N45" s="7"/>
      <c r="O45" s="7"/>
      <c r="P45" s="7"/>
      <c r="Q45" s="7"/>
    </row>
    <row r="46" spans="1:17" ht="11.25">
      <c r="A46" s="44" t="s">
        <v>307</v>
      </c>
      <c r="B46" s="45">
        <v>102</v>
      </c>
      <c r="C46" s="31">
        <f t="shared" si="1"/>
        <v>101.98901960784313</v>
      </c>
      <c r="D46" s="7">
        <v>125515</v>
      </c>
      <c r="E46" s="7">
        <v>124834.56</v>
      </c>
      <c r="F46" s="7">
        <v>85900.81</v>
      </c>
      <c r="G46" s="7">
        <v>6744.72</v>
      </c>
      <c r="H46" s="7">
        <v>15148.16</v>
      </c>
      <c r="I46" s="7">
        <v>1276.44</v>
      </c>
      <c r="J46" s="7">
        <v>7318</v>
      </c>
      <c r="K46" s="7">
        <v>1110</v>
      </c>
      <c r="L46" s="7">
        <v>3738</v>
      </c>
      <c r="M46" s="7"/>
      <c r="N46" s="7"/>
      <c r="O46" s="7"/>
      <c r="P46" s="7"/>
      <c r="Q46" s="7"/>
    </row>
    <row r="47" spans="1:17" ht="11.25">
      <c r="A47" s="44" t="s">
        <v>308</v>
      </c>
      <c r="B47" s="45">
        <v>136</v>
      </c>
      <c r="C47" s="31">
        <f t="shared" si="1"/>
        <v>89.85875</v>
      </c>
      <c r="D47" s="7">
        <v>150883</v>
      </c>
      <c r="E47" s="7">
        <v>146649.48</v>
      </c>
      <c r="F47" s="7">
        <v>95150.96</v>
      </c>
      <c r="G47" s="7">
        <v>6837.39</v>
      </c>
      <c r="H47" s="7">
        <v>15141.88</v>
      </c>
      <c r="I47" s="7">
        <v>746.31</v>
      </c>
      <c r="J47" s="7">
        <v>12269.2</v>
      </c>
      <c r="K47" s="7">
        <v>800</v>
      </c>
      <c r="L47" s="7">
        <v>3828.76</v>
      </c>
      <c r="M47" s="7">
        <v>0</v>
      </c>
      <c r="N47" s="7"/>
      <c r="O47" s="7"/>
      <c r="P47" s="7"/>
      <c r="Q47" s="7"/>
    </row>
    <row r="48" spans="1:17" ht="11.25">
      <c r="A48" s="44" t="s">
        <v>309</v>
      </c>
      <c r="B48" s="45">
        <v>112</v>
      </c>
      <c r="C48" s="31">
        <f t="shared" si="1"/>
        <v>105.87922619047619</v>
      </c>
      <c r="D48" s="7">
        <v>144104</v>
      </c>
      <c r="E48" s="7">
        <v>142301.68</v>
      </c>
      <c r="F48" s="7">
        <v>97151.1</v>
      </c>
      <c r="G48" s="7">
        <v>7300</v>
      </c>
      <c r="H48" s="7">
        <v>16601.95</v>
      </c>
      <c r="I48" s="7">
        <v>394.72</v>
      </c>
      <c r="J48" s="7">
        <v>11120</v>
      </c>
      <c r="K48" s="7"/>
      <c r="L48" s="7">
        <v>4025</v>
      </c>
      <c r="M48" s="7">
        <v>0</v>
      </c>
      <c r="N48" s="7"/>
      <c r="O48" s="7"/>
      <c r="P48" s="7"/>
      <c r="Q48" s="7"/>
    </row>
    <row r="49" spans="1:17" ht="11.25">
      <c r="A49" s="44" t="s">
        <v>310</v>
      </c>
      <c r="B49" s="45">
        <v>89</v>
      </c>
      <c r="C49" s="31">
        <f t="shared" si="1"/>
        <v>102.32209737827715</v>
      </c>
      <c r="D49" s="7">
        <v>114184</v>
      </c>
      <c r="E49" s="7">
        <v>109280</v>
      </c>
      <c r="F49" s="7">
        <v>62746</v>
      </c>
      <c r="G49" s="7">
        <v>4578.14</v>
      </c>
      <c r="H49" s="7">
        <v>11349.77</v>
      </c>
      <c r="I49" s="7">
        <v>1626.18</v>
      </c>
      <c r="J49" s="7">
        <v>12900</v>
      </c>
      <c r="K49" s="7"/>
      <c r="L49" s="7">
        <v>2918</v>
      </c>
      <c r="M49" s="7"/>
      <c r="N49" s="7"/>
      <c r="O49" s="7"/>
      <c r="P49" s="7"/>
      <c r="Q49" s="7"/>
    </row>
    <row r="50" spans="1:17" ht="11.25">
      <c r="A50" s="44" t="s">
        <v>311</v>
      </c>
      <c r="B50" s="45">
        <v>90</v>
      </c>
      <c r="C50" s="31">
        <f t="shared" si="1"/>
        <v>114.77887962962963</v>
      </c>
      <c r="D50" s="7">
        <v>125234</v>
      </c>
      <c r="E50" s="7">
        <v>123961.19</v>
      </c>
      <c r="F50" s="7">
        <v>90081.73</v>
      </c>
      <c r="G50" s="7">
        <v>5996.06</v>
      </c>
      <c r="H50" s="7">
        <v>9679.42</v>
      </c>
      <c r="I50" s="7">
        <v>2135.47</v>
      </c>
      <c r="J50" s="7">
        <v>7805.76</v>
      </c>
      <c r="K50" s="7">
        <v>0</v>
      </c>
      <c r="L50" s="7">
        <v>5105</v>
      </c>
      <c r="M50" s="7">
        <v>0</v>
      </c>
      <c r="N50" s="7"/>
      <c r="O50" s="7"/>
      <c r="P50" s="7"/>
      <c r="Q50" s="7"/>
    </row>
    <row r="51" spans="1:17" ht="11.25">
      <c r="A51" s="44" t="s">
        <v>312</v>
      </c>
      <c r="B51" s="45">
        <v>99</v>
      </c>
      <c r="C51" s="31">
        <f t="shared" si="1"/>
        <v>127.25488215488214</v>
      </c>
      <c r="D51" s="7">
        <v>151788</v>
      </c>
      <c r="E51" s="7">
        <v>151178.8</v>
      </c>
      <c r="F51" s="7">
        <v>79240.77</v>
      </c>
      <c r="G51" s="7">
        <v>6174.26</v>
      </c>
      <c r="H51" s="7">
        <v>13362.92</v>
      </c>
      <c r="I51" s="7">
        <v>379.3</v>
      </c>
      <c r="J51" s="7">
        <v>10244.27</v>
      </c>
      <c r="K51" s="7">
        <v>20000</v>
      </c>
      <c r="L51" s="7">
        <v>3594</v>
      </c>
      <c r="M51" s="7">
        <v>0</v>
      </c>
      <c r="N51" s="7"/>
      <c r="O51" s="7"/>
      <c r="P51" s="7"/>
      <c r="Q51" s="7"/>
    </row>
    <row r="52" spans="1:17" ht="11.25">
      <c r="A52" s="44" t="s">
        <v>313</v>
      </c>
      <c r="B52" s="45">
        <v>148</v>
      </c>
      <c r="C52" s="31">
        <f t="shared" si="1"/>
        <v>105.32062499999999</v>
      </c>
      <c r="D52" s="7">
        <v>192197</v>
      </c>
      <c r="E52" s="7">
        <v>187049.43</v>
      </c>
      <c r="F52" s="7">
        <v>125301.73</v>
      </c>
      <c r="G52" s="7">
        <v>9629.62</v>
      </c>
      <c r="H52" s="7">
        <v>21353.4</v>
      </c>
      <c r="I52" s="7">
        <v>1414.57</v>
      </c>
      <c r="J52" s="7">
        <v>10787.52</v>
      </c>
      <c r="K52" s="7">
        <v>2489.8</v>
      </c>
      <c r="L52" s="7">
        <v>4923</v>
      </c>
      <c r="M52" s="7">
        <v>0</v>
      </c>
      <c r="N52" s="7">
        <v>0</v>
      </c>
      <c r="O52" s="7"/>
      <c r="P52" s="7"/>
      <c r="Q52" s="7"/>
    </row>
    <row r="53" spans="1:17" ht="11.25">
      <c r="A53" s="44" t="s">
        <v>314</v>
      </c>
      <c r="B53" s="45">
        <v>64</v>
      </c>
      <c r="C53" s="31">
        <f t="shared" si="1"/>
        <v>142.819921875</v>
      </c>
      <c r="D53" s="7">
        <v>110768</v>
      </c>
      <c r="E53" s="7">
        <v>109685.7</v>
      </c>
      <c r="F53" s="7">
        <v>70287.94</v>
      </c>
      <c r="G53" s="7">
        <v>5420.71</v>
      </c>
      <c r="H53" s="7">
        <v>11951.71</v>
      </c>
      <c r="I53" s="7">
        <v>1712.37</v>
      </c>
      <c r="J53" s="7">
        <v>2490.75</v>
      </c>
      <c r="K53" s="7">
        <v>1728</v>
      </c>
      <c r="L53" s="7">
        <v>3829</v>
      </c>
      <c r="M53" s="7">
        <v>0</v>
      </c>
      <c r="N53" s="7">
        <v>0</v>
      </c>
      <c r="O53" s="7"/>
      <c r="P53" s="7"/>
      <c r="Q53" s="7"/>
    </row>
    <row r="54" spans="1:17" ht="11.25">
      <c r="A54" s="44" t="s">
        <v>315</v>
      </c>
      <c r="B54" s="45">
        <v>93</v>
      </c>
      <c r="C54" s="31">
        <f t="shared" si="1"/>
        <v>123.59302867383514</v>
      </c>
      <c r="D54" s="7">
        <v>138534</v>
      </c>
      <c r="E54" s="7">
        <v>137929.82</v>
      </c>
      <c r="F54" s="7">
        <v>87704.57</v>
      </c>
      <c r="G54" s="7">
        <v>8062.05</v>
      </c>
      <c r="H54" s="7">
        <v>16348.65</v>
      </c>
      <c r="I54" s="7">
        <v>601.6</v>
      </c>
      <c r="J54" s="7">
        <v>10764.76</v>
      </c>
      <c r="K54" s="7">
        <v>897.9</v>
      </c>
      <c r="L54" s="7">
        <v>3555</v>
      </c>
      <c r="M54" s="7">
        <v>0</v>
      </c>
      <c r="N54" s="7">
        <v>0</v>
      </c>
      <c r="O54" s="7"/>
      <c r="P54" s="7"/>
      <c r="Q54" s="7"/>
    </row>
    <row r="55" spans="1:17" ht="11.25">
      <c r="A55" s="44" t="s">
        <v>316</v>
      </c>
      <c r="B55" s="45">
        <v>97</v>
      </c>
      <c r="C55" s="31">
        <f t="shared" si="1"/>
        <v>117.14951890034365</v>
      </c>
      <c r="D55" s="7">
        <v>138694</v>
      </c>
      <c r="E55" s="7">
        <v>136362.04</v>
      </c>
      <c r="F55" s="7">
        <v>88654.28</v>
      </c>
      <c r="G55" s="7">
        <v>7238.25</v>
      </c>
      <c r="H55" s="7">
        <v>15299.25</v>
      </c>
      <c r="I55" s="7">
        <v>1747.81</v>
      </c>
      <c r="J55" s="7">
        <v>11878.18</v>
      </c>
      <c r="K55" s="7">
        <v>0</v>
      </c>
      <c r="L55" s="7">
        <v>4102</v>
      </c>
      <c r="M55" s="7"/>
      <c r="N55" s="7"/>
      <c r="O55" s="7"/>
      <c r="P55" s="7"/>
      <c r="Q55" s="7"/>
    </row>
    <row r="56" spans="1:17" ht="11.25">
      <c r="A56" s="44" t="s">
        <v>317</v>
      </c>
      <c r="B56" s="45">
        <v>119</v>
      </c>
      <c r="C56" s="31">
        <f t="shared" si="1"/>
        <v>209.88761904761907</v>
      </c>
      <c r="D56" s="7">
        <v>303220</v>
      </c>
      <c r="E56" s="7">
        <v>299719.52</v>
      </c>
      <c r="F56" s="7">
        <v>92367.43</v>
      </c>
      <c r="G56" s="7">
        <v>6968.87</v>
      </c>
      <c r="H56" s="7">
        <v>15834.39</v>
      </c>
      <c r="I56" s="7">
        <v>1158.23</v>
      </c>
      <c r="J56" s="7">
        <v>9450.68</v>
      </c>
      <c r="K56" s="7">
        <v>3729.7</v>
      </c>
      <c r="L56" s="7">
        <v>3829</v>
      </c>
      <c r="M56" s="7">
        <v>137492.86</v>
      </c>
      <c r="N56" s="7">
        <v>6500</v>
      </c>
      <c r="O56" s="7"/>
      <c r="P56" s="7"/>
      <c r="Q56" s="7"/>
    </row>
    <row r="57" spans="1:17" ht="11.25">
      <c r="A57" s="44" t="s">
        <v>318</v>
      </c>
      <c r="B57" s="45">
        <v>129</v>
      </c>
      <c r="C57" s="31">
        <f t="shared" si="1"/>
        <v>109.93448320413437</v>
      </c>
      <c r="D57" s="7">
        <v>172503</v>
      </c>
      <c r="E57" s="7">
        <v>170178.58</v>
      </c>
      <c r="F57" s="7">
        <v>81078.92</v>
      </c>
      <c r="G57" s="7">
        <v>4886.51</v>
      </c>
      <c r="H57" s="7">
        <v>14472.6</v>
      </c>
      <c r="I57" s="7">
        <v>1293.69</v>
      </c>
      <c r="J57" s="7">
        <v>9499.5</v>
      </c>
      <c r="K57" s="7">
        <v>1848.24</v>
      </c>
      <c r="L57" s="7">
        <v>3909</v>
      </c>
      <c r="M57" s="7">
        <v>49316.85</v>
      </c>
      <c r="N57" s="7">
        <v>0</v>
      </c>
      <c r="O57" s="7"/>
      <c r="P57" s="7"/>
      <c r="Q57" s="7"/>
    </row>
    <row r="58" spans="1:17" ht="11.25">
      <c r="A58" s="44" t="s">
        <v>319</v>
      </c>
      <c r="B58" s="45">
        <v>94</v>
      </c>
      <c r="C58" s="31">
        <f t="shared" si="1"/>
        <v>120.47972517730496</v>
      </c>
      <c r="D58" s="7">
        <v>139507</v>
      </c>
      <c r="E58" s="7">
        <v>135901.13</v>
      </c>
      <c r="F58" s="7">
        <v>84069.9</v>
      </c>
      <c r="G58" s="7">
        <v>5721.51</v>
      </c>
      <c r="H58" s="7">
        <v>14615.22</v>
      </c>
      <c r="I58" s="7">
        <v>1402</v>
      </c>
      <c r="J58" s="7">
        <v>9091.48</v>
      </c>
      <c r="K58" s="7">
        <v>6000</v>
      </c>
      <c r="L58" s="7">
        <v>3498</v>
      </c>
      <c r="M58" s="7"/>
      <c r="N58" s="7"/>
      <c r="O58" s="7"/>
      <c r="P58" s="7"/>
      <c r="Q58" s="7"/>
    </row>
    <row r="59" spans="1:17" ht="11.25">
      <c r="A59" s="44" t="s">
        <v>320</v>
      </c>
      <c r="B59" s="45">
        <v>102</v>
      </c>
      <c r="C59" s="31">
        <f t="shared" si="1"/>
        <v>92.62366830065359</v>
      </c>
      <c r="D59" s="7">
        <v>116839</v>
      </c>
      <c r="E59" s="7">
        <v>113371.37</v>
      </c>
      <c r="F59" s="7">
        <v>75412.06</v>
      </c>
      <c r="G59" s="7">
        <v>5827.7</v>
      </c>
      <c r="H59" s="7">
        <v>12109.39</v>
      </c>
      <c r="I59" s="7">
        <v>1255.43</v>
      </c>
      <c r="J59" s="7">
        <v>7197.45</v>
      </c>
      <c r="K59" s="7">
        <v>0</v>
      </c>
      <c r="L59" s="7">
        <v>3281.79</v>
      </c>
      <c r="M59" s="7"/>
      <c r="N59" s="7"/>
      <c r="O59" s="7"/>
      <c r="P59" s="7"/>
      <c r="Q59" s="7"/>
    </row>
    <row r="60" spans="1:17" ht="11.25">
      <c r="A60" s="44" t="s">
        <v>321</v>
      </c>
      <c r="B60" s="45">
        <v>97</v>
      </c>
      <c r="C60" s="31">
        <f t="shared" si="1"/>
        <v>103.52652061855669</v>
      </c>
      <c r="D60" s="7">
        <v>120878</v>
      </c>
      <c r="E60" s="7">
        <v>120504.87</v>
      </c>
      <c r="F60" s="7">
        <v>71874.23</v>
      </c>
      <c r="G60" s="7">
        <v>5464.86</v>
      </c>
      <c r="H60" s="7">
        <v>11843.23</v>
      </c>
      <c r="I60" s="7">
        <v>512.2</v>
      </c>
      <c r="J60" s="7">
        <v>11326</v>
      </c>
      <c r="K60" s="7">
        <v>350.55</v>
      </c>
      <c r="L60" s="7">
        <v>2875</v>
      </c>
      <c r="M60" s="7"/>
      <c r="N60" s="7">
        <v>5000</v>
      </c>
      <c r="O60" s="7"/>
      <c r="P60" s="7"/>
      <c r="Q60" s="7"/>
    </row>
    <row r="61" spans="1:17" ht="11.25">
      <c r="A61" s="44" t="s">
        <v>322</v>
      </c>
      <c r="B61" s="45">
        <v>138</v>
      </c>
      <c r="C61" s="31">
        <f t="shared" si="1"/>
        <v>79.9464190821256</v>
      </c>
      <c r="D61" s="7">
        <v>135654</v>
      </c>
      <c r="E61" s="7">
        <v>132391.27</v>
      </c>
      <c r="F61" s="7">
        <v>89179.32</v>
      </c>
      <c r="G61" s="7">
        <v>6826.14</v>
      </c>
      <c r="H61" s="7">
        <v>16020.04</v>
      </c>
      <c r="I61" s="7">
        <v>1008.03</v>
      </c>
      <c r="J61" s="7">
        <v>4830.36</v>
      </c>
      <c r="K61" s="7">
        <v>3500</v>
      </c>
      <c r="L61" s="7">
        <v>3829</v>
      </c>
      <c r="M61" s="7"/>
      <c r="N61" s="7"/>
      <c r="O61" s="7"/>
      <c r="P61" s="7"/>
      <c r="Q61" s="7"/>
    </row>
    <row r="62" spans="1:17" ht="11.25">
      <c r="A62" s="44" t="s">
        <v>323</v>
      </c>
      <c r="B62" s="45">
        <v>95</v>
      </c>
      <c r="C62" s="31">
        <f t="shared" si="1"/>
        <v>109.8241754385965</v>
      </c>
      <c r="D62" s="7">
        <v>126299</v>
      </c>
      <c r="E62" s="7">
        <v>125199.56</v>
      </c>
      <c r="F62" s="7">
        <v>81220.18</v>
      </c>
      <c r="G62" s="7">
        <v>5797.2</v>
      </c>
      <c r="H62" s="7">
        <v>14638.28</v>
      </c>
      <c r="I62" s="7">
        <v>1610.93</v>
      </c>
      <c r="J62" s="7">
        <v>11626.44</v>
      </c>
      <c r="K62" s="7">
        <v>375.15</v>
      </c>
      <c r="L62" s="7">
        <v>3450</v>
      </c>
      <c r="M62" s="7"/>
      <c r="N62" s="7"/>
      <c r="O62" s="7"/>
      <c r="P62" s="7"/>
      <c r="Q62" s="7"/>
    </row>
    <row r="63" spans="1:17" ht="11.25">
      <c r="A63" s="44" t="s">
        <v>324</v>
      </c>
      <c r="B63" s="45">
        <v>110</v>
      </c>
      <c r="C63" s="31">
        <f t="shared" si="1"/>
        <v>104.07436363636363</v>
      </c>
      <c r="D63" s="7">
        <v>138733</v>
      </c>
      <c r="E63" s="7">
        <v>137378.16</v>
      </c>
      <c r="F63" s="7">
        <v>84730.23</v>
      </c>
      <c r="G63" s="7">
        <v>6665.04</v>
      </c>
      <c r="H63" s="7">
        <v>15648.95</v>
      </c>
      <c r="I63" s="7">
        <v>2210.79</v>
      </c>
      <c r="J63" s="7">
        <v>9341.51</v>
      </c>
      <c r="K63" s="7">
        <v>0</v>
      </c>
      <c r="L63" s="7">
        <v>3881</v>
      </c>
      <c r="M63" s="7"/>
      <c r="N63" s="7"/>
      <c r="O63" s="7"/>
      <c r="P63" s="7"/>
      <c r="Q63" s="7"/>
    </row>
    <row r="64" spans="1:17" ht="11.25">
      <c r="A64" s="44" t="s">
        <v>325</v>
      </c>
      <c r="B64" s="45">
        <v>122</v>
      </c>
      <c r="C64" s="31">
        <f t="shared" si="1"/>
        <v>99.62590163934426</v>
      </c>
      <c r="D64" s="7">
        <v>148189</v>
      </c>
      <c r="E64" s="7">
        <v>145852.32</v>
      </c>
      <c r="F64" s="7">
        <v>90093.66</v>
      </c>
      <c r="G64" s="7">
        <v>6582.22</v>
      </c>
      <c r="H64" s="7">
        <v>15573.96</v>
      </c>
      <c r="I64" s="7">
        <v>1793.65</v>
      </c>
      <c r="J64" s="7">
        <v>15834.88</v>
      </c>
      <c r="K64" s="7">
        <v>1900.88</v>
      </c>
      <c r="L64" s="7">
        <v>3829</v>
      </c>
      <c r="M64" s="7"/>
      <c r="N64" s="7"/>
      <c r="O64" s="7"/>
      <c r="P64" s="7"/>
      <c r="Q64" s="7"/>
    </row>
    <row r="65" spans="1:17" ht="11.25">
      <c r="A65" s="44" t="s">
        <v>326</v>
      </c>
      <c r="B65" s="45">
        <v>131</v>
      </c>
      <c r="C65" s="31">
        <f t="shared" si="1"/>
        <v>225.7816030534351</v>
      </c>
      <c r="D65" s="7">
        <v>356118</v>
      </c>
      <c r="E65" s="7">
        <v>354928.68</v>
      </c>
      <c r="F65" s="7">
        <v>108630.18</v>
      </c>
      <c r="G65" s="7">
        <v>8549.64</v>
      </c>
      <c r="H65" s="7">
        <v>18074.22</v>
      </c>
      <c r="I65" s="7">
        <v>2155.14</v>
      </c>
      <c r="J65" s="7">
        <v>3150</v>
      </c>
      <c r="K65" s="7">
        <v>709.5</v>
      </c>
      <c r="L65" s="7">
        <v>4832</v>
      </c>
      <c r="M65" s="7">
        <v>192000</v>
      </c>
      <c r="N65" s="7"/>
      <c r="O65" s="7"/>
      <c r="P65" s="7"/>
      <c r="Q65" s="7"/>
    </row>
    <row r="66" spans="1:17" ht="11.25">
      <c r="A66" s="44" t="s">
        <v>327</v>
      </c>
      <c r="B66" s="45">
        <v>133</v>
      </c>
      <c r="C66" s="31">
        <f t="shared" si="1"/>
        <v>90.44617794486216</v>
      </c>
      <c r="D66" s="7">
        <v>147372</v>
      </c>
      <c r="E66" s="7">
        <v>144352.1</v>
      </c>
      <c r="F66" s="7">
        <v>95441.02</v>
      </c>
      <c r="G66" s="7">
        <v>4882.75</v>
      </c>
      <c r="H66" s="7">
        <v>15133.77</v>
      </c>
      <c r="I66" s="7">
        <v>709.42</v>
      </c>
      <c r="J66" s="7">
        <v>10229.42</v>
      </c>
      <c r="K66" s="7">
        <v>4449.8</v>
      </c>
      <c r="L66" s="7">
        <v>4773</v>
      </c>
      <c r="M66" s="7"/>
      <c r="N66" s="7"/>
      <c r="O66" s="7"/>
      <c r="P66" s="7"/>
      <c r="Q66" s="7"/>
    </row>
    <row r="67" spans="1:17" ht="11.25">
      <c r="A67" s="44" t="s">
        <v>328</v>
      </c>
      <c r="B67" s="45">
        <v>114</v>
      </c>
      <c r="C67" s="31">
        <f t="shared" si="1"/>
        <v>88.62964912280701</v>
      </c>
      <c r="D67" s="7">
        <v>122767</v>
      </c>
      <c r="E67" s="7">
        <v>121245.36</v>
      </c>
      <c r="F67" s="7">
        <v>71012.36</v>
      </c>
      <c r="G67" s="7">
        <v>5456.89</v>
      </c>
      <c r="H67" s="7">
        <v>14659.22</v>
      </c>
      <c r="I67" s="7">
        <v>1371.35</v>
      </c>
      <c r="J67" s="7">
        <v>13125</v>
      </c>
      <c r="K67" s="7">
        <v>0</v>
      </c>
      <c r="L67" s="7">
        <v>4193</v>
      </c>
      <c r="M67" s="7">
        <v>0</v>
      </c>
      <c r="N67" s="7">
        <v>0</v>
      </c>
      <c r="O67" s="7"/>
      <c r="P67" s="7"/>
      <c r="Q67" s="7"/>
    </row>
    <row r="68" spans="1:17" ht="11.25">
      <c r="A68" s="44" t="s">
        <v>329</v>
      </c>
      <c r="B68" s="45">
        <v>117</v>
      </c>
      <c r="C68" s="31">
        <f t="shared" si="1"/>
        <v>88.59386752136753</v>
      </c>
      <c r="D68" s="7">
        <v>125517</v>
      </c>
      <c r="E68" s="7">
        <v>124385.79</v>
      </c>
      <c r="F68" s="7">
        <v>77103.82</v>
      </c>
      <c r="G68" s="7">
        <v>6344.24</v>
      </c>
      <c r="H68" s="7">
        <v>13627.91</v>
      </c>
      <c r="I68" s="7">
        <v>946.66</v>
      </c>
      <c r="J68" s="7">
        <v>7664.82</v>
      </c>
      <c r="K68" s="7">
        <v>3810</v>
      </c>
      <c r="L68" s="7">
        <v>3738</v>
      </c>
      <c r="M68" s="7"/>
      <c r="N68" s="7">
        <v>5762.55</v>
      </c>
      <c r="O68" s="7"/>
      <c r="P68" s="7"/>
      <c r="Q68" s="7"/>
    </row>
    <row r="69" spans="1:17" ht="11.25">
      <c r="A69" s="44" t="s">
        <v>330</v>
      </c>
      <c r="B69" s="45">
        <v>120</v>
      </c>
      <c r="C69" s="31">
        <f t="shared" si="1"/>
        <v>107.16341666666666</v>
      </c>
      <c r="D69" s="7">
        <v>160086</v>
      </c>
      <c r="E69" s="7">
        <v>154315.32</v>
      </c>
      <c r="F69" s="7">
        <v>86574.59</v>
      </c>
      <c r="G69" s="7">
        <v>6719.07</v>
      </c>
      <c r="H69" s="7">
        <v>15444.26</v>
      </c>
      <c r="I69" s="7">
        <v>1552.61</v>
      </c>
      <c r="J69" s="7">
        <v>15247</v>
      </c>
      <c r="K69" s="7">
        <v>4996.8</v>
      </c>
      <c r="L69" s="7">
        <v>4581</v>
      </c>
      <c r="M69" s="7"/>
      <c r="N69" s="7">
        <v>13610</v>
      </c>
      <c r="O69" s="7"/>
      <c r="P69" s="7"/>
      <c r="Q69" s="7"/>
    </row>
    <row r="70" spans="1:17" ht="11.25">
      <c r="A70" s="44" t="s">
        <v>331</v>
      </c>
      <c r="B70" s="45">
        <v>109</v>
      </c>
      <c r="C70" s="31">
        <f t="shared" si="1"/>
        <v>105.13083333333333</v>
      </c>
      <c r="D70" s="7">
        <v>137546</v>
      </c>
      <c r="E70" s="7">
        <v>137511.13</v>
      </c>
      <c r="F70" s="7">
        <v>90941.09</v>
      </c>
      <c r="G70" s="7">
        <v>6678</v>
      </c>
      <c r="H70" s="7">
        <v>16439.14</v>
      </c>
      <c r="I70" s="7">
        <v>2385.51</v>
      </c>
      <c r="J70" s="7">
        <v>12820</v>
      </c>
      <c r="K70" s="7">
        <v>0</v>
      </c>
      <c r="L70" s="7">
        <v>4025</v>
      </c>
      <c r="M70" s="7"/>
      <c r="N70" s="7"/>
      <c r="O70" s="7"/>
      <c r="P70" s="7"/>
      <c r="Q70" s="7"/>
    </row>
    <row r="71" spans="1:17" ht="11.25">
      <c r="A71" s="44" t="s">
        <v>332</v>
      </c>
      <c r="B71" s="45">
        <v>90</v>
      </c>
      <c r="C71" s="31">
        <f aca="true" t="shared" si="3" ref="C71:C80">E71/B71/12</f>
        <v>105.67841666666668</v>
      </c>
      <c r="D71" s="7">
        <v>116616</v>
      </c>
      <c r="E71" s="7">
        <v>114132.69</v>
      </c>
      <c r="F71" s="7">
        <v>55142.64</v>
      </c>
      <c r="G71" s="7">
        <v>4304.52</v>
      </c>
      <c r="H71" s="7">
        <v>9971.12</v>
      </c>
      <c r="I71" s="7">
        <v>784.4</v>
      </c>
      <c r="J71" s="7">
        <v>26866.03</v>
      </c>
      <c r="K71" s="7"/>
      <c r="L71" s="7">
        <v>2588</v>
      </c>
      <c r="M71" s="7"/>
      <c r="N71" s="7">
        <v>6400</v>
      </c>
      <c r="O71" s="7"/>
      <c r="P71" s="7"/>
      <c r="Q71" s="7"/>
    </row>
    <row r="72" spans="1:17" ht="11.25">
      <c r="A72" s="44" t="s">
        <v>333</v>
      </c>
      <c r="B72" s="45">
        <v>114</v>
      </c>
      <c r="C72" s="31">
        <f t="shared" si="3"/>
        <v>82.54877192982455</v>
      </c>
      <c r="D72" s="7">
        <v>114745</v>
      </c>
      <c r="E72" s="7">
        <v>112926.72</v>
      </c>
      <c r="F72" s="7">
        <v>79798.37</v>
      </c>
      <c r="G72" s="7">
        <v>6408.24</v>
      </c>
      <c r="H72" s="7">
        <v>13396.68</v>
      </c>
      <c r="I72" s="7">
        <v>1494.63</v>
      </c>
      <c r="J72" s="7">
        <v>0</v>
      </c>
      <c r="K72" s="7">
        <v>0</v>
      </c>
      <c r="L72" s="7">
        <v>3829</v>
      </c>
      <c r="M72" s="7">
        <v>0</v>
      </c>
      <c r="N72" s="7">
        <v>0</v>
      </c>
      <c r="O72" s="7"/>
      <c r="P72" s="7"/>
      <c r="Q72" s="7"/>
    </row>
    <row r="73" spans="1:17" ht="11.25">
      <c r="A73" s="44" t="s">
        <v>334</v>
      </c>
      <c r="B73" s="45">
        <v>128</v>
      </c>
      <c r="C73" s="31">
        <f t="shared" si="3"/>
        <v>72.81917317708333</v>
      </c>
      <c r="D73" s="7">
        <v>117258</v>
      </c>
      <c r="E73" s="7">
        <v>111850.25</v>
      </c>
      <c r="F73" s="7">
        <v>81766.66</v>
      </c>
      <c r="G73" s="7">
        <v>4241</v>
      </c>
      <c r="H73" s="7">
        <v>4759.91</v>
      </c>
      <c r="I73" s="7">
        <v>1174.5</v>
      </c>
      <c r="J73" s="7">
        <v>5896.45</v>
      </c>
      <c r="K73" s="7">
        <v>172.2</v>
      </c>
      <c r="L73" s="7">
        <v>4125</v>
      </c>
      <c r="M73" s="7"/>
      <c r="N73" s="7"/>
      <c r="O73" s="7"/>
      <c r="P73" s="7"/>
      <c r="Q73" s="7"/>
    </row>
    <row r="74" spans="1:17" ht="11.25">
      <c r="A74" s="44" t="s">
        <v>335</v>
      </c>
      <c r="B74" s="45">
        <v>193</v>
      </c>
      <c r="C74" s="31">
        <f t="shared" si="3"/>
        <v>104.0329706390328</v>
      </c>
      <c r="D74" s="7">
        <v>248349</v>
      </c>
      <c r="E74" s="7">
        <v>240940.36</v>
      </c>
      <c r="F74" s="7">
        <v>120529.61</v>
      </c>
      <c r="G74" s="7">
        <v>9292.6</v>
      </c>
      <c r="H74" s="7">
        <v>21869.58</v>
      </c>
      <c r="I74" s="7">
        <v>2423.47</v>
      </c>
      <c r="J74" s="7">
        <v>44762.87</v>
      </c>
      <c r="K74" s="7">
        <v>10542.99</v>
      </c>
      <c r="L74" s="7">
        <v>5196</v>
      </c>
      <c r="M74" s="7"/>
      <c r="N74" s="7"/>
      <c r="O74" s="7"/>
      <c r="P74" s="7"/>
      <c r="Q74" s="7"/>
    </row>
    <row r="75" spans="1:17" ht="11.25">
      <c r="A75" s="44" t="s">
        <v>336</v>
      </c>
      <c r="B75" s="45">
        <v>200</v>
      </c>
      <c r="C75" s="31">
        <f t="shared" si="3"/>
        <v>89.54032916666667</v>
      </c>
      <c r="D75" s="7">
        <v>217789</v>
      </c>
      <c r="E75" s="7">
        <v>214896.79</v>
      </c>
      <c r="F75" s="7">
        <v>128022.93</v>
      </c>
      <c r="G75" s="7">
        <v>9900.81</v>
      </c>
      <c r="H75" s="7">
        <v>22964.28</v>
      </c>
      <c r="I75" s="7">
        <v>2619.65</v>
      </c>
      <c r="J75" s="7">
        <v>23511.44</v>
      </c>
      <c r="K75" s="7">
        <v>670</v>
      </c>
      <c r="L75" s="7">
        <v>6038</v>
      </c>
      <c r="M75" s="7"/>
      <c r="N75" s="7"/>
      <c r="O75" s="7"/>
      <c r="P75" s="7"/>
      <c r="Q75" s="7"/>
    </row>
    <row r="76" spans="1:17" ht="11.25">
      <c r="A76" s="44" t="s">
        <v>337</v>
      </c>
      <c r="B76" s="45">
        <v>120</v>
      </c>
      <c r="C76" s="31">
        <f t="shared" si="3"/>
        <v>85.00100694444444</v>
      </c>
      <c r="D76" s="7">
        <v>125599</v>
      </c>
      <c r="E76" s="7">
        <v>122401.45</v>
      </c>
      <c r="F76" s="7">
        <v>69710.86</v>
      </c>
      <c r="G76" s="7">
        <v>4867.02</v>
      </c>
      <c r="H76" s="7">
        <v>12320.23</v>
      </c>
      <c r="I76" s="7">
        <v>1574.63</v>
      </c>
      <c r="J76" s="7">
        <v>8268.06</v>
      </c>
      <c r="K76" s="7">
        <v>47.99</v>
      </c>
      <c r="L76" s="7">
        <v>3194</v>
      </c>
      <c r="M76" s="7">
        <v>0</v>
      </c>
      <c r="N76" s="7">
        <v>0</v>
      </c>
      <c r="O76" s="7"/>
      <c r="P76" s="7"/>
      <c r="Q76" s="7"/>
    </row>
    <row r="77" spans="1:17" ht="11.25">
      <c r="A77" s="44" t="s">
        <v>338</v>
      </c>
      <c r="B77" s="45">
        <v>181</v>
      </c>
      <c r="C77" s="31">
        <f t="shared" si="3"/>
        <v>84.13372467771639</v>
      </c>
      <c r="D77" s="7">
        <v>184952</v>
      </c>
      <c r="E77" s="7">
        <v>182738.45</v>
      </c>
      <c r="F77" s="7">
        <v>104051.1</v>
      </c>
      <c r="G77" s="7">
        <v>7629.79</v>
      </c>
      <c r="H77" s="7">
        <v>18646.66</v>
      </c>
      <c r="I77" s="7">
        <v>2248.73</v>
      </c>
      <c r="J77" s="7">
        <v>26876.7</v>
      </c>
      <c r="K77" s="7">
        <v>0</v>
      </c>
      <c r="L77" s="7">
        <v>5175</v>
      </c>
      <c r="M77" s="7"/>
      <c r="N77" s="7"/>
      <c r="O77" s="7"/>
      <c r="P77" s="7"/>
      <c r="Q77" s="7"/>
    </row>
    <row r="78" spans="1:17" ht="11.25">
      <c r="A78" s="44" t="s">
        <v>339</v>
      </c>
      <c r="B78" s="45">
        <v>120</v>
      </c>
      <c r="C78" s="31">
        <f t="shared" si="3"/>
        <v>115.11996527777778</v>
      </c>
      <c r="D78" s="7">
        <v>166702</v>
      </c>
      <c r="E78" s="7">
        <v>165772.75</v>
      </c>
      <c r="F78" s="7">
        <v>99157.48</v>
      </c>
      <c r="G78" s="7">
        <v>7300.67</v>
      </c>
      <c r="H78" s="7">
        <v>17603.84</v>
      </c>
      <c r="I78" s="7">
        <v>623.28</v>
      </c>
      <c r="J78" s="7">
        <v>13084.18</v>
      </c>
      <c r="K78" s="7">
        <v>7500</v>
      </c>
      <c r="L78" s="7">
        <v>4102</v>
      </c>
      <c r="M78" s="7"/>
      <c r="N78" s="7"/>
      <c r="O78" s="7"/>
      <c r="P78" s="7"/>
      <c r="Q78" s="7"/>
    </row>
    <row r="79" spans="1:17" ht="11.25">
      <c r="A79" s="44" t="s">
        <v>341</v>
      </c>
      <c r="B79" s="45">
        <v>97</v>
      </c>
      <c r="C79" s="31">
        <f t="shared" si="3"/>
        <v>134.84306701030928</v>
      </c>
      <c r="D79" s="7">
        <v>160208</v>
      </c>
      <c r="E79" s="7">
        <v>156957.33</v>
      </c>
      <c r="F79" s="7">
        <v>100658.46</v>
      </c>
      <c r="G79" s="7">
        <v>8103.39</v>
      </c>
      <c r="H79" s="7">
        <v>18502.55</v>
      </c>
      <c r="I79" s="7">
        <v>2330.55</v>
      </c>
      <c r="J79" s="7">
        <v>9768.6</v>
      </c>
      <c r="K79" s="7">
        <v>492</v>
      </c>
      <c r="L79" s="7">
        <v>4102.24</v>
      </c>
      <c r="M79" s="7"/>
      <c r="N79" s="7"/>
      <c r="O79" s="7"/>
      <c r="P79" s="7"/>
      <c r="Q79" s="7"/>
    </row>
    <row r="80" spans="1:17" ht="11.25">
      <c r="A80" s="44" t="s">
        <v>342</v>
      </c>
      <c r="B80" s="45">
        <v>90</v>
      </c>
      <c r="C80" s="31">
        <f t="shared" si="3"/>
        <v>107.47408333333333</v>
      </c>
      <c r="D80" s="7">
        <v>116394</v>
      </c>
      <c r="E80" s="7">
        <v>116072.01</v>
      </c>
      <c r="F80" s="7">
        <v>83152.24</v>
      </c>
      <c r="G80" s="7">
        <v>6547.55</v>
      </c>
      <c r="H80" s="7">
        <v>14467.42</v>
      </c>
      <c r="I80" s="7">
        <v>2072.8</v>
      </c>
      <c r="J80" s="7">
        <v>3150</v>
      </c>
      <c r="K80" s="7">
        <v>0</v>
      </c>
      <c r="L80" s="7">
        <v>3282</v>
      </c>
      <c r="M80" s="7">
        <v>0</v>
      </c>
      <c r="N80" s="7"/>
      <c r="O80" s="7"/>
      <c r="P80" s="7"/>
      <c r="Q80" s="7"/>
    </row>
    <row r="81" spans="1:17" ht="32.25">
      <c r="A81" s="35" t="s">
        <v>343</v>
      </c>
      <c r="B81" s="9">
        <f aca="true" t="shared" si="4" ref="B81:Q81">SUM(B45:B80)</f>
        <v>4162</v>
      </c>
      <c r="C81" s="9">
        <f t="shared" si="4"/>
        <v>3978.4013892666894</v>
      </c>
      <c r="D81" s="9">
        <f t="shared" si="4"/>
        <v>5521727</v>
      </c>
      <c r="E81" s="9">
        <f t="shared" si="4"/>
        <v>5433273.180000002</v>
      </c>
      <c r="F81" s="9">
        <f t="shared" si="4"/>
        <v>3149528.3200000003</v>
      </c>
      <c r="G81" s="9">
        <f t="shared" si="4"/>
        <v>235149.22</v>
      </c>
      <c r="H81" s="9">
        <f t="shared" si="4"/>
        <v>536541.48</v>
      </c>
      <c r="I81" s="9">
        <f t="shared" si="4"/>
        <v>51190.560000000005</v>
      </c>
      <c r="J81" s="9">
        <f t="shared" si="4"/>
        <v>418300.97000000003</v>
      </c>
      <c r="K81" s="9">
        <f t="shared" si="4"/>
        <v>78121.50000000001</v>
      </c>
      <c r="L81" s="9">
        <f t="shared" si="4"/>
        <v>142507.78999999998</v>
      </c>
      <c r="M81" s="9">
        <f t="shared" si="4"/>
        <v>378809.70999999996</v>
      </c>
      <c r="N81" s="9">
        <f t="shared" si="4"/>
        <v>37272.55</v>
      </c>
      <c r="O81" s="9">
        <f t="shared" si="4"/>
        <v>0</v>
      </c>
      <c r="P81" s="9">
        <f t="shared" si="4"/>
        <v>0</v>
      </c>
      <c r="Q81" s="9">
        <f t="shared" si="4"/>
        <v>0</v>
      </c>
    </row>
  </sheetData>
  <mergeCells count="4">
    <mergeCell ref="F5:N5"/>
    <mergeCell ref="A5:A6"/>
    <mergeCell ref="B3:N3"/>
    <mergeCell ref="D6:E6"/>
  </mergeCells>
  <printOptions/>
  <pageMargins left="0.64" right="0.43" top="0.61" bottom="0.6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5" sqref="H45"/>
    </sheetView>
  </sheetViews>
  <sheetFormatPr defaultColWidth="9.00390625" defaultRowHeight="12.75"/>
  <cols>
    <col min="1" max="1" width="15.25390625" style="120" customWidth="1"/>
    <col min="2" max="2" width="8.375" style="120" customWidth="1"/>
    <col min="3" max="3" width="6.75390625" style="120" customWidth="1"/>
    <col min="4" max="4" width="7.75390625" style="120" customWidth="1"/>
    <col min="5" max="5" width="8.00390625" style="120" customWidth="1"/>
    <col min="6" max="6" width="7.25390625" style="120" customWidth="1"/>
    <col min="7" max="7" width="7.00390625" style="120" customWidth="1"/>
    <col min="8" max="8" width="4.875" style="120" bestFit="1" customWidth="1"/>
    <col min="9" max="9" width="5.875" style="120" customWidth="1"/>
    <col min="10" max="10" width="4.875" style="120" bestFit="1" customWidth="1"/>
    <col min="11" max="11" width="6.00390625" style="120" customWidth="1"/>
    <col min="12" max="12" width="7.00390625" style="120" customWidth="1"/>
    <col min="13" max="13" width="5.75390625" style="120" bestFit="1" customWidth="1"/>
    <col min="14" max="14" width="5.375" style="120" customWidth="1"/>
    <col min="15" max="15" width="4.875" style="120" bestFit="1" customWidth="1"/>
    <col min="16" max="16" width="4.00390625" style="120" bestFit="1" customWidth="1"/>
    <col min="17" max="17" width="5.75390625" style="120" bestFit="1" customWidth="1"/>
    <col min="18" max="18" width="4.875" style="120" bestFit="1" customWidth="1"/>
    <col min="19" max="19" width="7.00390625" style="120" bestFit="1" customWidth="1"/>
    <col min="20" max="20" width="5.75390625" style="120" bestFit="1" customWidth="1"/>
    <col min="21" max="21" width="7.00390625" style="120" bestFit="1" customWidth="1"/>
    <col min="22" max="23" width="5.75390625" style="120" bestFit="1" customWidth="1"/>
    <col min="24" max="25" width="4.875" style="120" bestFit="1" customWidth="1"/>
    <col min="26" max="16384" width="9.125" style="120" customWidth="1"/>
  </cols>
  <sheetData>
    <row r="1" ht="11.25">
      <c r="Y1" s="111" t="s">
        <v>357</v>
      </c>
    </row>
    <row r="2" spans="2:22" ht="31.5" customHeight="1">
      <c r="B2" s="202" t="s">
        <v>356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5" s="127" customFormat="1" ht="12.75" customHeight="1">
      <c r="A3" s="196" t="s">
        <v>165</v>
      </c>
      <c r="B3" s="199" t="s">
        <v>169</v>
      </c>
      <c r="C3" s="188" t="s">
        <v>166</v>
      </c>
      <c r="D3" s="209"/>
      <c r="E3" s="209"/>
      <c r="F3" s="209"/>
      <c r="G3" s="209"/>
      <c r="H3" s="209"/>
      <c r="I3" s="189"/>
      <c r="J3" s="188" t="s">
        <v>167</v>
      </c>
      <c r="K3" s="189"/>
      <c r="L3" s="205" t="s">
        <v>173</v>
      </c>
      <c r="M3" s="190" t="s">
        <v>168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2"/>
    </row>
    <row r="4" spans="1:25" s="127" customFormat="1" ht="11.25">
      <c r="A4" s="197"/>
      <c r="B4" s="200"/>
      <c r="C4" s="208" t="s">
        <v>170</v>
      </c>
      <c r="D4" s="208"/>
      <c r="E4" s="208"/>
      <c r="F4" s="208"/>
      <c r="G4" s="208"/>
      <c r="H4" s="203" t="s">
        <v>171</v>
      </c>
      <c r="I4" s="203" t="s">
        <v>172</v>
      </c>
      <c r="J4" s="203" t="s">
        <v>171</v>
      </c>
      <c r="K4" s="203" t="s">
        <v>172</v>
      </c>
      <c r="L4" s="206"/>
      <c r="M4" s="193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5"/>
    </row>
    <row r="5" spans="1:25" s="132" customFormat="1" ht="11.25">
      <c r="A5" s="198"/>
      <c r="B5" s="201"/>
      <c r="C5" s="129" t="s">
        <v>99</v>
      </c>
      <c r="D5" s="128" t="s">
        <v>174</v>
      </c>
      <c r="E5" s="128" t="s">
        <v>175</v>
      </c>
      <c r="F5" s="128" t="s">
        <v>176</v>
      </c>
      <c r="G5" s="128" t="s">
        <v>177</v>
      </c>
      <c r="H5" s="204"/>
      <c r="I5" s="204"/>
      <c r="J5" s="204"/>
      <c r="K5" s="204"/>
      <c r="L5" s="207"/>
      <c r="M5" s="130">
        <v>5</v>
      </c>
      <c r="N5" s="130">
        <v>5.5</v>
      </c>
      <c r="O5" s="131">
        <v>6</v>
      </c>
      <c r="P5" s="131">
        <v>6.5</v>
      </c>
      <c r="Q5" s="131">
        <v>7</v>
      </c>
      <c r="R5" s="131">
        <v>7.5</v>
      </c>
      <c r="S5" s="131">
        <v>8</v>
      </c>
      <c r="T5" s="131">
        <v>8.5</v>
      </c>
      <c r="U5" s="131">
        <v>9</v>
      </c>
      <c r="V5" s="131">
        <v>9.5</v>
      </c>
      <c r="W5" s="131">
        <v>10</v>
      </c>
      <c r="X5" s="131">
        <v>10.5</v>
      </c>
      <c r="Y5" s="131">
        <v>11</v>
      </c>
    </row>
    <row r="6" spans="1:25" ht="12.75" customHeight="1">
      <c r="A6" s="117" t="s">
        <v>178</v>
      </c>
      <c r="B6" s="133">
        <v>69</v>
      </c>
      <c r="C6" s="121">
        <f aca="true" t="shared" si="0" ref="C6:C43">D6+E6+F6+G6</f>
        <v>7.48</v>
      </c>
      <c r="D6" s="121">
        <v>0.57</v>
      </c>
      <c r="E6" s="121">
        <v>1.69</v>
      </c>
      <c r="F6" s="121">
        <v>3.12</v>
      </c>
      <c r="G6" s="121">
        <v>2.1</v>
      </c>
      <c r="H6" s="121">
        <v>1.03</v>
      </c>
      <c r="I6" s="121">
        <v>4.25</v>
      </c>
      <c r="J6" s="121">
        <v>0.75</v>
      </c>
      <c r="K6" s="121">
        <v>1.75</v>
      </c>
      <c r="L6" s="121">
        <f aca="true" t="shared" si="1" ref="L6:L42">C6+H6+I6+J6+K6</f>
        <v>15.26</v>
      </c>
      <c r="M6" s="121">
        <v>2</v>
      </c>
      <c r="N6" s="121">
        <v>0</v>
      </c>
      <c r="O6" s="121">
        <v>0</v>
      </c>
      <c r="P6" s="121">
        <v>0</v>
      </c>
      <c r="Q6" s="122">
        <v>0</v>
      </c>
      <c r="R6" s="122">
        <v>0</v>
      </c>
      <c r="S6" s="122">
        <v>28</v>
      </c>
      <c r="T6" s="122">
        <v>0</v>
      </c>
      <c r="U6" s="122">
        <v>29</v>
      </c>
      <c r="V6" s="122">
        <v>0</v>
      </c>
      <c r="W6" s="122">
        <v>10</v>
      </c>
      <c r="X6" s="122">
        <v>0</v>
      </c>
      <c r="Y6" s="122">
        <v>0</v>
      </c>
    </row>
    <row r="7" spans="1:25" ht="12.75" customHeight="1">
      <c r="A7" s="117" t="s">
        <v>179</v>
      </c>
      <c r="B7" s="133">
        <v>102</v>
      </c>
      <c r="C7" s="121">
        <f t="shared" si="0"/>
        <v>9.64</v>
      </c>
      <c r="D7" s="121">
        <v>0.83</v>
      </c>
      <c r="E7" s="121">
        <v>5.23</v>
      </c>
      <c r="F7" s="121">
        <v>1.29</v>
      </c>
      <c r="G7" s="121">
        <v>2.29</v>
      </c>
      <c r="H7" s="121">
        <v>1.5</v>
      </c>
      <c r="I7" s="121">
        <v>5.75</v>
      </c>
      <c r="J7" s="121">
        <v>0.5</v>
      </c>
      <c r="K7" s="121">
        <v>2.74</v>
      </c>
      <c r="L7" s="121">
        <f t="shared" si="1"/>
        <v>20.130000000000003</v>
      </c>
      <c r="M7" s="121">
        <v>1</v>
      </c>
      <c r="N7" s="121">
        <v>0</v>
      </c>
      <c r="O7" s="121">
        <v>0</v>
      </c>
      <c r="P7" s="121">
        <v>0</v>
      </c>
      <c r="Q7" s="122">
        <v>2</v>
      </c>
      <c r="R7" s="122">
        <v>2</v>
      </c>
      <c r="S7" s="122">
        <v>35</v>
      </c>
      <c r="T7" s="122">
        <v>7</v>
      </c>
      <c r="U7" s="122">
        <v>45</v>
      </c>
      <c r="V7" s="122">
        <v>5</v>
      </c>
      <c r="W7" s="122">
        <v>5</v>
      </c>
      <c r="X7" s="122">
        <v>0</v>
      </c>
      <c r="Y7" s="122">
        <v>0</v>
      </c>
    </row>
    <row r="8" spans="1:25" ht="12.75" customHeight="1">
      <c r="A8" s="117" t="s">
        <v>180</v>
      </c>
      <c r="B8" s="133">
        <v>136</v>
      </c>
      <c r="C8" s="121">
        <f t="shared" si="0"/>
        <v>11.16</v>
      </c>
      <c r="D8" s="121">
        <v>0.67</v>
      </c>
      <c r="E8" s="121">
        <v>0.93</v>
      </c>
      <c r="F8" s="121">
        <v>3.23</v>
      </c>
      <c r="G8" s="121">
        <v>6.33</v>
      </c>
      <c r="H8" s="121">
        <v>1.5</v>
      </c>
      <c r="I8" s="121">
        <v>7.5</v>
      </c>
      <c r="J8" s="121">
        <v>0.5</v>
      </c>
      <c r="K8" s="121">
        <v>3</v>
      </c>
      <c r="L8" s="121">
        <f t="shared" si="1"/>
        <v>23.66</v>
      </c>
      <c r="M8" s="121">
        <v>1</v>
      </c>
      <c r="N8" s="121">
        <v>0</v>
      </c>
      <c r="O8" s="121">
        <v>2</v>
      </c>
      <c r="P8" s="121">
        <v>0</v>
      </c>
      <c r="Q8" s="122">
        <v>0</v>
      </c>
      <c r="R8" s="122">
        <v>1</v>
      </c>
      <c r="S8" s="122">
        <v>7</v>
      </c>
      <c r="T8" s="122">
        <v>24</v>
      </c>
      <c r="U8" s="122">
        <v>44</v>
      </c>
      <c r="V8" s="122">
        <v>22</v>
      </c>
      <c r="W8" s="122">
        <v>28</v>
      </c>
      <c r="X8" s="122">
        <v>4</v>
      </c>
      <c r="Y8" s="122">
        <v>3</v>
      </c>
    </row>
    <row r="9" spans="1:25" ht="12.75" customHeight="1">
      <c r="A9" s="117" t="s">
        <v>181</v>
      </c>
      <c r="B9" s="133">
        <v>112</v>
      </c>
      <c r="C9" s="121">
        <f t="shared" si="0"/>
        <v>12.329999999999998</v>
      </c>
      <c r="D9" s="121">
        <v>1.33</v>
      </c>
      <c r="E9" s="121">
        <v>2.94</v>
      </c>
      <c r="F9" s="121">
        <v>5.54</v>
      </c>
      <c r="G9" s="121">
        <v>2.52</v>
      </c>
      <c r="H9" s="121">
        <v>1.5</v>
      </c>
      <c r="I9" s="121">
        <v>8.08</v>
      </c>
      <c r="J9" s="121">
        <v>0.5</v>
      </c>
      <c r="K9" s="121">
        <v>3</v>
      </c>
      <c r="L9" s="121">
        <f t="shared" si="1"/>
        <v>25.409999999999997</v>
      </c>
      <c r="M9" s="121">
        <v>14</v>
      </c>
      <c r="N9" s="121">
        <v>2</v>
      </c>
      <c r="O9" s="121">
        <v>0</v>
      </c>
      <c r="P9" s="121">
        <v>0</v>
      </c>
      <c r="Q9" s="121">
        <v>1</v>
      </c>
      <c r="R9" s="121">
        <v>0</v>
      </c>
      <c r="S9" s="121">
        <v>61</v>
      </c>
      <c r="T9" s="121">
        <v>2</v>
      </c>
      <c r="U9" s="122">
        <v>23</v>
      </c>
      <c r="V9" s="122">
        <v>1</v>
      </c>
      <c r="W9" s="122">
        <v>8</v>
      </c>
      <c r="X9" s="122">
        <v>0</v>
      </c>
      <c r="Y9" s="122">
        <v>0</v>
      </c>
    </row>
    <row r="10" spans="1:25" ht="12.75" customHeight="1">
      <c r="A10" s="117" t="s">
        <v>182</v>
      </c>
      <c r="B10" s="133">
        <v>89</v>
      </c>
      <c r="C10" s="121">
        <f t="shared" si="0"/>
        <v>8.61</v>
      </c>
      <c r="D10" s="121">
        <v>1.34</v>
      </c>
      <c r="E10" s="121">
        <v>4.27</v>
      </c>
      <c r="F10" s="121">
        <v>0</v>
      </c>
      <c r="G10" s="121">
        <v>3</v>
      </c>
      <c r="H10" s="121">
        <v>1.5</v>
      </c>
      <c r="I10" s="121">
        <v>4.625</v>
      </c>
      <c r="J10" s="121">
        <v>0.5</v>
      </c>
      <c r="K10" s="121">
        <v>2.16</v>
      </c>
      <c r="L10" s="121">
        <f t="shared" si="1"/>
        <v>17.395</v>
      </c>
      <c r="M10" s="121">
        <v>9</v>
      </c>
      <c r="N10" s="121">
        <v>0</v>
      </c>
      <c r="O10" s="121">
        <v>1</v>
      </c>
      <c r="P10" s="121">
        <v>0</v>
      </c>
      <c r="Q10" s="121">
        <v>2</v>
      </c>
      <c r="R10" s="121">
        <v>0</v>
      </c>
      <c r="S10" s="121">
        <v>40</v>
      </c>
      <c r="T10" s="121">
        <v>4</v>
      </c>
      <c r="U10" s="122">
        <v>17</v>
      </c>
      <c r="V10" s="122">
        <v>2</v>
      </c>
      <c r="W10" s="122">
        <v>13</v>
      </c>
      <c r="X10" s="122">
        <v>1</v>
      </c>
      <c r="Y10" s="122">
        <v>0</v>
      </c>
    </row>
    <row r="11" spans="1:25" ht="12.75" customHeight="1">
      <c r="A11" s="117" t="s">
        <v>183</v>
      </c>
      <c r="B11" s="133">
        <v>90</v>
      </c>
      <c r="C11" s="121">
        <f t="shared" si="0"/>
        <v>8.96</v>
      </c>
      <c r="D11" s="121">
        <v>0</v>
      </c>
      <c r="E11" s="121">
        <v>1.53</v>
      </c>
      <c r="F11" s="121">
        <v>3.33</v>
      </c>
      <c r="G11" s="121">
        <v>4.1</v>
      </c>
      <c r="H11" s="121">
        <v>1</v>
      </c>
      <c r="I11" s="121">
        <v>5.75</v>
      </c>
      <c r="J11" s="121">
        <v>0.75</v>
      </c>
      <c r="K11" s="121">
        <v>2.5</v>
      </c>
      <c r="L11" s="121">
        <f t="shared" si="1"/>
        <v>18.96</v>
      </c>
      <c r="M11" s="121">
        <v>10</v>
      </c>
      <c r="N11" s="121">
        <v>0</v>
      </c>
      <c r="O11" s="121">
        <v>0</v>
      </c>
      <c r="P11" s="121">
        <v>0</v>
      </c>
      <c r="Q11" s="122">
        <v>0</v>
      </c>
      <c r="R11" s="122">
        <v>1</v>
      </c>
      <c r="S11" s="122">
        <v>24</v>
      </c>
      <c r="T11" s="122">
        <v>8</v>
      </c>
      <c r="U11" s="122">
        <v>26</v>
      </c>
      <c r="V11" s="122">
        <v>14</v>
      </c>
      <c r="W11" s="122">
        <v>6</v>
      </c>
      <c r="X11" s="122">
        <v>0</v>
      </c>
      <c r="Y11" s="122">
        <v>1</v>
      </c>
    </row>
    <row r="12" spans="1:25" ht="12.75" customHeight="1">
      <c r="A12" s="117" t="s">
        <v>184</v>
      </c>
      <c r="B12" s="133">
        <v>99</v>
      </c>
      <c r="C12" s="121">
        <f t="shared" si="0"/>
        <v>9.149999999999999</v>
      </c>
      <c r="D12" s="121">
        <v>0.01</v>
      </c>
      <c r="E12" s="121">
        <v>0</v>
      </c>
      <c r="F12" s="121">
        <v>3</v>
      </c>
      <c r="G12" s="121">
        <v>6.14</v>
      </c>
      <c r="H12" s="121">
        <v>1.35</v>
      </c>
      <c r="I12" s="121">
        <v>5.53</v>
      </c>
      <c r="J12" s="121">
        <v>0.5</v>
      </c>
      <c r="K12" s="121">
        <v>2.625</v>
      </c>
      <c r="L12" s="121">
        <f t="shared" si="1"/>
        <v>19.154999999999998</v>
      </c>
      <c r="M12" s="121">
        <v>6</v>
      </c>
      <c r="N12" s="121">
        <v>0</v>
      </c>
      <c r="O12" s="121">
        <v>0</v>
      </c>
      <c r="P12" s="121">
        <v>0</v>
      </c>
      <c r="Q12" s="122">
        <v>0</v>
      </c>
      <c r="R12" s="122">
        <v>0</v>
      </c>
      <c r="S12" s="122">
        <v>29</v>
      </c>
      <c r="T12" s="122">
        <v>0</v>
      </c>
      <c r="U12" s="122">
        <v>40</v>
      </c>
      <c r="V12" s="122">
        <v>0</v>
      </c>
      <c r="W12" s="122">
        <v>23</v>
      </c>
      <c r="X12" s="122">
        <v>0</v>
      </c>
      <c r="Y12" s="122">
        <v>1</v>
      </c>
    </row>
    <row r="13" spans="1:25" ht="12.75" customHeight="1">
      <c r="A13" s="117" t="s">
        <v>185</v>
      </c>
      <c r="B13" s="133">
        <v>148</v>
      </c>
      <c r="C13" s="121">
        <f t="shared" si="0"/>
        <v>13.23</v>
      </c>
      <c r="D13" s="121">
        <v>0.19</v>
      </c>
      <c r="E13" s="121">
        <v>6.08</v>
      </c>
      <c r="F13" s="121">
        <v>0.87</v>
      </c>
      <c r="G13" s="121">
        <v>6.09</v>
      </c>
      <c r="H13" s="121">
        <v>1.25</v>
      </c>
      <c r="I13" s="121">
        <v>7.33</v>
      </c>
      <c r="J13" s="121">
        <v>1</v>
      </c>
      <c r="K13" s="121">
        <v>3.5</v>
      </c>
      <c r="L13" s="121">
        <f t="shared" si="1"/>
        <v>26.310000000000002</v>
      </c>
      <c r="M13" s="121">
        <v>13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62</v>
      </c>
      <c r="T13" s="121">
        <v>0</v>
      </c>
      <c r="U13" s="122">
        <v>49</v>
      </c>
      <c r="V13" s="122">
        <v>0</v>
      </c>
      <c r="W13" s="122">
        <v>23</v>
      </c>
      <c r="X13" s="122">
        <v>0</v>
      </c>
      <c r="Y13" s="122">
        <v>1</v>
      </c>
    </row>
    <row r="14" spans="1:25" ht="12.75" customHeight="1">
      <c r="A14" s="117" t="s">
        <v>186</v>
      </c>
      <c r="B14" s="133">
        <v>64</v>
      </c>
      <c r="C14" s="121">
        <f t="shared" si="0"/>
        <v>5.83</v>
      </c>
      <c r="D14" s="121">
        <v>0.11</v>
      </c>
      <c r="E14" s="121">
        <v>1</v>
      </c>
      <c r="F14" s="121">
        <v>3.72</v>
      </c>
      <c r="G14" s="121">
        <v>1</v>
      </c>
      <c r="H14" s="121">
        <v>1.5</v>
      </c>
      <c r="I14" s="121">
        <v>4.25</v>
      </c>
      <c r="J14" s="121">
        <v>0.5</v>
      </c>
      <c r="K14" s="121">
        <v>2</v>
      </c>
      <c r="L14" s="121">
        <f t="shared" si="1"/>
        <v>14.08</v>
      </c>
      <c r="M14" s="121">
        <v>5</v>
      </c>
      <c r="N14" s="121">
        <v>0</v>
      </c>
      <c r="O14" s="121">
        <v>2</v>
      </c>
      <c r="P14" s="121">
        <v>1</v>
      </c>
      <c r="Q14" s="122">
        <v>19</v>
      </c>
      <c r="R14" s="122">
        <v>3</v>
      </c>
      <c r="S14" s="122">
        <v>11</v>
      </c>
      <c r="T14" s="122">
        <v>9</v>
      </c>
      <c r="U14" s="122">
        <v>9</v>
      </c>
      <c r="V14" s="122">
        <v>2</v>
      </c>
      <c r="W14" s="122">
        <v>2</v>
      </c>
      <c r="X14" s="122">
        <v>1</v>
      </c>
      <c r="Y14" s="122">
        <v>0</v>
      </c>
    </row>
    <row r="15" spans="1:25" ht="12.75" customHeight="1">
      <c r="A15" s="117" t="s">
        <v>187</v>
      </c>
      <c r="B15" s="133">
        <v>93</v>
      </c>
      <c r="C15" s="121">
        <f t="shared" si="0"/>
        <v>9.21</v>
      </c>
      <c r="D15" s="121">
        <v>0</v>
      </c>
      <c r="E15" s="121">
        <v>2</v>
      </c>
      <c r="F15" s="121">
        <v>4.21</v>
      </c>
      <c r="G15" s="121">
        <v>3</v>
      </c>
      <c r="H15" s="121">
        <v>1</v>
      </c>
      <c r="I15" s="121">
        <v>5.46</v>
      </c>
      <c r="J15" s="121">
        <v>0.75</v>
      </c>
      <c r="K15" s="121">
        <v>2.5</v>
      </c>
      <c r="L15" s="121">
        <f t="shared" si="1"/>
        <v>18.92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27</v>
      </c>
      <c r="T15" s="121">
        <v>0</v>
      </c>
      <c r="U15" s="122">
        <v>43</v>
      </c>
      <c r="V15" s="122">
        <v>0</v>
      </c>
      <c r="W15" s="122">
        <v>19</v>
      </c>
      <c r="X15" s="122">
        <v>0</v>
      </c>
      <c r="Y15" s="122">
        <v>4</v>
      </c>
    </row>
    <row r="16" spans="1:25" ht="12.75" customHeight="1">
      <c r="A16" s="117" t="s">
        <v>188</v>
      </c>
      <c r="B16" s="133">
        <v>97</v>
      </c>
      <c r="C16" s="121">
        <f t="shared" si="0"/>
        <v>9.45</v>
      </c>
      <c r="D16" s="121">
        <v>0</v>
      </c>
      <c r="E16" s="121">
        <v>2.35</v>
      </c>
      <c r="F16" s="121">
        <v>2.07</v>
      </c>
      <c r="G16" s="121">
        <v>5.03</v>
      </c>
      <c r="H16" s="121">
        <v>1.35</v>
      </c>
      <c r="I16" s="121">
        <v>5</v>
      </c>
      <c r="J16" s="121">
        <v>0.5</v>
      </c>
      <c r="K16" s="121">
        <v>3.25</v>
      </c>
      <c r="L16" s="121">
        <f t="shared" si="1"/>
        <v>19.549999999999997</v>
      </c>
      <c r="M16" s="121">
        <v>11</v>
      </c>
      <c r="N16" s="121">
        <v>0</v>
      </c>
      <c r="O16" s="121">
        <v>11</v>
      </c>
      <c r="P16" s="121">
        <v>0</v>
      </c>
      <c r="Q16" s="122">
        <v>1</v>
      </c>
      <c r="R16" s="122">
        <v>0</v>
      </c>
      <c r="S16" s="122">
        <v>30</v>
      </c>
      <c r="T16" s="122">
        <v>0</v>
      </c>
      <c r="U16" s="122">
        <v>36</v>
      </c>
      <c r="V16" s="122">
        <v>0</v>
      </c>
      <c r="W16" s="122">
        <v>8</v>
      </c>
      <c r="X16" s="122">
        <v>0</v>
      </c>
      <c r="Y16" s="122">
        <v>0</v>
      </c>
    </row>
    <row r="17" spans="1:25" ht="12.75" customHeight="1">
      <c r="A17" s="117" t="s">
        <v>189</v>
      </c>
      <c r="B17" s="133">
        <v>119</v>
      </c>
      <c r="C17" s="121">
        <f t="shared" si="0"/>
        <v>11.28</v>
      </c>
      <c r="D17" s="121">
        <v>0</v>
      </c>
      <c r="E17" s="121">
        <v>2.59</v>
      </c>
      <c r="F17" s="121">
        <v>6.38</v>
      </c>
      <c r="G17" s="121">
        <v>2.31</v>
      </c>
      <c r="H17" s="121">
        <v>1.5</v>
      </c>
      <c r="I17" s="121">
        <v>5.97</v>
      </c>
      <c r="J17" s="121">
        <v>0.5</v>
      </c>
      <c r="K17" s="121">
        <v>3</v>
      </c>
      <c r="L17" s="121">
        <f t="shared" si="1"/>
        <v>22.25</v>
      </c>
      <c r="M17" s="121">
        <v>25</v>
      </c>
      <c r="N17" s="121">
        <v>0</v>
      </c>
      <c r="O17" s="121">
        <v>3</v>
      </c>
      <c r="P17" s="121">
        <v>0</v>
      </c>
      <c r="Q17" s="122">
        <v>5</v>
      </c>
      <c r="R17" s="122">
        <v>0</v>
      </c>
      <c r="S17" s="122">
        <v>50</v>
      </c>
      <c r="T17" s="122">
        <v>0</v>
      </c>
      <c r="U17" s="122">
        <v>26</v>
      </c>
      <c r="V17" s="122">
        <v>0</v>
      </c>
      <c r="W17" s="122">
        <v>10</v>
      </c>
      <c r="X17" s="122">
        <v>0</v>
      </c>
      <c r="Y17" s="122">
        <v>0</v>
      </c>
    </row>
    <row r="18" spans="1:25" ht="12.75" customHeight="1">
      <c r="A18" s="117" t="s">
        <v>190</v>
      </c>
      <c r="B18" s="133">
        <v>129</v>
      </c>
      <c r="C18" s="121">
        <f t="shared" si="0"/>
        <v>12.51</v>
      </c>
      <c r="D18" s="121">
        <v>1.36</v>
      </c>
      <c r="E18" s="121">
        <v>5.9</v>
      </c>
      <c r="F18" s="121">
        <v>4.05</v>
      </c>
      <c r="G18" s="121">
        <v>1.2</v>
      </c>
      <c r="H18" s="121">
        <v>1.5</v>
      </c>
      <c r="I18" s="121">
        <v>6.58</v>
      </c>
      <c r="J18" s="121">
        <v>0.5</v>
      </c>
      <c r="K18" s="121">
        <v>2.75</v>
      </c>
      <c r="L18" s="121">
        <f t="shared" si="1"/>
        <v>23.84</v>
      </c>
      <c r="M18" s="121">
        <v>7</v>
      </c>
      <c r="N18" s="121">
        <v>0</v>
      </c>
      <c r="O18" s="121">
        <v>1</v>
      </c>
      <c r="P18" s="121">
        <v>3</v>
      </c>
      <c r="Q18" s="122">
        <v>8</v>
      </c>
      <c r="R18" s="122">
        <v>1</v>
      </c>
      <c r="S18" s="122">
        <v>41</v>
      </c>
      <c r="T18" s="122">
        <v>6</v>
      </c>
      <c r="U18" s="122">
        <v>41</v>
      </c>
      <c r="V18" s="122">
        <v>8</v>
      </c>
      <c r="W18" s="122">
        <v>11</v>
      </c>
      <c r="X18" s="122">
        <v>1</v>
      </c>
      <c r="Y18" s="122">
        <v>1</v>
      </c>
    </row>
    <row r="19" spans="1:25" ht="12.75" customHeight="1">
      <c r="A19" s="117" t="s">
        <v>191</v>
      </c>
      <c r="B19" s="133">
        <v>94</v>
      </c>
      <c r="C19" s="121">
        <f t="shared" si="0"/>
        <v>8.28</v>
      </c>
      <c r="D19" s="121">
        <v>0</v>
      </c>
      <c r="E19" s="121">
        <v>2.15</v>
      </c>
      <c r="F19" s="121">
        <v>4.04</v>
      </c>
      <c r="G19" s="121">
        <v>2.09</v>
      </c>
      <c r="H19" s="121">
        <v>1.02</v>
      </c>
      <c r="I19" s="121">
        <v>5.84</v>
      </c>
      <c r="J19" s="121">
        <v>0.75</v>
      </c>
      <c r="K19" s="121">
        <v>2.22</v>
      </c>
      <c r="L19" s="121">
        <f t="shared" si="1"/>
        <v>18.11</v>
      </c>
      <c r="M19" s="121">
        <v>3</v>
      </c>
      <c r="N19" s="121">
        <v>0</v>
      </c>
      <c r="O19" s="121">
        <v>2</v>
      </c>
      <c r="P19" s="121">
        <v>0</v>
      </c>
      <c r="Q19" s="122">
        <v>6</v>
      </c>
      <c r="R19" s="122">
        <v>0</v>
      </c>
      <c r="S19" s="122">
        <v>42</v>
      </c>
      <c r="T19" s="122">
        <v>1</v>
      </c>
      <c r="U19" s="122">
        <v>22</v>
      </c>
      <c r="V19" s="122">
        <v>1</v>
      </c>
      <c r="W19" s="122">
        <v>16</v>
      </c>
      <c r="X19" s="122">
        <v>0</v>
      </c>
      <c r="Y19" s="122">
        <v>1</v>
      </c>
    </row>
    <row r="20" spans="1:25" ht="12.75" customHeight="1">
      <c r="A20" s="117" t="s">
        <v>192</v>
      </c>
      <c r="B20" s="133">
        <v>102</v>
      </c>
      <c r="C20" s="121">
        <f t="shared" si="0"/>
        <v>13.3</v>
      </c>
      <c r="D20" s="121">
        <v>0.3</v>
      </c>
      <c r="E20" s="121">
        <v>6.9</v>
      </c>
      <c r="F20" s="121">
        <v>3.6</v>
      </c>
      <c r="G20" s="121">
        <v>2.5</v>
      </c>
      <c r="H20" s="121">
        <v>1</v>
      </c>
      <c r="I20" s="121">
        <v>6.2</v>
      </c>
      <c r="J20" s="121">
        <v>0.75</v>
      </c>
      <c r="K20" s="121">
        <v>2.25</v>
      </c>
      <c r="L20" s="121">
        <f t="shared" si="1"/>
        <v>23.5</v>
      </c>
      <c r="M20" s="121">
        <v>4</v>
      </c>
      <c r="N20" s="121">
        <v>0</v>
      </c>
      <c r="O20" s="121">
        <v>0</v>
      </c>
      <c r="P20" s="121">
        <v>0</v>
      </c>
      <c r="Q20" s="122">
        <v>4</v>
      </c>
      <c r="R20" s="122">
        <v>0</v>
      </c>
      <c r="S20" s="122">
        <v>5</v>
      </c>
      <c r="T20" s="122">
        <v>0</v>
      </c>
      <c r="U20" s="122">
        <v>74</v>
      </c>
      <c r="V20" s="122">
        <v>0</v>
      </c>
      <c r="W20" s="122">
        <v>15</v>
      </c>
      <c r="X20" s="122">
        <v>0</v>
      </c>
      <c r="Y20" s="122">
        <v>0</v>
      </c>
    </row>
    <row r="21" spans="1:25" ht="12.75" customHeight="1">
      <c r="A21" s="117" t="s">
        <v>193</v>
      </c>
      <c r="B21" s="133">
        <v>97</v>
      </c>
      <c r="C21" s="121">
        <f t="shared" si="0"/>
        <v>8.02</v>
      </c>
      <c r="D21" s="121">
        <v>0.11</v>
      </c>
      <c r="E21" s="121">
        <v>3.18</v>
      </c>
      <c r="F21" s="121">
        <v>2.73</v>
      </c>
      <c r="G21" s="121">
        <v>2</v>
      </c>
      <c r="H21" s="121">
        <v>1.58</v>
      </c>
      <c r="I21" s="121">
        <v>4.75</v>
      </c>
      <c r="J21" s="121">
        <v>0.5</v>
      </c>
      <c r="K21" s="121">
        <v>2</v>
      </c>
      <c r="L21" s="121">
        <f t="shared" si="1"/>
        <v>16.85</v>
      </c>
      <c r="M21" s="121">
        <v>5</v>
      </c>
      <c r="N21" s="121">
        <v>0</v>
      </c>
      <c r="O21" s="121">
        <v>1</v>
      </c>
      <c r="P21" s="121">
        <v>0</v>
      </c>
      <c r="Q21" s="122">
        <v>10</v>
      </c>
      <c r="R21" s="122">
        <v>3</v>
      </c>
      <c r="S21" s="122">
        <v>38</v>
      </c>
      <c r="T21" s="122">
        <v>1</v>
      </c>
      <c r="U21" s="122">
        <v>28</v>
      </c>
      <c r="V21" s="122">
        <v>4</v>
      </c>
      <c r="W21" s="122">
        <v>7</v>
      </c>
      <c r="X21" s="122">
        <v>0</v>
      </c>
      <c r="Y21" s="122">
        <v>0</v>
      </c>
    </row>
    <row r="22" spans="1:25" ht="12.75" customHeight="1">
      <c r="A22" s="117" t="s">
        <v>194</v>
      </c>
      <c r="B22" s="133">
        <v>138</v>
      </c>
      <c r="C22" s="121">
        <f t="shared" si="0"/>
        <v>12.86</v>
      </c>
      <c r="D22" s="121">
        <v>0</v>
      </c>
      <c r="E22" s="121">
        <v>5.08</v>
      </c>
      <c r="F22" s="121">
        <v>4.12</v>
      </c>
      <c r="G22" s="121">
        <v>3.66</v>
      </c>
      <c r="H22" s="121">
        <v>1.53</v>
      </c>
      <c r="I22" s="121">
        <v>8</v>
      </c>
      <c r="J22" s="121">
        <v>0.5</v>
      </c>
      <c r="K22" s="121">
        <v>3</v>
      </c>
      <c r="L22" s="121">
        <f t="shared" si="1"/>
        <v>25.89</v>
      </c>
      <c r="M22" s="121">
        <v>8</v>
      </c>
      <c r="N22" s="121">
        <v>0</v>
      </c>
      <c r="O22" s="121">
        <v>1</v>
      </c>
      <c r="P22" s="121">
        <v>1</v>
      </c>
      <c r="Q22" s="122">
        <v>9</v>
      </c>
      <c r="R22" s="122">
        <v>2</v>
      </c>
      <c r="S22" s="122">
        <v>39</v>
      </c>
      <c r="T22" s="122">
        <v>9</v>
      </c>
      <c r="U22" s="122">
        <v>39</v>
      </c>
      <c r="V22" s="122">
        <v>15</v>
      </c>
      <c r="W22" s="122">
        <v>13</v>
      </c>
      <c r="X22" s="122">
        <v>2</v>
      </c>
      <c r="Y22" s="122">
        <v>0</v>
      </c>
    </row>
    <row r="23" spans="1:25" ht="12.75" customHeight="1">
      <c r="A23" s="117" t="s">
        <v>195</v>
      </c>
      <c r="B23" s="133">
        <v>95</v>
      </c>
      <c r="C23" s="121">
        <f t="shared" si="0"/>
        <v>8.88</v>
      </c>
      <c r="D23" s="121">
        <v>0.5</v>
      </c>
      <c r="E23" s="121">
        <v>0.67</v>
      </c>
      <c r="F23" s="121">
        <v>6.57</v>
      </c>
      <c r="G23" s="121">
        <v>1.14</v>
      </c>
      <c r="H23" s="121">
        <v>1.35</v>
      </c>
      <c r="I23" s="121">
        <v>5.25</v>
      </c>
      <c r="J23" s="121">
        <v>0.5</v>
      </c>
      <c r="K23" s="121">
        <v>2.5</v>
      </c>
      <c r="L23" s="121">
        <f t="shared" si="1"/>
        <v>18.48</v>
      </c>
      <c r="M23" s="121">
        <v>1</v>
      </c>
      <c r="N23" s="121">
        <v>0</v>
      </c>
      <c r="O23" s="121">
        <v>4</v>
      </c>
      <c r="P23" s="121">
        <v>0</v>
      </c>
      <c r="Q23" s="122">
        <v>7</v>
      </c>
      <c r="R23" s="122">
        <v>0</v>
      </c>
      <c r="S23" s="122">
        <v>52</v>
      </c>
      <c r="T23" s="122">
        <v>0</v>
      </c>
      <c r="U23" s="122">
        <v>24</v>
      </c>
      <c r="V23" s="122">
        <v>0</v>
      </c>
      <c r="W23" s="122">
        <v>7</v>
      </c>
      <c r="X23" s="122">
        <v>0</v>
      </c>
      <c r="Y23" s="122">
        <v>0</v>
      </c>
    </row>
    <row r="24" spans="1:25" ht="12.75" customHeight="1">
      <c r="A24" s="117" t="s">
        <v>196</v>
      </c>
      <c r="B24" s="133">
        <v>110</v>
      </c>
      <c r="C24" s="121">
        <f t="shared" si="0"/>
        <v>9.44</v>
      </c>
      <c r="D24" s="121">
        <v>0.07</v>
      </c>
      <c r="E24" s="121">
        <v>3.23</v>
      </c>
      <c r="F24" s="121">
        <v>3.67</v>
      </c>
      <c r="G24" s="121">
        <v>2.47</v>
      </c>
      <c r="H24" s="121">
        <v>1.25</v>
      </c>
      <c r="I24" s="121">
        <v>6.28</v>
      </c>
      <c r="J24" s="121">
        <v>0.75</v>
      </c>
      <c r="K24" s="121">
        <v>2.88</v>
      </c>
      <c r="L24" s="121">
        <f t="shared" si="1"/>
        <v>20.599999999999998</v>
      </c>
      <c r="M24" s="121">
        <v>25</v>
      </c>
      <c r="N24" s="121">
        <v>0</v>
      </c>
      <c r="O24" s="121">
        <v>0</v>
      </c>
      <c r="P24" s="121">
        <v>0</v>
      </c>
      <c r="Q24" s="122">
        <v>0</v>
      </c>
      <c r="R24" s="122">
        <v>0</v>
      </c>
      <c r="S24" s="122">
        <v>46</v>
      </c>
      <c r="T24" s="122">
        <v>6</v>
      </c>
      <c r="U24" s="122">
        <v>20</v>
      </c>
      <c r="V24" s="122">
        <v>4</v>
      </c>
      <c r="W24" s="122">
        <v>8</v>
      </c>
      <c r="X24" s="122">
        <v>0</v>
      </c>
      <c r="Y24" s="122">
        <v>1</v>
      </c>
    </row>
    <row r="25" spans="1:25" ht="12.75" customHeight="1">
      <c r="A25" s="117" t="s">
        <v>197</v>
      </c>
      <c r="B25" s="133">
        <v>122</v>
      </c>
      <c r="C25" s="121">
        <f t="shared" si="0"/>
        <v>13.23</v>
      </c>
      <c r="D25" s="121">
        <v>1.47</v>
      </c>
      <c r="E25" s="121">
        <v>2.22</v>
      </c>
      <c r="F25" s="121">
        <v>1.67</v>
      </c>
      <c r="G25" s="121">
        <v>7.87</v>
      </c>
      <c r="H25" s="121">
        <v>1.25</v>
      </c>
      <c r="I25" s="121">
        <v>7</v>
      </c>
      <c r="J25" s="121">
        <v>0.5</v>
      </c>
      <c r="K25" s="121">
        <v>3</v>
      </c>
      <c r="L25" s="121">
        <f t="shared" si="1"/>
        <v>24.98</v>
      </c>
      <c r="M25" s="121">
        <v>10</v>
      </c>
      <c r="N25" s="121">
        <v>0</v>
      </c>
      <c r="O25" s="121">
        <v>3</v>
      </c>
      <c r="P25" s="121">
        <v>0</v>
      </c>
      <c r="Q25" s="122">
        <v>11</v>
      </c>
      <c r="R25" s="122">
        <v>4</v>
      </c>
      <c r="S25" s="122">
        <v>34</v>
      </c>
      <c r="T25" s="122">
        <v>4</v>
      </c>
      <c r="U25" s="122">
        <v>41</v>
      </c>
      <c r="V25" s="122">
        <v>3</v>
      </c>
      <c r="W25" s="122">
        <v>11</v>
      </c>
      <c r="X25" s="122">
        <v>0</v>
      </c>
      <c r="Y25" s="122">
        <v>1</v>
      </c>
    </row>
    <row r="26" spans="1:25" ht="12.75" customHeight="1">
      <c r="A26" s="117" t="s">
        <v>198</v>
      </c>
      <c r="B26" s="133">
        <v>131</v>
      </c>
      <c r="C26" s="121">
        <f t="shared" si="0"/>
        <v>13.34</v>
      </c>
      <c r="D26" s="121">
        <v>0.66</v>
      </c>
      <c r="E26" s="121">
        <v>5.05</v>
      </c>
      <c r="F26" s="121">
        <v>6.63</v>
      </c>
      <c r="G26" s="121">
        <v>1</v>
      </c>
      <c r="H26" s="121">
        <v>1</v>
      </c>
      <c r="I26" s="121">
        <v>7.13</v>
      </c>
      <c r="J26" s="121">
        <v>1</v>
      </c>
      <c r="K26" s="121">
        <v>3</v>
      </c>
      <c r="L26" s="121">
        <f t="shared" si="1"/>
        <v>25.47</v>
      </c>
      <c r="M26" s="121">
        <v>4</v>
      </c>
      <c r="N26" s="121">
        <v>2</v>
      </c>
      <c r="O26" s="121">
        <v>0</v>
      </c>
      <c r="P26" s="121">
        <v>0</v>
      </c>
      <c r="Q26" s="122">
        <v>10</v>
      </c>
      <c r="R26" s="122">
        <v>1</v>
      </c>
      <c r="S26" s="122">
        <v>50</v>
      </c>
      <c r="T26" s="122">
        <v>5</v>
      </c>
      <c r="U26" s="122">
        <v>36</v>
      </c>
      <c r="V26" s="122">
        <v>9</v>
      </c>
      <c r="W26" s="122">
        <v>13</v>
      </c>
      <c r="X26" s="122">
        <v>1</v>
      </c>
      <c r="Y26" s="122">
        <v>0</v>
      </c>
    </row>
    <row r="27" spans="1:25" ht="12.75" customHeight="1">
      <c r="A27" s="117" t="s">
        <v>199</v>
      </c>
      <c r="B27" s="133">
        <v>133</v>
      </c>
      <c r="C27" s="121">
        <f t="shared" si="0"/>
        <v>10.85</v>
      </c>
      <c r="D27" s="121">
        <v>1.6</v>
      </c>
      <c r="E27" s="121">
        <v>3.39</v>
      </c>
      <c r="F27" s="121">
        <v>0.1</v>
      </c>
      <c r="G27" s="121">
        <v>5.76</v>
      </c>
      <c r="H27" s="121">
        <v>1.26</v>
      </c>
      <c r="I27" s="121">
        <v>6.96</v>
      </c>
      <c r="J27" s="121">
        <v>0.72</v>
      </c>
      <c r="K27" s="121">
        <v>2.81</v>
      </c>
      <c r="L27" s="121">
        <f t="shared" si="1"/>
        <v>22.599999999999998</v>
      </c>
      <c r="M27" s="121">
        <v>30</v>
      </c>
      <c r="N27" s="121">
        <v>0</v>
      </c>
      <c r="O27" s="121">
        <v>0</v>
      </c>
      <c r="P27" s="121">
        <v>0</v>
      </c>
      <c r="Q27" s="121">
        <v>2</v>
      </c>
      <c r="R27" s="121">
        <v>0</v>
      </c>
      <c r="S27" s="121">
        <v>51</v>
      </c>
      <c r="T27" s="121">
        <v>4</v>
      </c>
      <c r="U27" s="122">
        <v>28</v>
      </c>
      <c r="V27" s="122">
        <v>6</v>
      </c>
      <c r="W27" s="122">
        <v>9</v>
      </c>
      <c r="X27" s="122">
        <v>3</v>
      </c>
      <c r="Y27" s="122">
        <v>0</v>
      </c>
    </row>
    <row r="28" spans="1:25" ht="12.75" customHeight="1">
      <c r="A28" s="117" t="s">
        <v>200</v>
      </c>
      <c r="B28" s="133">
        <v>114</v>
      </c>
      <c r="C28" s="121">
        <f t="shared" si="0"/>
        <v>10.84</v>
      </c>
      <c r="D28" s="121">
        <v>0.08</v>
      </c>
      <c r="E28" s="121">
        <v>4.32</v>
      </c>
      <c r="F28" s="121">
        <v>5.08</v>
      </c>
      <c r="G28" s="121">
        <v>1.36</v>
      </c>
      <c r="H28" s="121">
        <v>1.25</v>
      </c>
      <c r="I28" s="121">
        <v>7.33</v>
      </c>
      <c r="J28" s="121">
        <v>0.5</v>
      </c>
      <c r="K28" s="121">
        <v>3</v>
      </c>
      <c r="L28" s="121">
        <f t="shared" si="1"/>
        <v>22.92</v>
      </c>
      <c r="M28" s="121">
        <v>32</v>
      </c>
      <c r="N28" s="121">
        <v>0</v>
      </c>
      <c r="O28" s="121">
        <v>0</v>
      </c>
      <c r="P28" s="121">
        <v>0</v>
      </c>
      <c r="Q28" s="122">
        <v>4</v>
      </c>
      <c r="R28" s="122">
        <v>1</v>
      </c>
      <c r="S28" s="122">
        <v>37</v>
      </c>
      <c r="T28" s="122">
        <v>2</v>
      </c>
      <c r="U28" s="122">
        <v>25</v>
      </c>
      <c r="V28" s="122">
        <v>2</v>
      </c>
      <c r="W28" s="122">
        <v>10</v>
      </c>
      <c r="X28" s="122">
        <v>1</v>
      </c>
      <c r="Y28" s="122">
        <v>0</v>
      </c>
    </row>
    <row r="29" spans="1:25" ht="12.75" customHeight="1">
      <c r="A29" s="117" t="s">
        <v>201</v>
      </c>
      <c r="B29" s="133">
        <v>117</v>
      </c>
      <c r="C29" s="121">
        <f t="shared" si="0"/>
        <v>10.870000000000001</v>
      </c>
      <c r="D29" s="121">
        <v>0.21</v>
      </c>
      <c r="E29" s="121">
        <v>3.2</v>
      </c>
      <c r="F29" s="121">
        <v>4.42</v>
      </c>
      <c r="G29" s="121">
        <v>3.04</v>
      </c>
      <c r="H29" s="121">
        <v>1.25</v>
      </c>
      <c r="I29" s="121">
        <v>7</v>
      </c>
      <c r="J29" s="121">
        <v>0</v>
      </c>
      <c r="K29" s="121">
        <v>2.75</v>
      </c>
      <c r="L29" s="121">
        <f t="shared" si="1"/>
        <v>21.87</v>
      </c>
      <c r="M29" s="121">
        <v>1</v>
      </c>
      <c r="N29" s="121">
        <v>0</v>
      </c>
      <c r="O29" s="121">
        <v>0</v>
      </c>
      <c r="P29" s="121">
        <v>0</v>
      </c>
      <c r="Q29" s="122">
        <v>0</v>
      </c>
      <c r="R29" s="122">
        <v>0</v>
      </c>
      <c r="S29" s="122">
        <v>55</v>
      </c>
      <c r="T29" s="122">
        <v>8</v>
      </c>
      <c r="U29" s="122">
        <v>30</v>
      </c>
      <c r="V29" s="122">
        <v>7</v>
      </c>
      <c r="W29" s="122">
        <v>13</v>
      </c>
      <c r="X29" s="122">
        <v>2</v>
      </c>
      <c r="Y29" s="122">
        <v>1</v>
      </c>
    </row>
    <row r="30" spans="1:25" ht="12.75" customHeight="1">
      <c r="A30" s="117" t="s">
        <v>202</v>
      </c>
      <c r="B30" s="134">
        <v>120</v>
      </c>
      <c r="C30" s="121">
        <f t="shared" si="0"/>
        <v>12.08</v>
      </c>
      <c r="D30" s="123">
        <v>0</v>
      </c>
      <c r="E30" s="123">
        <v>1.72</v>
      </c>
      <c r="F30" s="123">
        <v>1.36</v>
      </c>
      <c r="G30" s="123">
        <v>9</v>
      </c>
      <c r="H30" s="123">
        <v>1.75</v>
      </c>
      <c r="I30" s="123">
        <v>7.86</v>
      </c>
      <c r="J30" s="123">
        <v>0.5</v>
      </c>
      <c r="K30" s="123">
        <v>2.94</v>
      </c>
      <c r="L30" s="121">
        <f t="shared" si="1"/>
        <v>25.130000000000003</v>
      </c>
      <c r="M30" s="123">
        <v>3</v>
      </c>
      <c r="N30" s="123">
        <v>4</v>
      </c>
      <c r="O30" s="123">
        <v>0</v>
      </c>
      <c r="P30" s="123">
        <v>0</v>
      </c>
      <c r="Q30" s="123">
        <v>8</v>
      </c>
      <c r="R30" s="123">
        <v>0</v>
      </c>
      <c r="S30" s="123">
        <v>33</v>
      </c>
      <c r="T30" s="123">
        <v>2</v>
      </c>
      <c r="U30" s="122">
        <v>35</v>
      </c>
      <c r="V30" s="122">
        <v>4</v>
      </c>
      <c r="W30" s="122">
        <v>28</v>
      </c>
      <c r="X30" s="122">
        <v>0</v>
      </c>
      <c r="Y30" s="122">
        <v>3</v>
      </c>
    </row>
    <row r="31" spans="1:25" ht="12.75" customHeight="1">
      <c r="A31" s="117" t="s">
        <v>203</v>
      </c>
      <c r="B31" s="133">
        <v>109</v>
      </c>
      <c r="C31" s="121">
        <f t="shared" si="0"/>
        <v>10.37</v>
      </c>
      <c r="D31" s="121">
        <v>1.33</v>
      </c>
      <c r="E31" s="121">
        <v>1.22</v>
      </c>
      <c r="F31" s="121">
        <v>2.55</v>
      </c>
      <c r="G31" s="121">
        <v>5.27</v>
      </c>
      <c r="H31" s="121">
        <v>1.5</v>
      </c>
      <c r="I31" s="121">
        <v>7.08</v>
      </c>
      <c r="J31" s="121">
        <v>0.5</v>
      </c>
      <c r="K31" s="121">
        <v>3</v>
      </c>
      <c r="L31" s="121">
        <f t="shared" si="1"/>
        <v>22.45</v>
      </c>
      <c r="M31" s="121">
        <v>17</v>
      </c>
      <c r="N31" s="121">
        <v>0</v>
      </c>
      <c r="O31" s="121">
        <v>1</v>
      </c>
      <c r="P31" s="121">
        <v>0</v>
      </c>
      <c r="Q31" s="122">
        <v>2</v>
      </c>
      <c r="R31" s="122">
        <v>0</v>
      </c>
      <c r="S31" s="122">
        <v>42</v>
      </c>
      <c r="T31" s="122">
        <v>0</v>
      </c>
      <c r="U31" s="122">
        <v>33</v>
      </c>
      <c r="V31" s="122">
        <v>2</v>
      </c>
      <c r="W31" s="122">
        <v>12</v>
      </c>
      <c r="X31" s="122">
        <v>0</v>
      </c>
      <c r="Y31" s="122">
        <v>0</v>
      </c>
    </row>
    <row r="32" spans="1:25" ht="12.75" customHeight="1">
      <c r="A32" s="117" t="s">
        <v>204</v>
      </c>
      <c r="B32" s="133">
        <v>90</v>
      </c>
      <c r="C32" s="121">
        <f t="shared" si="0"/>
        <v>8.29</v>
      </c>
      <c r="D32" s="121">
        <v>0.27</v>
      </c>
      <c r="E32" s="121">
        <v>2.02</v>
      </c>
      <c r="F32" s="121">
        <v>0.72</v>
      </c>
      <c r="G32" s="121">
        <v>5.28</v>
      </c>
      <c r="H32" s="121">
        <v>1.5</v>
      </c>
      <c r="I32" s="121">
        <v>4.92</v>
      </c>
      <c r="J32" s="121">
        <v>0.25</v>
      </c>
      <c r="K32" s="121">
        <v>2</v>
      </c>
      <c r="L32" s="121">
        <f t="shared" si="1"/>
        <v>16.96</v>
      </c>
      <c r="M32" s="121">
        <v>6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40</v>
      </c>
      <c r="T32" s="121">
        <v>2</v>
      </c>
      <c r="U32" s="122">
        <v>28</v>
      </c>
      <c r="V32" s="122">
        <v>6</v>
      </c>
      <c r="W32" s="122">
        <v>6</v>
      </c>
      <c r="X32" s="122">
        <v>1</v>
      </c>
      <c r="Y32" s="122">
        <v>1</v>
      </c>
    </row>
    <row r="33" spans="1:25" ht="12.75" customHeight="1">
      <c r="A33" s="117" t="s">
        <v>205</v>
      </c>
      <c r="B33" s="133">
        <v>114</v>
      </c>
      <c r="C33" s="121">
        <f t="shared" si="0"/>
        <v>10</v>
      </c>
      <c r="D33" s="121">
        <v>0.67</v>
      </c>
      <c r="E33" s="121">
        <v>4.21</v>
      </c>
      <c r="F33" s="121">
        <v>2.93</v>
      </c>
      <c r="G33" s="121">
        <v>2.19</v>
      </c>
      <c r="H33" s="121">
        <v>1.5</v>
      </c>
      <c r="I33" s="121">
        <v>5.75</v>
      </c>
      <c r="J33" s="121">
        <v>0.5</v>
      </c>
      <c r="K33" s="121">
        <v>3</v>
      </c>
      <c r="L33" s="121">
        <f t="shared" si="1"/>
        <v>20.75</v>
      </c>
      <c r="M33" s="121">
        <v>23</v>
      </c>
      <c r="N33" s="121">
        <v>1</v>
      </c>
      <c r="O33" s="121">
        <v>0</v>
      </c>
      <c r="P33" s="121">
        <v>0</v>
      </c>
      <c r="Q33" s="122">
        <v>1</v>
      </c>
      <c r="R33" s="122">
        <v>0</v>
      </c>
      <c r="S33" s="122">
        <v>52</v>
      </c>
      <c r="T33" s="122">
        <v>0</v>
      </c>
      <c r="U33" s="122">
        <v>20</v>
      </c>
      <c r="V33" s="122">
        <v>1</v>
      </c>
      <c r="W33" s="122">
        <v>15</v>
      </c>
      <c r="X33" s="122">
        <v>0</v>
      </c>
      <c r="Y33" s="122">
        <v>1</v>
      </c>
    </row>
    <row r="34" spans="1:25" ht="12.75" customHeight="1">
      <c r="A34" s="117" t="s">
        <v>206</v>
      </c>
      <c r="B34" s="133">
        <v>128</v>
      </c>
      <c r="C34" s="121">
        <f t="shared" si="0"/>
        <v>11.64</v>
      </c>
      <c r="D34" s="121">
        <v>1.17</v>
      </c>
      <c r="E34" s="121">
        <v>3.59</v>
      </c>
      <c r="F34" s="121">
        <v>3.88</v>
      </c>
      <c r="G34" s="121">
        <v>3</v>
      </c>
      <c r="H34" s="121">
        <v>1.5</v>
      </c>
      <c r="I34" s="121">
        <v>6.94</v>
      </c>
      <c r="J34" s="121">
        <v>0.5</v>
      </c>
      <c r="K34" s="121">
        <v>2.76</v>
      </c>
      <c r="L34" s="121">
        <f t="shared" si="1"/>
        <v>23.340000000000003</v>
      </c>
      <c r="M34" s="121">
        <v>14</v>
      </c>
      <c r="N34" s="121">
        <v>0</v>
      </c>
      <c r="O34" s="121">
        <v>0</v>
      </c>
      <c r="P34" s="121">
        <v>0</v>
      </c>
      <c r="Q34" s="122">
        <v>3</v>
      </c>
      <c r="R34" s="122">
        <v>0</v>
      </c>
      <c r="S34" s="122">
        <v>33</v>
      </c>
      <c r="T34" s="122">
        <v>1</v>
      </c>
      <c r="U34" s="122">
        <v>60</v>
      </c>
      <c r="V34" s="122">
        <v>3</v>
      </c>
      <c r="W34" s="122">
        <v>13</v>
      </c>
      <c r="X34" s="122">
        <v>0</v>
      </c>
      <c r="Y34" s="122">
        <v>1</v>
      </c>
    </row>
    <row r="35" spans="1:25" ht="12.75" customHeight="1">
      <c r="A35" s="117" t="s">
        <v>207</v>
      </c>
      <c r="B35" s="133">
        <v>193</v>
      </c>
      <c r="C35" s="121">
        <f t="shared" si="0"/>
        <v>18.68</v>
      </c>
      <c r="D35" s="121">
        <v>0.67</v>
      </c>
      <c r="E35" s="121">
        <v>7.05</v>
      </c>
      <c r="F35" s="121">
        <v>3.49</v>
      </c>
      <c r="G35" s="121">
        <v>7.47</v>
      </c>
      <c r="H35" s="121">
        <v>1.75</v>
      </c>
      <c r="I35" s="121">
        <v>11</v>
      </c>
      <c r="J35" s="121">
        <v>1</v>
      </c>
      <c r="K35" s="121">
        <v>3.75</v>
      </c>
      <c r="L35" s="121">
        <f t="shared" si="1"/>
        <v>36.18</v>
      </c>
      <c r="M35" s="121">
        <v>8</v>
      </c>
      <c r="N35" s="121">
        <v>0</v>
      </c>
      <c r="O35" s="121">
        <v>1</v>
      </c>
      <c r="P35" s="121">
        <v>0</v>
      </c>
      <c r="Q35" s="122">
        <v>2</v>
      </c>
      <c r="R35" s="122">
        <v>0</v>
      </c>
      <c r="S35" s="122">
        <v>28</v>
      </c>
      <c r="T35" s="122">
        <v>0</v>
      </c>
      <c r="U35" s="122">
        <v>100</v>
      </c>
      <c r="V35" s="122">
        <v>0</v>
      </c>
      <c r="W35" s="122">
        <v>51</v>
      </c>
      <c r="X35" s="122">
        <v>0</v>
      </c>
      <c r="Y35" s="122">
        <v>3</v>
      </c>
    </row>
    <row r="36" spans="1:25" ht="12.75" customHeight="1">
      <c r="A36" s="117" t="s">
        <v>208</v>
      </c>
      <c r="B36" s="133">
        <v>200</v>
      </c>
      <c r="C36" s="121">
        <f t="shared" si="0"/>
        <v>16.240000000000002</v>
      </c>
      <c r="D36" s="121">
        <v>0.25</v>
      </c>
      <c r="E36" s="121">
        <v>5.66</v>
      </c>
      <c r="F36" s="121">
        <v>3.17</v>
      </c>
      <c r="G36" s="121">
        <v>7.16</v>
      </c>
      <c r="H36" s="121">
        <v>2</v>
      </c>
      <c r="I36" s="121">
        <v>9.83</v>
      </c>
      <c r="J36" s="121">
        <v>0.5</v>
      </c>
      <c r="K36" s="121">
        <v>4.83</v>
      </c>
      <c r="L36" s="121">
        <f t="shared" si="1"/>
        <v>33.4</v>
      </c>
      <c r="M36" s="121">
        <v>52</v>
      </c>
      <c r="N36" s="121">
        <v>0</v>
      </c>
      <c r="O36" s="121">
        <v>1</v>
      </c>
      <c r="P36" s="121">
        <v>0</v>
      </c>
      <c r="Q36" s="122">
        <v>2</v>
      </c>
      <c r="R36" s="122">
        <v>0</v>
      </c>
      <c r="S36" s="122">
        <v>57</v>
      </c>
      <c r="T36" s="122">
        <v>0</v>
      </c>
      <c r="U36" s="122">
        <v>64</v>
      </c>
      <c r="V36" s="122">
        <v>0</v>
      </c>
      <c r="W36" s="122">
        <v>24</v>
      </c>
      <c r="X36" s="122">
        <v>0</v>
      </c>
      <c r="Y36" s="122">
        <v>0</v>
      </c>
    </row>
    <row r="37" spans="1:25" ht="12.75" customHeight="1">
      <c r="A37" s="117" t="s">
        <v>209</v>
      </c>
      <c r="B37" s="133">
        <v>120</v>
      </c>
      <c r="C37" s="121">
        <f t="shared" si="0"/>
        <v>11.33</v>
      </c>
      <c r="D37" s="121">
        <v>0.6</v>
      </c>
      <c r="E37" s="121">
        <v>2.3</v>
      </c>
      <c r="F37" s="121">
        <v>4.43</v>
      </c>
      <c r="G37" s="121">
        <v>4</v>
      </c>
      <c r="H37" s="121">
        <v>1.75</v>
      </c>
      <c r="I37" s="121">
        <v>7.17</v>
      </c>
      <c r="J37" s="121">
        <v>0.5</v>
      </c>
      <c r="K37" s="121">
        <v>2.42</v>
      </c>
      <c r="L37" s="121">
        <f t="shared" si="1"/>
        <v>23.17</v>
      </c>
      <c r="M37" s="121">
        <v>7</v>
      </c>
      <c r="N37" s="121">
        <v>0</v>
      </c>
      <c r="O37" s="121">
        <v>3</v>
      </c>
      <c r="P37" s="121">
        <v>1</v>
      </c>
      <c r="Q37" s="122">
        <v>12</v>
      </c>
      <c r="R37" s="122">
        <v>7</v>
      </c>
      <c r="S37" s="122">
        <v>36</v>
      </c>
      <c r="T37" s="122">
        <v>6</v>
      </c>
      <c r="U37" s="122">
        <v>31</v>
      </c>
      <c r="V37" s="122">
        <v>7</v>
      </c>
      <c r="W37" s="122">
        <v>8</v>
      </c>
      <c r="X37" s="122">
        <v>1</v>
      </c>
      <c r="Y37" s="122">
        <v>1</v>
      </c>
    </row>
    <row r="38" spans="1:25" ht="12.75" customHeight="1">
      <c r="A38" s="117" t="s">
        <v>210</v>
      </c>
      <c r="B38" s="133">
        <v>181</v>
      </c>
      <c r="C38" s="121">
        <f t="shared" si="0"/>
        <v>16.87</v>
      </c>
      <c r="D38" s="121">
        <v>1.26</v>
      </c>
      <c r="E38" s="121">
        <v>3.97</v>
      </c>
      <c r="F38" s="121">
        <v>7.26</v>
      </c>
      <c r="G38" s="121">
        <v>4.38</v>
      </c>
      <c r="H38" s="121">
        <v>1.75</v>
      </c>
      <c r="I38" s="121">
        <v>8.69</v>
      </c>
      <c r="J38" s="121">
        <v>0.5</v>
      </c>
      <c r="K38" s="121">
        <v>3.91</v>
      </c>
      <c r="L38" s="121">
        <f t="shared" si="1"/>
        <v>31.720000000000002</v>
      </c>
      <c r="M38" s="121">
        <v>9</v>
      </c>
      <c r="N38" s="121">
        <v>0</v>
      </c>
      <c r="O38" s="121">
        <v>0</v>
      </c>
      <c r="P38" s="121">
        <v>0</v>
      </c>
      <c r="Q38" s="122">
        <v>0</v>
      </c>
      <c r="R38" s="122">
        <v>0</v>
      </c>
      <c r="S38" s="122">
        <v>86</v>
      </c>
      <c r="T38" s="122">
        <v>0</v>
      </c>
      <c r="U38" s="122">
        <v>63</v>
      </c>
      <c r="V38" s="122">
        <v>0</v>
      </c>
      <c r="W38" s="122">
        <v>20</v>
      </c>
      <c r="X38" s="122">
        <v>0</v>
      </c>
      <c r="Y38" s="122">
        <v>3</v>
      </c>
    </row>
    <row r="39" spans="1:25" ht="12.75" customHeight="1">
      <c r="A39" s="117" t="s">
        <v>211</v>
      </c>
      <c r="B39" s="133">
        <v>120</v>
      </c>
      <c r="C39" s="121">
        <f t="shared" si="0"/>
        <v>10.77</v>
      </c>
      <c r="D39" s="121">
        <v>0</v>
      </c>
      <c r="E39" s="121">
        <v>2.16</v>
      </c>
      <c r="F39" s="121">
        <v>3.28</v>
      </c>
      <c r="G39" s="121">
        <v>5.33</v>
      </c>
      <c r="H39" s="121">
        <v>1.25</v>
      </c>
      <c r="I39" s="121">
        <v>7.58</v>
      </c>
      <c r="J39" s="121">
        <v>0.75</v>
      </c>
      <c r="K39" s="121">
        <v>3</v>
      </c>
      <c r="L39" s="121">
        <f t="shared" si="1"/>
        <v>23.35</v>
      </c>
      <c r="M39" s="121">
        <v>11</v>
      </c>
      <c r="N39" s="121">
        <v>0</v>
      </c>
      <c r="O39" s="121">
        <v>0</v>
      </c>
      <c r="P39" s="121">
        <v>0</v>
      </c>
      <c r="Q39" s="122">
        <v>10</v>
      </c>
      <c r="R39" s="122">
        <v>0</v>
      </c>
      <c r="S39" s="122">
        <v>50</v>
      </c>
      <c r="T39" s="122">
        <v>2</v>
      </c>
      <c r="U39" s="122">
        <v>33</v>
      </c>
      <c r="V39" s="122">
        <v>4</v>
      </c>
      <c r="W39" s="122">
        <v>10</v>
      </c>
      <c r="X39" s="122">
        <v>0</v>
      </c>
      <c r="Y39" s="122">
        <v>0</v>
      </c>
    </row>
    <row r="40" spans="1:25" ht="12.75" customHeight="1">
      <c r="A40" s="117" t="s">
        <v>212</v>
      </c>
      <c r="B40" s="133">
        <v>186</v>
      </c>
      <c r="C40" s="121">
        <f t="shared" si="0"/>
        <v>16.67</v>
      </c>
      <c r="D40" s="121">
        <v>0</v>
      </c>
      <c r="E40" s="121">
        <v>3.08</v>
      </c>
      <c r="F40" s="121">
        <v>5.65</v>
      </c>
      <c r="G40" s="121">
        <v>7.94</v>
      </c>
      <c r="H40" s="121">
        <v>1.87</v>
      </c>
      <c r="I40" s="121">
        <v>14.59</v>
      </c>
      <c r="J40" s="121">
        <v>0</v>
      </c>
      <c r="K40" s="121">
        <v>0</v>
      </c>
      <c r="L40" s="121">
        <f t="shared" si="1"/>
        <v>33.13</v>
      </c>
      <c r="M40" s="121">
        <v>3</v>
      </c>
      <c r="N40" s="121">
        <v>0</v>
      </c>
      <c r="O40" s="121">
        <v>2</v>
      </c>
      <c r="P40" s="121">
        <v>2</v>
      </c>
      <c r="Q40" s="122">
        <v>11</v>
      </c>
      <c r="R40" s="122">
        <v>4</v>
      </c>
      <c r="S40" s="122">
        <v>35</v>
      </c>
      <c r="T40" s="122">
        <v>8</v>
      </c>
      <c r="U40" s="122">
        <v>59</v>
      </c>
      <c r="V40" s="122">
        <v>12</v>
      </c>
      <c r="W40" s="122">
        <v>37</v>
      </c>
      <c r="X40" s="122">
        <v>7</v>
      </c>
      <c r="Y40" s="122">
        <v>6</v>
      </c>
    </row>
    <row r="41" spans="1:25" ht="12.75" customHeight="1">
      <c r="A41" s="117" t="s">
        <v>213</v>
      </c>
      <c r="B41" s="133">
        <v>97</v>
      </c>
      <c r="C41" s="121">
        <f t="shared" si="0"/>
        <v>9.17</v>
      </c>
      <c r="D41" s="121">
        <v>1.48</v>
      </c>
      <c r="E41" s="121">
        <v>2.31</v>
      </c>
      <c r="F41" s="121">
        <v>5.38</v>
      </c>
      <c r="G41" s="121">
        <v>0</v>
      </c>
      <c r="H41" s="121">
        <v>1.03</v>
      </c>
      <c r="I41" s="121">
        <v>6</v>
      </c>
      <c r="J41" s="121">
        <v>0.75</v>
      </c>
      <c r="K41" s="121">
        <v>3</v>
      </c>
      <c r="L41" s="121">
        <f t="shared" si="1"/>
        <v>19.95</v>
      </c>
      <c r="M41" s="121">
        <v>2</v>
      </c>
      <c r="N41" s="121">
        <v>0</v>
      </c>
      <c r="O41" s="121">
        <v>0</v>
      </c>
      <c r="P41" s="121">
        <v>0</v>
      </c>
      <c r="Q41" s="122">
        <v>0</v>
      </c>
      <c r="R41" s="122">
        <v>0</v>
      </c>
      <c r="S41" s="122">
        <v>33</v>
      </c>
      <c r="T41" s="122">
        <v>0</v>
      </c>
      <c r="U41" s="122">
        <v>34</v>
      </c>
      <c r="V41" s="122">
        <v>13</v>
      </c>
      <c r="W41" s="122">
        <v>11</v>
      </c>
      <c r="X41" s="122">
        <v>2</v>
      </c>
      <c r="Y41" s="122">
        <v>2</v>
      </c>
    </row>
    <row r="42" spans="1:25" s="119" customFormat="1" ht="12.75" customHeight="1">
      <c r="A42" s="117" t="s">
        <v>214</v>
      </c>
      <c r="B42" s="133">
        <v>90</v>
      </c>
      <c r="C42" s="121">
        <f t="shared" si="0"/>
        <v>8.169999999999998</v>
      </c>
      <c r="D42" s="121">
        <v>1</v>
      </c>
      <c r="E42" s="121">
        <v>0</v>
      </c>
      <c r="F42" s="121">
        <v>3.03</v>
      </c>
      <c r="G42" s="121">
        <v>4.14</v>
      </c>
      <c r="H42" s="121">
        <v>0.74</v>
      </c>
      <c r="I42" s="121">
        <v>5.75</v>
      </c>
      <c r="J42" s="121">
        <v>1</v>
      </c>
      <c r="K42" s="121">
        <v>2</v>
      </c>
      <c r="L42" s="121">
        <f t="shared" si="1"/>
        <v>17.659999999999997</v>
      </c>
      <c r="M42" s="121">
        <v>1</v>
      </c>
      <c r="N42" s="121">
        <v>0</v>
      </c>
      <c r="O42" s="121">
        <v>0</v>
      </c>
      <c r="P42" s="121">
        <v>0</v>
      </c>
      <c r="Q42" s="122">
        <v>10</v>
      </c>
      <c r="R42" s="122">
        <v>1</v>
      </c>
      <c r="S42" s="122">
        <v>46</v>
      </c>
      <c r="T42" s="122">
        <v>5</v>
      </c>
      <c r="U42" s="122">
        <v>21</v>
      </c>
      <c r="V42" s="122">
        <v>2</v>
      </c>
      <c r="W42" s="122">
        <v>4</v>
      </c>
      <c r="X42" s="122">
        <v>0</v>
      </c>
      <c r="Y42" s="122">
        <v>0</v>
      </c>
    </row>
    <row r="43" spans="1:25" ht="12.75" customHeight="1">
      <c r="A43" s="118" t="s">
        <v>99</v>
      </c>
      <c r="B43" s="125">
        <f>SUM(B6:B42)</f>
        <v>4348</v>
      </c>
      <c r="C43" s="124">
        <f t="shared" si="0"/>
        <v>409.03</v>
      </c>
      <c r="D43" s="124">
        <f aca="true" t="shared" si="2" ref="D43:Y43">SUM(D6:D42)</f>
        <v>20.110000000000003</v>
      </c>
      <c r="E43" s="124">
        <f t="shared" si="2"/>
        <v>115.18999999999997</v>
      </c>
      <c r="F43" s="124">
        <f t="shared" si="2"/>
        <v>130.56999999999996</v>
      </c>
      <c r="G43" s="124">
        <f t="shared" si="2"/>
        <v>143.16</v>
      </c>
      <c r="H43" s="124">
        <f t="shared" si="2"/>
        <v>51.11</v>
      </c>
      <c r="I43" s="124">
        <f t="shared" si="2"/>
        <v>250.97500000000005</v>
      </c>
      <c r="J43" s="124">
        <f t="shared" si="2"/>
        <v>21.47</v>
      </c>
      <c r="K43" s="124">
        <f t="shared" si="2"/>
        <v>100.795</v>
      </c>
      <c r="L43" s="124">
        <f t="shared" si="2"/>
        <v>833.3800000000002</v>
      </c>
      <c r="M43" s="124">
        <f t="shared" si="2"/>
        <v>383</v>
      </c>
      <c r="N43" s="124">
        <f t="shared" si="2"/>
        <v>9</v>
      </c>
      <c r="O43" s="124">
        <f t="shared" si="2"/>
        <v>39</v>
      </c>
      <c r="P43" s="124">
        <f t="shared" si="2"/>
        <v>8</v>
      </c>
      <c r="Q43" s="124">
        <f t="shared" si="2"/>
        <v>162</v>
      </c>
      <c r="R43" s="124">
        <f t="shared" si="2"/>
        <v>31</v>
      </c>
      <c r="S43" s="124">
        <f t="shared" si="2"/>
        <v>1465</v>
      </c>
      <c r="T43" s="124">
        <f t="shared" si="2"/>
        <v>126</v>
      </c>
      <c r="U43" s="124">
        <f t="shared" si="2"/>
        <v>1376</v>
      </c>
      <c r="V43" s="124">
        <f t="shared" si="2"/>
        <v>159</v>
      </c>
      <c r="W43" s="124">
        <f t="shared" si="2"/>
        <v>527</v>
      </c>
      <c r="X43" s="124">
        <f t="shared" si="2"/>
        <v>27</v>
      </c>
      <c r="Y43" s="124">
        <f t="shared" si="2"/>
        <v>36</v>
      </c>
    </row>
    <row r="47" ht="11.25">
      <c r="G47" s="126"/>
    </row>
    <row r="48" ht="11.25">
      <c r="G48" s="126"/>
    </row>
    <row r="49" ht="11.25">
      <c r="G49" s="126"/>
    </row>
  </sheetData>
  <mergeCells count="12">
    <mergeCell ref="B2:V2"/>
    <mergeCell ref="H4:H5"/>
    <mergeCell ref="I4:I5"/>
    <mergeCell ref="J4:J5"/>
    <mergeCell ref="K4:K5"/>
    <mergeCell ref="L3:L5"/>
    <mergeCell ref="C4:G4"/>
    <mergeCell ref="C3:I3"/>
    <mergeCell ref="J3:K3"/>
    <mergeCell ref="M3:Y4"/>
    <mergeCell ref="A3:A5"/>
    <mergeCell ref="B3:B5"/>
  </mergeCells>
  <printOptions/>
  <pageMargins left="0.43" right="0" top="0.54" bottom="0.1968503937007874" header="0.5118110236220472" footer="0.4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2014-03-27T11:10:46Z</cp:lastPrinted>
  <dcterms:created xsi:type="dcterms:W3CDTF">2014-02-28T10:09:29Z</dcterms:created>
  <dcterms:modified xsi:type="dcterms:W3CDTF">2014-03-27T11:14:46Z</dcterms:modified>
  <cp:category/>
  <cp:version/>
  <cp:contentType/>
  <cp:contentStatus/>
</cp:coreProperties>
</file>