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6"/>
  </bookViews>
  <sheets>
    <sheet name="strona tytułowa" sheetId="1" r:id="rId1"/>
    <sheet name="Teatr Miejski" sheetId="2" r:id="rId2"/>
    <sheet name="Centrum Kultury" sheetId="3" r:id="rId3"/>
    <sheet name="Biblioteka" sheetId="4" r:id="rId4"/>
    <sheet name="Muzeum" sheetId="5" r:id="rId5"/>
    <sheet name="OPITU" sheetId="6" r:id="rId6"/>
    <sheet name="Pogotowie" sheetId="7" r:id="rId7"/>
  </sheets>
  <definedNames/>
  <calcPr fullCalcOnLoad="1"/>
</workbook>
</file>

<file path=xl/sharedStrings.xml><?xml version="1.0" encoding="utf-8"?>
<sst xmlns="http://schemas.openxmlformats.org/spreadsheetml/2006/main" count="280" uniqueCount="92">
  <si>
    <t>Należności</t>
  </si>
  <si>
    <t>OGÓŁEM</t>
  </si>
  <si>
    <t>Wyszczególnienie</t>
  </si>
  <si>
    <t>I</t>
  </si>
  <si>
    <t>Przychody ogółem, w tym:</t>
  </si>
  <si>
    <t>dotacja z budżetu, w tym:</t>
  </si>
  <si>
    <t>dotacja podmiotowa</t>
  </si>
  <si>
    <t>dotacja celowa na inwestycje</t>
  </si>
  <si>
    <t>przychody ze sprzedaży usług własnych</t>
  </si>
  <si>
    <t>pozostałe</t>
  </si>
  <si>
    <t>II</t>
  </si>
  <si>
    <t>Koszty działalności ogółem, w tym:</t>
  </si>
  <si>
    <t>Wynagrodzenia, w tym:</t>
  </si>
  <si>
    <t>osobowe</t>
  </si>
  <si>
    <t>Składki na ubezpieczenia społeczne i Fundusz Pracy</t>
  </si>
  <si>
    <t>Materiały i usługi, w tym:</t>
  </si>
  <si>
    <t>remonty</t>
  </si>
  <si>
    <t>Amortyzacja</t>
  </si>
  <si>
    <t>Zakupy inwestycyjne</t>
  </si>
  <si>
    <t>III</t>
  </si>
  <si>
    <t>Wynik finansowy</t>
  </si>
  <si>
    <t>VI</t>
  </si>
  <si>
    <t>Średnioroczna liczba zatrudnionych (w przeliczeniu na pełne etaty)</t>
  </si>
  <si>
    <t>V</t>
  </si>
  <si>
    <t>Inne informacje</t>
  </si>
  <si>
    <t>lp</t>
  </si>
  <si>
    <t>dotacja Rad Dzielnic</t>
  </si>
  <si>
    <t>ZFŚS</t>
  </si>
  <si>
    <t>dynamika (kol.4:3)</t>
  </si>
  <si>
    <t>WYSZCZEGÓLNIENIE</t>
  </si>
  <si>
    <t>Zobowiazania</t>
  </si>
  <si>
    <t>w tym wymagalne</t>
  </si>
  <si>
    <t>A</t>
  </si>
  <si>
    <t>Finansowane z dotacji z budżetu miasta (bez RD)</t>
  </si>
  <si>
    <t>B</t>
  </si>
  <si>
    <t>Finansowane z dotacji Rad Dzielnic</t>
  </si>
  <si>
    <t>C</t>
  </si>
  <si>
    <t>Finansowane z przychodów własnych jednostki</t>
  </si>
  <si>
    <t>honoraria</t>
  </si>
  <si>
    <t xml:space="preserve">wykonanie za 6 miesięcy w zł            </t>
  </si>
  <si>
    <t>Inne informacje - PREMIERY</t>
  </si>
  <si>
    <t>RD Śródmieście</t>
  </si>
  <si>
    <t>RD Mały Kack</t>
  </si>
  <si>
    <t>Koszty rzeczowe</t>
  </si>
  <si>
    <t>czasopisma</t>
  </si>
  <si>
    <t>Zakup zbiorów bibliotecznych</t>
  </si>
  <si>
    <t>Amortyzacja zbiorów bibliotecznych</t>
  </si>
  <si>
    <t>Przchody ze sprzedaży usług, w tym:</t>
  </si>
  <si>
    <t>Narodowego Funduszu Zdrowia</t>
  </si>
  <si>
    <t>Środki na wynagrodzenia</t>
  </si>
  <si>
    <t>Biura Rozliczeń Międzynarodowych</t>
  </si>
  <si>
    <t>Dotacje, w tym:</t>
  </si>
  <si>
    <t>Gminny Program Rozwiązywania Problemów Alkoholowych</t>
  </si>
  <si>
    <t>Zwalczanie narkomanii</t>
  </si>
  <si>
    <t>Pozostałe przychody operacyjne</t>
  </si>
  <si>
    <t>Przychody finansowe</t>
  </si>
  <si>
    <t>Koszty ogółem, w tym:</t>
  </si>
  <si>
    <t>Zużycie materiałów i energii</t>
  </si>
  <si>
    <t>Usługi obce</t>
  </si>
  <si>
    <t>Podatki i opłaty</t>
  </si>
  <si>
    <t>umowy zlecenia, umowy o dzieło</t>
  </si>
  <si>
    <t>Ubezpieczenia społeczne i inne świadczenia na rzecz pracowników</t>
  </si>
  <si>
    <t>Pozostałe koszty</t>
  </si>
  <si>
    <t>Wynik Finansowy</t>
  </si>
  <si>
    <t>Zobowiązania</t>
  </si>
  <si>
    <t>pozostałe przychody ze sprzedaży usług medycznych</t>
  </si>
  <si>
    <t>Wynagrodzenia,  w tym:</t>
  </si>
  <si>
    <t>umowy zlecenia</t>
  </si>
  <si>
    <t>Koszty finansowe</t>
  </si>
  <si>
    <t>Pozostałe koszty operacyjne</t>
  </si>
  <si>
    <t>w tym kontrakty medyczne</t>
  </si>
  <si>
    <t>bezosobowe i honoraria</t>
  </si>
  <si>
    <t>Amortyzacja środków trwałych i WNiP</t>
  </si>
  <si>
    <t>bezosobowe</t>
  </si>
  <si>
    <t>dotacja na internet dla bibliotek z Fundacji Orange</t>
  </si>
  <si>
    <t>dotacja pozostała</t>
  </si>
  <si>
    <t xml:space="preserve">plan po zmianach wg stanu na 30.06.2011r.w zł     </t>
  </si>
  <si>
    <t>STAN NALEŻNOŚCI I ZOBOWIĄZAŃ NA DZIEŃ 30.06.2011 R.</t>
  </si>
  <si>
    <t xml:space="preserve">plan po zmianach wg stanu na 30.06.2011r.w zł  </t>
  </si>
  <si>
    <t>pozostałe przychody</t>
  </si>
  <si>
    <t>Koszty rzeczowe, w tym:</t>
  </si>
  <si>
    <t>Ubezpieczenia społeczne i inne świadczenia na rzecz pracowników, w tym:</t>
  </si>
  <si>
    <t>składki na ubezpieczenia społeczne i Fundusz Pracy</t>
  </si>
  <si>
    <t>IV</t>
  </si>
  <si>
    <t>Wydatki majątkowe</t>
  </si>
  <si>
    <t xml:space="preserve">III. INFORMACJA O WYKONANIU PLANÓW FINANSOWYCH SAMODZIELNYCH PUBLICZNYCH ZAKŁADÓW OPIEKI ZDROWOTNEJ I JEDNOSTEK KULTURY ZA I PÓŁROCZE 2011 ROKU, O KTÓREJ MOWA W ART. 265 PKT 1 USTAWY O FINANSACH PUBLICZNYCH </t>
  </si>
  <si>
    <t>Informacja o wykonaniu planu finansowego Centrum Kultury</t>
  </si>
  <si>
    <t>Informacja o wykonaniu planu finansowego Teatru Miejskiego                                     im. Witolda Gombrowicza</t>
  </si>
  <si>
    <t>Informacja o wykonaniu planu finansowego Miejskiej Biblioteki Publicznej</t>
  </si>
  <si>
    <t>Informacja o wykonaniu planu finansowego Muzeum Miasta Gdyni</t>
  </si>
  <si>
    <t>Informacja o wykonaniu planu finansowego Ośrodka Profilaktyki i Terapii Uzależnień</t>
  </si>
  <si>
    <t>Informacja o wykonaniu planu finansowego Miejskiej Stacji Pogotowia Ratunkowego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</si>
</sst>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"/>
    <numFmt numFmtId="169" formatCode="[$€-2]\ #,##0.00_);[Red]\([$€-2]\ #,##0.00\)"/>
  </numFmts>
  <fonts count="15">
    <font>
      <sz val="10"/>
      <name val="Arial CE"/>
      <family val="0"/>
    </font>
    <font>
      <b/>
      <sz val="11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67" fontId="4" fillId="0" borderId="1" xfId="19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167" fontId="0" fillId="0" borderId="2" xfId="19" applyNumberFormat="1" applyFont="1" applyBorder="1" applyAlignment="1">
      <alignment/>
    </xf>
    <xf numFmtId="167" fontId="7" fillId="0" borderId="1" xfId="19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vertical="center"/>
    </xf>
    <xf numFmtId="167" fontId="2" fillId="0" borderId="1" xfId="19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3"/>
  <sheetViews>
    <sheetView workbookViewId="0" topLeftCell="A2">
      <selection activeCell="A17" sqref="A17:I17"/>
    </sheetView>
  </sheetViews>
  <sheetFormatPr defaultColWidth="9.00390625" defaultRowHeight="12.75"/>
  <cols>
    <col min="9" max="9" width="14.75390625" style="0" customWidth="1"/>
  </cols>
  <sheetData>
    <row r="5" ht="12.75">
      <c r="G5" s="82"/>
    </row>
    <row r="17" spans="1:9" ht="138.75" customHeight="1">
      <c r="A17" s="83" t="s">
        <v>85</v>
      </c>
      <c r="B17" s="83"/>
      <c r="C17" s="83"/>
      <c r="D17" s="83"/>
      <c r="E17" s="83"/>
      <c r="F17" s="83"/>
      <c r="G17" s="83"/>
      <c r="H17" s="83"/>
      <c r="I17" s="83"/>
    </row>
    <row r="18" spans="1:9" ht="30.75">
      <c r="A18" s="81"/>
      <c r="B18" s="81"/>
      <c r="C18" s="81"/>
      <c r="D18" s="81"/>
      <c r="E18" s="81"/>
      <c r="F18" s="81"/>
      <c r="G18" s="81"/>
      <c r="H18" s="81"/>
      <c r="I18" s="81"/>
    </row>
    <row r="19" spans="1:9" ht="30.75">
      <c r="A19" s="81"/>
      <c r="B19" s="81"/>
      <c r="C19" s="81"/>
      <c r="D19" s="81"/>
      <c r="E19" s="81"/>
      <c r="F19" s="81"/>
      <c r="G19" s="81"/>
      <c r="H19" s="81"/>
      <c r="I19" s="81"/>
    </row>
    <row r="20" spans="1:9" ht="30.75">
      <c r="A20" s="81"/>
      <c r="B20" s="81"/>
      <c r="C20" s="81"/>
      <c r="D20" s="81"/>
      <c r="E20" s="81"/>
      <c r="F20" s="81"/>
      <c r="G20" s="81"/>
      <c r="H20" s="81"/>
      <c r="I20" s="81"/>
    </row>
    <row r="21" ht="15.75">
      <c r="A21" s="80"/>
    </row>
    <row r="22" ht="15.75">
      <c r="A22" s="80"/>
    </row>
    <row r="23" ht="15.75">
      <c r="A23" s="80"/>
    </row>
  </sheetData>
  <mergeCells count="1">
    <mergeCell ref="A17:I17"/>
  </mergeCells>
  <printOptions/>
  <pageMargins left="0.87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E43"/>
  <sheetViews>
    <sheetView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37.5" customHeight="1">
      <c r="A1" s="84" t="s">
        <v>87</v>
      </c>
      <c r="B1" s="84"/>
      <c r="C1" s="84"/>
      <c r="D1" s="84"/>
      <c r="E1" s="84"/>
    </row>
    <row r="2" spans="1:5" ht="58.5" customHeight="1">
      <c r="A2" s="32" t="s">
        <v>25</v>
      </c>
      <c r="B2" s="29" t="s">
        <v>2</v>
      </c>
      <c r="C2" s="2" t="s">
        <v>76</v>
      </c>
      <c r="D2" s="2" t="s">
        <v>39</v>
      </c>
      <c r="E2" s="4" t="s">
        <v>28</v>
      </c>
    </row>
    <row r="3" spans="1:5" s="43" customFormat="1" ht="9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SUM(C5,C9,C10)</f>
        <v>5351300</v>
      </c>
      <c r="D4" s="8">
        <f>SUM(D5,D9,D10)</f>
        <v>2221328</v>
      </c>
      <c r="E4" s="9">
        <f>D4/C4</f>
        <v>0.41510062975351786</v>
      </c>
    </row>
    <row r="5" spans="1:5" ht="18" customHeight="1">
      <c r="A5" s="10">
        <v>1</v>
      </c>
      <c r="B5" s="11" t="s">
        <v>5</v>
      </c>
      <c r="C5" s="12">
        <f>SUM(C6:C8)</f>
        <v>4651300</v>
      </c>
      <c r="D5" s="12">
        <f>SUM(D6:D8)</f>
        <v>1806648</v>
      </c>
      <c r="E5" s="9">
        <f>D5/C5</f>
        <v>0.3884178616730806</v>
      </c>
    </row>
    <row r="6" spans="1:5" ht="18" customHeight="1">
      <c r="A6" s="10"/>
      <c r="B6" s="11" t="s">
        <v>6</v>
      </c>
      <c r="C6" s="12">
        <v>4651300</v>
      </c>
      <c r="D6" s="12">
        <v>1806648</v>
      </c>
      <c r="E6" s="9">
        <f>D6/C6</f>
        <v>0.3884178616730806</v>
      </c>
    </row>
    <row r="7" spans="1:5" ht="18" customHeight="1" hidden="1">
      <c r="A7" s="10"/>
      <c r="B7" s="11" t="s">
        <v>7</v>
      </c>
      <c r="C7" s="12"/>
      <c r="D7" s="12"/>
      <c r="E7" s="9"/>
    </row>
    <row r="8" spans="1:5" ht="18" customHeight="1" hidden="1">
      <c r="A8" s="10"/>
      <c r="B8" s="11" t="s">
        <v>26</v>
      </c>
      <c r="C8" s="12"/>
      <c r="D8" s="12"/>
      <c r="E8" s="9"/>
    </row>
    <row r="9" spans="1:5" ht="18" customHeight="1">
      <c r="A9" s="10">
        <v>2</v>
      </c>
      <c r="B9" s="11" t="s">
        <v>8</v>
      </c>
      <c r="C9" s="12">
        <v>600000</v>
      </c>
      <c r="D9" s="12">
        <v>401704</v>
      </c>
      <c r="E9" s="9">
        <f aca="true" t="shared" si="0" ref="E9:E20">D9/C9</f>
        <v>0.6695066666666667</v>
      </c>
    </row>
    <row r="10" spans="1:5" ht="18" customHeight="1">
      <c r="A10" s="10">
        <v>3</v>
      </c>
      <c r="B10" s="11" t="s">
        <v>9</v>
      </c>
      <c r="C10" s="12">
        <v>100000</v>
      </c>
      <c r="D10" s="12">
        <v>12976</v>
      </c>
      <c r="E10" s="9">
        <f t="shared" si="0"/>
        <v>0.12976</v>
      </c>
    </row>
    <row r="11" spans="1:5" s="15" customFormat="1" ht="15.75" customHeight="1">
      <c r="A11" s="13" t="s">
        <v>10</v>
      </c>
      <c r="B11" s="14" t="s">
        <v>11</v>
      </c>
      <c r="C11" s="8">
        <f>SUM(C12,C21,C25)</f>
        <v>5481300</v>
      </c>
      <c r="D11" s="8">
        <f>SUM(D12,D21,D25)</f>
        <v>2305384</v>
      </c>
      <c r="E11" s="9">
        <f t="shared" si="0"/>
        <v>0.42059073577436007</v>
      </c>
    </row>
    <row r="12" spans="1:5" s="15" customFormat="1" ht="30" customHeight="1">
      <c r="A12" s="13" t="s">
        <v>32</v>
      </c>
      <c r="B12" s="39" t="s">
        <v>33</v>
      </c>
      <c r="C12" s="8">
        <f>SUM(C13,C15,C16,C17,C19,C20)</f>
        <v>4481900</v>
      </c>
      <c r="D12" s="8">
        <f>SUM(D13,D15,D16,D17,D19,D20)</f>
        <v>1839656</v>
      </c>
      <c r="E12" s="9">
        <f t="shared" si="0"/>
        <v>0.41046341953189497</v>
      </c>
    </row>
    <row r="13" spans="1:5" s="3" customFormat="1" ht="18" customHeight="1">
      <c r="A13" s="5">
        <v>1</v>
      </c>
      <c r="B13" s="16" t="s">
        <v>12</v>
      </c>
      <c r="C13" s="17">
        <v>2076900</v>
      </c>
      <c r="D13" s="17">
        <v>987387</v>
      </c>
      <c r="E13" s="9">
        <f t="shared" si="0"/>
        <v>0.4754138379315326</v>
      </c>
    </row>
    <row r="14" spans="1:5" s="21" customFormat="1" ht="18" customHeight="1">
      <c r="A14" s="18"/>
      <c r="B14" s="19" t="s">
        <v>13</v>
      </c>
      <c r="C14" s="20">
        <v>2076900</v>
      </c>
      <c r="D14" s="20">
        <v>987387</v>
      </c>
      <c r="E14" s="9">
        <f t="shared" si="0"/>
        <v>0.4754138379315326</v>
      </c>
    </row>
    <row r="15" spans="1:5" s="3" customFormat="1" ht="24">
      <c r="A15" s="5">
        <v>2</v>
      </c>
      <c r="B15" s="22" t="s">
        <v>14</v>
      </c>
      <c r="C15" s="17">
        <v>408740</v>
      </c>
      <c r="D15" s="17">
        <v>187835</v>
      </c>
      <c r="E15" s="9">
        <f t="shared" si="0"/>
        <v>0.4595464109213681</v>
      </c>
    </row>
    <row r="16" spans="1:5" s="30" customFormat="1" ht="12.75">
      <c r="A16" s="5">
        <v>3</v>
      </c>
      <c r="B16" s="31" t="s">
        <v>27</v>
      </c>
      <c r="C16" s="12">
        <v>61260</v>
      </c>
      <c r="D16" s="12">
        <v>45945</v>
      </c>
      <c r="E16" s="9">
        <f t="shared" si="0"/>
        <v>0.75</v>
      </c>
    </row>
    <row r="17" spans="1:5" s="3" customFormat="1" ht="18" customHeight="1">
      <c r="A17" s="5">
        <v>4</v>
      </c>
      <c r="B17" s="16" t="s">
        <v>15</v>
      </c>
      <c r="C17" s="17">
        <v>1805000</v>
      </c>
      <c r="D17" s="17">
        <v>553372</v>
      </c>
      <c r="E17" s="9">
        <f t="shared" si="0"/>
        <v>0.30657728531855954</v>
      </c>
    </row>
    <row r="18" spans="1:5" s="15" customFormat="1" ht="18" customHeight="1">
      <c r="A18" s="23"/>
      <c r="B18" s="19" t="s">
        <v>16</v>
      </c>
      <c r="C18" s="17">
        <v>30000</v>
      </c>
      <c r="D18" s="17">
        <v>8132</v>
      </c>
      <c r="E18" s="9">
        <f t="shared" si="0"/>
        <v>0.2710666666666667</v>
      </c>
    </row>
    <row r="19" spans="1:5" s="3" customFormat="1" ht="18" customHeight="1">
      <c r="A19" s="5">
        <v>5</v>
      </c>
      <c r="B19" s="22" t="s">
        <v>17</v>
      </c>
      <c r="C19" s="17">
        <v>130000</v>
      </c>
      <c r="D19" s="17">
        <v>65117</v>
      </c>
      <c r="E19" s="9">
        <f t="shared" si="0"/>
        <v>0.5009</v>
      </c>
    </row>
    <row r="20" spans="1:5" s="3" customFormat="1" ht="18" customHeight="1" hidden="1">
      <c r="A20" s="5">
        <v>6</v>
      </c>
      <c r="B20" s="22" t="s">
        <v>18</v>
      </c>
      <c r="C20" s="17"/>
      <c r="D20" s="17"/>
      <c r="E20" s="9" t="e">
        <f t="shared" si="0"/>
        <v>#DIV/0!</v>
      </c>
    </row>
    <row r="21" spans="1:5" s="3" customFormat="1" ht="18" customHeight="1" hidden="1">
      <c r="A21" s="6" t="s">
        <v>34</v>
      </c>
      <c r="B21" s="40" t="s">
        <v>35</v>
      </c>
      <c r="C21" s="17">
        <f>SUM(C22:C24)</f>
        <v>0</v>
      </c>
      <c r="D21" s="17">
        <f>SUM(D22:D24)</f>
        <v>0</v>
      </c>
      <c r="E21" s="9"/>
    </row>
    <row r="22" spans="1:5" s="3" customFormat="1" ht="18" customHeight="1" hidden="1">
      <c r="A22" s="5">
        <v>1</v>
      </c>
      <c r="B22" s="22"/>
      <c r="C22" s="17"/>
      <c r="D22" s="17"/>
      <c r="E22" s="9"/>
    </row>
    <row r="23" spans="1:5" s="3" customFormat="1" ht="18" customHeight="1" hidden="1">
      <c r="A23" s="5">
        <v>2</v>
      </c>
      <c r="B23" s="22"/>
      <c r="C23" s="17"/>
      <c r="D23" s="17"/>
      <c r="E23" s="9"/>
    </row>
    <row r="24" spans="1:5" s="3" customFormat="1" ht="18" customHeight="1" hidden="1">
      <c r="A24" s="5">
        <v>3</v>
      </c>
      <c r="B24" s="22"/>
      <c r="C24" s="17"/>
      <c r="D24" s="17"/>
      <c r="E24" s="9"/>
    </row>
    <row r="25" spans="1:5" s="3" customFormat="1" ht="18" customHeight="1">
      <c r="A25" s="6" t="s">
        <v>34</v>
      </c>
      <c r="B25" s="40" t="s">
        <v>37</v>
      </c>
      <c r="C25" s="17">
        <f>SUM(C26,C29,C30,C31,C33,C34)</f>
        <v>999400</v>
      </c>
      <c r="D25" s="17">
        <f>SUM(D26,D29,D30,D31,D33,D34)</f>
        <v>465728</v>
      </c>
      <c r="E25" s="9">
        <f>D25/C25</f>
        <v>0.46600760456273765</v>
      </c>
    </row>
    <row r="26" spans="1:5" s="3" customFormat="1" ht="18" customHeight="1">
      <c r="A26" s="5">
        <v>1</v>
      </c>
      <c r="B26" s="16" t="s">
        <v>12</v>
      </c>
      <c r="C26" s="17">
        <f>SUM(C27:C28)</f>
        <v>999400</v>
      </c>
      <c r="D26" s="17">
        <f>SUM(D27:D28)</f>
        <v>465728</v>
      </c>
      <c r="E26" s="9">
        <f aca="true" t="shared" si="1" ref="E26:E37">D26/C26</f>
        <v>0.46600760456273765</v>
      </c>
    </row>
    <row r="27" spans="1:5" s="21" customFormat="1" ht="18" customHeight="1" hidden="1">
      <c r="A27" s="18"/>
      <c r="B27" s="19" t="s">
        <v>13</v>
      </c>
      <c r="C27" s="20"/>
      <c r="D27" s="20"/>
      <c r="E27" s="9"/>
    </row>
    <row r="28" spans="1:5" s="21" customFormat="1" ht="18" customHeight="1">
      <c r="A28" s="18"/>
      <c r="B28" s="19" t="s">
        <v>38</v>
      </c>
      <c r="C28" s="20">
        <v>999400</v>
      </c>
      <c r="D28" s="20">
        <v>465728</v>
      </c>
      <c r="E28" s="9">
        <f t="shared" si="1"/>
        <v>0.46600760456273765</v>
      </c>
    </row>
    <row r="29" spans="1:5" s="3" customFormat="1" ht="24" hidden="1">
      <c r="A29" s="5">
        <v>2</v>
      </c>
      <c r="B29" s="22" t="s">
        <v>14</v>
      </c>
      <c r="C29" s="17"/>
      <c r="D29" s="17"/>
      <c r="E29" s="9"/>
    </row>
    <row r="30" spans="1:5" s="30" customFormat="1" ht="12.75" hidden="1">
      <c r="A30" s="5">
        <v>3</v>
      </c>
      <c r="B30" s="31" t="s">
        <v>27</v>
      </c>
      <c r="C30" s="20"/>
      <c r="D30" s="20"/>
      <c r="E30" s="9"/>
    </row>
    <row r="31" spans="1:5" s="3" customFormat="1" ht="18" customHeight="1" hidden="1">
      <c r="A31" s="5">
        <v>4</v>
      </c>
      <c r="B31" s="16" t="s">
        <v>15</v>
      </c>
      <c r="C31" s="17"/>
      <c r="D31" s="17"/>
      <c r="E31" s="9" t="e">
        <f t="shared" si="1"/>
        <v>#DIV/0!</v>
      </c>
    </row>
    <row r="32" spans="1:5" s="15" customFormat="1" ht="18" customHeight="1" hidden="1">
      <c r="A32" s="23"/>
      <c r="B32" s="19" t="s">
        <v>16</v>
      </c>
      <c r="C32" s="17"/>
      <c r="D32" s="17"/>
      <c r="E32" s="9"/>
    </row>
    <row r="33" spans="1:5" s="3" customFormat="1" ht="18" customHeight="1" hidden="1">
      <c r="A33" s="5">
        <v>5</v>
      </c>
      <c r="B33" s="22" t="s">
        <v>17</v>
      </c>
      <c r="C33" s="17"/>
      <c r="D33" s="17"/>
      <c r="E33" s="9"/>
    </row>
    <row r="34" spans="1:5" s="3" customFormat="1" ht="18" customHeight="1" hidden="1">
      <c r="A34" s="5">
        <v>6</v>
      </c>
      <c r="B34" s="22" t="s">
        <v>18</v>
      </c>
      <c r="C34" s="17"/>
      <c r="D34" s="17"/>
      <c r="E34" s="9"/>
    </row>
    <row r="35" spans="1:5" s="27" customFormat="1" ht="18" customHeight="1">
      <c r="A35" s="24" t="s">
        <v>19</v>
      </c>
      <c r="B35" s="25" t="s">
        <v>20</v>
      </c>
      <c r="C35" s="26">
        <f>C4-C11</f>
        <v>-130000</v>
      </c>
      <c r="D35" s="26">
        <f>D4-D11</f>
        <v>-84056</v>
      </c>
      <c r="E35" s="9">
        <f t="shared" si="1"/>
        <v>0.6465846153846154</v>
      </c>
    </row>
    <row r="36" spans="1:5" s="3" customFormat="1" ht="24">
      <c r="A36" s="13" t="s">
        <v>21</v>
      </c>
      <c r="B36" s="28" t="s">
        <v>22</v>
      </c>
      <c r="C36" s="17">
        <v>55</v>
      </c>
      <c r="D36" s="17">
        <v>53</v>
      </c>
      <c r="E36" s="9">
        <f t="shared" si="1"/>
        <v>0.9636363636363636</v>
      </c>
    </row>
    <row r="37" spans="1:5" s="3" customFormat="1" ht="18" customHeight="1">
      <c r="A37" s="13" t="s">
        <v>23</v>
      </c>
      <c r="B37" s="14" t="s">
        <v>40</v>
      </c>
      <c r="C37" s="17">
        <v>5</v>
      </c>
      <c r="D37" s="17">
        <v>3</v>
      </c>
      <c r="E37" s="9">
        <f t="shared" si="1"/>
        <v>0.6</v>
      </c>
    </row>
    <row r="39" ht="12.75">
      <c r="A39" s="33" t="s">
        <v>77</v>
      </c>
    </row>
    <row r="41" spans="1:4" ht="12.75">
      <c r="A41" s="34" t="s">
        <v>29</v>
      </c>
      <c r="B41" s="35"/>
      <c r="C41" s="7" t="s">
        <v>1</v>
      </c>
      <c r="D41" s="38" t="s">
        <v>31</v>
      </c>
    </row>
    <row r="42" spans="1:4" ht="12.75">
      <c r="A42" s="36" t="s">
        <v>0</v>
      </c>
      <c r="B42" s="35"/>
      <c r="C42" s="79">
        <v>33866</v>
      </c>
      <c r="D42" s="79">
        <v>7539</v>
      </c>
    </row>
    <row r="43" spans="1:4" ht="12.75">
      <c r="A43" s="37" t="s">
        <v>30</v>
      </c>
      <c r="B43" s="35"/>
      <c r="C43" s="79">
        <v>35344</v>
      </c>
      <c r="D43" s="79">
        <v>0</v>
      </c>
    </row>
  </sheetData>
  <mergeCells count="1">
    <mergeCell ref="A1:E1"/>
  </mergeCells>
  <printOptions/>
  <pageMargins left="0.75" right="0.75" top="0.62" bottom="0.43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G42"/>
  <sheetViews>
    <sheetView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84" t="s">
        <v>86</v>
      </c>
      <c r="B1" s="84"/>
      <c r="C1" s="84"/>
      <c r="D1" s="84"/>
      <c r="E1" s="84"/>
    </row>
    <row r="2" spans="1:5" ht="58.5" customHeight="1">
      <c r="A2" s="32" t="s">
        <v>25</v>
      </c>
      <c r="B2" s="29" t="s">
        <v>2</v>
      </c>
      <c r="C2" s="2" t="s">
        <v>76</v>
      </c>
      <c r="D2" s="2" t="s">
        <v>39</v>
      </c>
      <c r="E2" s="4" t="s">
        <v>28</v>
      </c>
    </row>
    <row r="3" spans="1:5" s="43" customFormat="1" ht="12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SUM(C5,C9)</f>
        <v>5294265</v>
      </c>
      <c r="D4" s="8">
        <f>SUM(D5,D9)</f>
        <v>4087994</v>
      </c>
      <c r="E4" s="9">
        <f>D4/C4</f>
        <v>0.7721551527926918</v>
      </c>
    </row>
    <row r="5" spans="1:5" ht="18" customHeight="1">
      <c r="A5" s="10">
        <v>1</v>
      </c>
      <c r="B5" s="11" t="s">
        <v>5</v>
      </c>
      <c r="C5" s="12">
        <f>SUM(C6:C8)</f>
        <v>5194265</v>
      </c>
      <c r="D5" s="12">
        <f>SUM(D6:D8)</f>
        <v>4009672</v>
      </c>
      <c r="E5" s="9">
        <f aca="true" t="shared" si="0" ref="E5:E30">D5/C5</f>
        <v>0.7719421323324859</v>
      </c>
    </row>
    <row r="6" spans="1:5" ht="18" customHeight="1">
      <c r="A6" s="10"/>
      <c r="B6" s="11" t="s">
        <v>6</v>
      </c>
      <c r="C6" s="12">
        <v>5079397</v>
      </c>
      <c r="D6" s="12">
        <v>3985331</v>
      </c>
      <c r="E6" s="9">
        <f t="shared" si="0"/>
        <v>0.784607109859694</v>
      </c>
    </row>
    <row r="7" spans="1:5" ht="18" customHeight="1">
      <c r="A7" s="10"/>
      <c r="B7" s="11" t="s">
        <v>7</v>
      </c>
      <c r="C7" s="12">
        <v>105000</v>
      </c>
      <c r="D7" s="12">
        <v>20767</v>
      </c>
      <c r="E7" s="9">
        <f t="shared" si="0"/>
        <v>0.1977809523809524</v>
      </c>
    </row>
    <row r="8" spans="1:5" ht="18" customHeight="1">
      <c r="A8" s="10"/>
      <c r="B8" s="11" t="s">
        <v>26</v>
      </c>
      <c r="C8" s="12">
        <v>9868</v>
      </c>
      <c r="D8" s="12">
        <v>3574</v>
      </c>
      <c r="E8" s="9">
        <f t="shared" si="0"/>
        <v>0.3621807863802189</v>
      </c>
    </row>
    <row r="9" spans="1:5" ht="18" customHeight="1">
      <c r="A9" s="10">
        <v>2</v>
      </c>
      <c r="B9" s="11" t="s">
        <v>8</v>
      </c>
      <c r="C9" s="12">
        <v>100000</v>
      </c>
      <c r="D9" s="12">
        <v>78322</v>
      </c>
      <c r="E9" s="9">
        <f t="shared" si="0"/>
        <v>0.78322</v>
      </c>
    </row>
    <row r="10" spans="1:5" s="15" customFormat="1" ht="15.75" customHeight="1">
      <c r="A10" s="13" t="s">
        <v>10</v>
      </c>
      <c r="B10" s="14" t="s">
        <v>11</v>
      </c>
      <c r="C10" s="8">
        <f>SUM(C11,C21,C24)</f>
        <v>5372204</v>
      </c>
      <c r="D10" s="8">
        <f>SUM(D11,D21,D24)</f>
        <v>3047376</v>
      </c>
      <c r="E10" s="9">
        <f t="shared" si="0"/>
        <v>0.5672487493028932</v>
      </c>
    </row>
    <row r="11" spans="1:5" s="15" customFormat="1" ht="30" customHeight="1">
      <c r="A11" s="13" t="s">
        <v>32</v>
      </c>
      <c r="B11" s="39" t="s">
        <v>33</v>
      </c>
      <c r="C11" s="8">
        <f>SUM(C12,C15,C16,C17,C19,C20)</f>
        <v>5184397</v>
      </c>
      <c r="D11" s="8">
        <f>SUM(D12,D15,D16,D17,D19,D20)</f>
        <v>3007574</v>
      </c>
      <c r="E11" s="9">
        <f t="shared" si="0"/>
        <v>0.5801203110024175</v>
      </c>
    </row>
    <row r="12" spans="1:7" s="3" customFormat="1" ht="18" customHeight="1">
      <c r="A12" s="5">
        <v>1</v>
      </c>
      <c r="B12" s="16" t="s">
        <v>12</v>
      </c>
      <c r="C12" s="17">
        <v>1204992</v>
      </c>
      <c r="D12" s="17">
        <v>643153</v>
      </c>
      <c r="E12" s="9">
        <f t="shared" si="0"/>
        <v>0.5337404729657956</v>
      </c>
      <c r="G12" s="77"/>
    </row>
    <row r="13" spans="1:5" s="21" customFormat="1" ht="18" customHeight="1">
      <c r="A13" s="18"/>
      <c r="B13" s="19" t="s">
        <v>13</v>
      </c>
      <c r="C13" s="20">
        <v>510292</v>
      </c>
      <c r="D13" s="20">
        <v>255615</v>
      </c>
      <c r="E13" s="9">
        <f t="shared" si="0"/>
        <v>0.5009190816238546</v>
      </c>
    </row>
    <row r="14" spans="1:5" s="21" customFormat="1" ht="18" customHeight="1" hidden="1">
      <c r="A14" s="18"/>
      <c r="B14" s="19" t="s">
        <v>71</v>
      </c>
      <c r="C14" s="20"/>
      <c r="D14" s="20"/>
      <c r="E14" s="9"/>
    </row>
    <row r="15" spans="1:5" s="3" customFormat="1" ht="24">
      <c r="A15" s="5">
        <v>2</v>
      </c>
      <c r="B15" s="22" t="s">
        <v>14</v>
      </c>
      <c r="C15" s="17">
        <v>88965</v>
      </c>
      <c r="D15" s="17">
        <v>34610</v>
      </c>
      <c r="E15" s="9">
        <f t="shared" si="0"/>
        <v>0.38902939358174565</v>
      </c>
    </row>
    <row r="16" spans="1:5" s="30" customFormat="1" ht="12.75">
      <c r="A16" s="5">
        <v>3</v>
      </c>
      <c r="B16" s="31" t="s">
        <v>27</v>
      </c>
      <c r="C16" s="12">
        <v>11774</v>
      </c>
      <c r="D16" s="12">
        <v>11432</v>
      </c>
      <c r="E16" s="9">
        <f t="shared" si="0"/>
        <v>0.9709529471717343</v>
      </c>
    </row>
    <row r="17" spans="1:5" s="3" customFormat="1" ht="18" customHeight="1">
      <c r="A17" s="5">
        <v>4</v>
      </c>
      <c r="B17" s="16" t="s">
        <v>15</v>
      </c>
      <c r="C17" s="17">
        <v>3773666</v>
      </c>
      <c r="D17" s="17">
        <v>2297612</v>
      </c>
      <c r="E17" s="9">
        <f t="shared" si="0"/>
        <v>0.6088540957254829</v>
      </c>
    </row>
    <row r="18" spans="1:5" s="15" customFormat="1" ht="18" customHeight="1" hidden="1">
      <c r="A18" s="23"/>
      <c r="B18" s="19" t="s">
        <v>16</v>
      </c>
      <c r="C18" s="17"/>
      <c r="D18" s="17"/>
      <c r="E18" s="9" t="e">
        <f t="shared" si="0"/>
        <v>#DIV/0!</v>
      </c>
    </row>
    <row r="19" spans="1:5" s="3" customFormat="1" ht="18" customHeight="1" hidden="1">
      <c r="A19" s="5">
        <v>7</v>
      </c>
      <c r="B19" s="22" t="s">
        <v>17</v>
      </c>
      <c r="C19" s="17"/>
      <c r="D19" s="17"/>
      <c r="E19" s="9" t="e">
        <f t="shared" si="0"/>
        <v>#DIV/0!</v>
      </c>
    </row>
    <row r="20" spans="1:5" s="3" customFormat="1" ht="18" customHeight="1">
      <c r="A20" s="5">
        <v>5</v>
      </c>
      <c r="B20" s="22" t="s">
        <v>18</v>
      </c>
      <c r="C20" s="17">
        <v>105000</v>
      </c>
      <c r="D20" s="17">
        <v>20767</v>
      </c>
      <c r="E20" s="9">
        <f t="shared" si="0"/>
        <v>0.1977809523809524</v>
      </c>
    </row>
    <row r="21" spans="1:5" s="3" customFormat="1" ht="18" customHeight="1">
      <c r="A21" s="6" t="s">
        <v>34</v>
      </c>
      <c r="B21" s="40" t="s">
        <v>35</v>
      </c>
      <c r="C21" s="48">
        <f>SUM(C22:C23)</f>
        <v>9868</v>
      </c>
      <c r="D21" s="48">
        <f>SUM(D22:D23)</f>
        <v>3574</v>
      </c>
      <c r="E21" s="9">
        <f t="shared" si="0"/>
        <v>0.3621807863802189</v>
      </c>
    </row>
    <row r="22" spans="1:5" s="3" customFormat="1" ht="18" customHeight="1">
      <c r="A22" s="5">
        <v>1</v>
      </c>
      <c r="B22" s="22" t="s">
        <v>41</v>
      </c>
      <c r="C22" s="17">
        <v>3700</v>
      </c>
      <c r="D22" s="17">
        <v>3574</v>
      </c>
      <c r="E22" s="9">
        <f t="shared" si="0"/>
        <v>0.965945945945946</v>
      </c>
    </row>
    <row r="23" spans="1:5" s="3" customFormat="1" ht="18" customHeight="1">
      <c r="A23" s="5">
        <v>2</v>
      </c>
      <c r="B23" s="22" t="s">
        <v>42</v>
      </c>
      <c r="C23" s="17">
        <v>6168</v>
      </c>
      <c r="D23" s="17"/>
      <c r="E23" s="9">
        <f t="shared" si="0"/>
        <v>0</v>
      </c>
    </row>
    <row r="24" spans="1:5" s="3" customFormat="1" ht="18" customHeight="1">
      <c r="A24" s="6" t="s">
        <v>36</v>
      </c>
      <c r="B24" s="40" t="s">
        <v>37</v>
      </c>
      <c r="C24" s="48">
        <f>SUM(C25,C28,C29,C30,C32,C33)</f>
        <v>177939</v>
      </c>
      <c r="D24" s="48">
        <f>SUM(D25,D28,D29,D30,D32,D33)</f>
        <v>36228</v>
      </c>
      <c r="E24" s="9">
        <f t="shared" si="0"/>
        <v>0.2035978621887276</v>
      </c>
    </row>
    <row r="25" spans="1:5" s="3" customFormat="1" ht="18" customHeight="1" hidden="1">
      <c r="A25" s="5">
        <v>1</v>
      </c>
      <c r="B25" s="16" t="s">
        <v>12</v>
      </c>
      <c r="C25" s="17">
        <f>SUM(C26:C27)</f>
        <v>0</v>
      </c>
      <c r="D25" s="17">
        <f>SUM(D26:D27)</f>
        <v>0</v>
      </c>
      <c r="E25" s="9"/>
    </row>
    <row r="26" spans="1:5" s="21" customFormat="1" ht="18" customHeight="1" hidden="1">
      <c r="A26" s="18"/>
      <c r="B26" s="19" t="s">
        <v>13</v>
      </c>
      <c r="C26" s="20"/>
      <c r="D26" s="20"/>
      <c r="E26" s="9"/>
    </row>
    <row r="27" spans="1:5" s="21" customFormat="1" ht="18" customHeight="1" hidden="1">
      <c r="A27" s="18"/>
      <c r="B27" s="19" t="s">
        <v>38</v>
      </c>
      <c r="C27" s="20"/>
      <c r="D27" s="20"/>
      <c r="E27" s="9"/>
    </row>
    <row r="28" spans="1:5" s="3" customFormat="1" ht="24" hidden="1">
      <c r="A28" s="5">
        <v>2</v>
      </c>
      <c r="B28" s="22" t="s">
        <v>14</v>
      </c>
      <c r="C28" s="17"/>
      <c r="D28" s="17"/>
      <c r="E28" s="9"/>
    </row>
    <row r="29" spans="1:5" s="30" customFormat="1" ht="12.75" hidden="1">
      <c r="A29" s="5">
        <v>3</v>
      </c>
      <c r="B29" s="31" t="s">
        <v>27</v>
      </c>
      <c r="C29" s="20"/>
      <c r="D29" s="20"/>
      <c r="E29" s="9"/>
    </row>
    <row r="30" spans="1:5" s="3" customFormat="1" ht="18" customHeight="1">
      <c r="A30" s="5">
        <v>1</v>
      </c>
      <c r="B30" s="16" t="s">
        <v>15</v>
      </c>
      <c r="C30" s="17">
        <v>100000</v>
      </c>
      <c r="D30" s="17"/>
      <c r="E30" s="9">
        <f t="shared" si="0"/>
        <v>0</v>
      </c>
    </row>
    <row r="31" spans="1:5" s="15" customFormat="1" ht="18" customHeight="1" hidden="1">
      <c r="A31" s="23"/>
      <c r="B31" s="19" t="s">
        <v>16</v>
      </c>
      <c r="C31" s="17"/>
      <c r="D31" s="17"/>
      <c r="E31" s="9"/>
    </row>
    <row r="32" spans="1:5" s="3" customFormat="1" ht="18" customHeight="1">
      <c r="A32" s="5">
        <v>2</v>
      </c>
      <c r="B32" s="22" t="s">
        <v>17</v>
      </c>
      <c r="C32" s="17">
        <v>77939</v>
      </c>
      <c r="D32" s="17">
        <v>36228</v>
      </c>
      <c r="E32" s="9"/>
    </row>
    <row r="33" spans="1:5" s="3" customFormat="1" ht="18" customHeight="1" hidden="1">
      <c r="A33" s="5">
        <v>6</v>
      </c>
      <c r="B33" s="22" t="s">
        <v>18</v>
      </c>
      <c r="C33" s="17"/>
      <c r="D33" s="17"/>
      <c r="E33" s="9"/>
    </row>
    <row r="34" spans="1:5" s="27" customFormat="1" ht="18" customHeight="1">
      <c r="A34" s="24" t="s">
        <v>19</v>
      </c>
      <c r="B34" s="25" t="s">
        <v>20</v>
      </c>
      <c r="C34" s="26">
        <f>C4-C10</f>
        <v>-77939</v>
      </c>
      <c r="D34" s="26">
        <f>D4-D10</f>
        <v>1040618</v>
      </c>
      <c r="E34" s="9"/>
    </row>
    <row r="35" spans="1:5" s="3" customFormat="1" ht="24">
      <c r="A35" s="13" t="s">
        <v>21</v>
      </c>
      <c r="B35" s="28" t="s">
        <v>22</v>
      </c>
      <c r="C35" s="44">
        <v>10</v>
      </c>
      <c r="D35" s="44">
        <v>10</v>
      </c>
      <c r="E35" s="9">
        <f>D35/C35</f>
        <v>1</v>
      </c>
    </row>
    <row r="36" spans="1:5" s="3" customFormat="1" ht="18" customHeight="1" hidden="1">
      <c r="A36" s="13" t="s">
        <v>23</v>
      </c>
      <c r="B36" s="14" t="s">
        <v>24</v>
      </c>
      <c r="C36" s="17"/>
      <c r="D36" s="17"/>
      <c r="E36" s="9" t="e">
        <f>D36/C36</f>
        <v>#DIV/0!</v>
      </c>
    </row>
    <row r="38" ht="12.75">
      <c r="A38" s="33" t="s">
        <v>77</v>
      </c>
    </row>
    <row r="40" spans="1:4" ht="12.75">
      <c r="A40" s="34" t="s">
        <v>29</v>
      </c>
      <c r="B40" s="35"/>
      <c r="C40" s="7" t="s">
        <v>1</v>
      </c>
      <c r="D40" s="38" t="s">
        <v>31</v>
      </c>
    </row>
    <row r="41" spans="1:4" ht="12.75">
      <c r="A41" s="36" t="s">
        <v>0</v>
      </c>
      <c r="B41" s="35"/>
      <c r="C41" s="45">
        <v>54830.67</v>
      </c>
      <c r="D41" s="1">
        <v>0</v>
      </c>
    </row>
    <row r="42" spans="1:4" ht="12.75">
      <c r="A42" s="37" t="s">
        <v>30</v>
      </c>
      <c r="B42" s="35"/>
      <c r="C42" s="45">
        <v>125165.41</v>
      </c>
      <c r="D42" s="1">
        <v>0</v>
      </c>
    </row>
  </sheetData>
  <mergeCells count="1">
    <mergeCell ref="A1:E1"/>
  </mergeCells>
  <printOptions/>
  <pageMargins left="0.75" right="0.75" top="0.64" bottom="0.43" header="0.17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E39"/>
  <sheetViews>
    <sheetView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42.75390625" style="0" customWidth="1"/>
    <col min="3" max="3" width="16.125" style="0" customWidth="1"/>
    <col min="4" max="4" width="15.25390625" style="0" customWidth="1"/>
  </cols>
  <sheetData>
    <row r="1" spans="1:5" ht="27" customHeight="1">
      <c r="A1" s="84" t="s">
        <v>88</v>
      </c>
      <c r="B1" s="84"/>
      <c r="C1" s="84"/>
      <c r="D1" s="84"/>
      <c r="E1" s="84"/>
    </row>
    <row r="2" spans="1:5" ht="58.5" customHeight="1">
      <c r="A2" s="32" t="s">
        <v>25</v>
      </c>
      <c r="B2" s="29" t="s">
        <v>2</v>
      </c>
      <c r="C2" s="2" t="s">
        <v>76</v>
      </c>
      <c r="D2" s="2" t="s">
        <v>39</v>
      </c>
      <c r="E2" s="4" t="s">
        <v>28</v>
      </c>
    </row>
    <row r="3" spans="1:5" s="43" customFormat="1" ht="9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SUM(C5,C9,C10,C11)</f>
        <v>6541265</v>
      </c>
      <c r="D4" s="8">
        <f>SUM(D5,D9,D10,D11)</f>
        <v>3723772.14</v>
      </c>
      <c r="E4" s="9">
        <f>D4/C4</f>
        <v>0.5692740073976517</v>
      </c>
    </row>
    <row r="5" spans="1:5" ht="18" customHeight="1">
      <c r="A5" s="10">
        <v>1</v>
      </c>
      <c r="B5" s="11" t="s">
        <v>5</v>
      </c>
      <c r="C5" s="12">
        <f>SUM(C6:C8)</f>
        <v>6392265</v>
      </c>
      <c r="D5" s="12">
        <f>SUM(D6:D8)</f>
        <v>3604645</v>
      </c>
      <c r="E5" s="9">
        <f aca="true" t="shared" si="0" ref="E5:E32">D5/C5</f>
        <v>0.5639073161078272</v>
      </c>
    </row>
    <row r="6" spans="1:5" ht="18" customHeight="1">
      <c r="A6" s="10"/>
      <c r="B6" s="11" t="s">
        <v>6</v>
      </c>
      <c r="C6" s="12">
        <v>6352500</v>
      </c>
      <c r="D6" s="12">
        <v>3566080</v>
      </c>
      <c r="E6" s="9">
        <f t="shared" si="0"/>
        <v>0.561366391184573</v>
      </c>
    </row>
    <row r="7" spans="1:5" ht="18" customHeight="1" hidden="1">
      <c r="A7" s="10"/>
      <c r="B7" s="11" t="s">
        <v>7</v>
      </c>
      <c r="C7" s="12"/>
      <c r="D7" s="12"/>
      <c r="E7" s="9"/>
    </row>
    <row r="8" spans="1:5" ht="18" customHeight="1">
      <c r="A8" s="10"/>
      <c r="B8" s="11" t="s">
        <v>26</v>
      </c>
      <c r="C8" s="12">
        <v>39765</v>
      </c>
      <c r="D8" s="12">
        <v>38565</v>
      </c>
      <c r="E8" s="9">
        <f t="shared" si="0"/>
        <v>0.96982270841192</v>
      </c>
    </row>
    <row r="9" spans="1:5" ht="18" customHeight="1" hidden="1">
      <c r="A9" s="10">
        <v>2</v>
      </c>
      <c r="B9" s="11" t="s">
        <v>74</v>
      </c>
      <c r="C9" s="12"/>
      <c r="D9" s="12"/>
      <c r="E9" s="9" t="e">
        <f t="shared" si="0"/>
        <v>#DIV/0!</v>
      </c>
    </row>
    <row r="10" spans="1:5" ht="18" customHeight="1">
      <c r="A10" s="10">
        <v>2</v>
      </c>
      <c r="B10" s="11" t="s">
        <v>8</v>
      </c>
      <c r="C10" s="12">
        <v>9000</v>
      </c>
      <c r="D10" s="12">
        <v>5217.4</v>
      </c>
      <c r="E10" s="9">
        <f t="shared" si="0"/>
        <v>0.5797111111111111</v>
      </c>
    </row>
    <row r="11" spans="1:5" ht="18" customHeight="1">
      <c r="A11" s="10">
        <v>3</v>
      </c>
      <c r="B11" s="11" t="s">
        <v>79</v>
      </c>
      <c r="C11" s="12">
        <v>140000</v>
      </c>
      <c r="D11" s="12">
        <v>113909.74</v>
      </c>
      <c r="E11" s="9">
        <f t="shared" si="0"/>
        <v>0.8136410000000001</v>
      </c>
    </row>
    <row r="12" spans="1:5" s="15" customFormat="1" ht="15.75" customHeight="1">
      <c r="A12" s="13" t="s">
        <v>10</v>
      </c>
      <c r="B12" s="14" t="s">
        <v>11</v>
      </c>
      <c r="C12" s="8">
        <f>SUM(C13,C23,C26,C27)</f>
        <v>6626065</v>
      </c>
      <c r="D12" s="8">
        <f>SUM(D13,D23,D26,D27)</f>
        <v>3321447.33</v>
      </c>
      <c r="E12" s="9">
        <f t="shared" si="0"/>
        <v>0.5012699588669897</v>
      </c>
    </row>
    <row r="13" spans="1:5" s="15" customFormat="1" ht="30" customHeight="1">
      <c r="A13" s="13" t="s">
        <v>32</v>
      </c>
      <c r="B13" s="39" t="s">
        <v>33</v>
      </c>
      <c r="C13" s="8">
        <f>SUM(C14,C17,C18,C19,C20,C22)</f>
        <v>6352500</v>
      </c>
      <c r="D13" s="8">
        <f>SUM(D14,D17,D18,D19,D20,D22)</f>
        <v>3178287.35</v>
      </c>
      <c r="E13" s="9">
        <f t="shared" si="0"/>
        <v>0.5003207162534435</v>
      </c>
    </row>
    <row r="14" spans="1:5" s="3" customFormat="1" ht="18" customHeight="1">
      <c r="A14" s="5">
        <v>1</v>
      </c>
      <c r="B14" s="16" t="s">
        <v>12</v>
      </c>
      <c r="C14" s="17">
        <f>SUM(C15:C16)</f>
        <v>3465000</v>
      </c>
      <c r="D14" s="17">
        <f>SUM(D15:D16)</f>
        <v>1610123.99</v>
      </c>
      <c r="E14" s="9">
        <f t="shared" si="0"/>
        <v>0.4646822481962482</v>
      </c>
    </row>
    <row r="15" spans="1:5" s="21" customFormat="1" ht="18" customHeight="1">
      <c r="A15" s="18"/>
      <c r="B15" s="19" t="s">
        <v>13</v>
      </c>
      <c r="C15" s="20">
        <v>3380000</v>
      </c>
      <c r="D15" s="20">
        <v>1527833.99</v>
      </c>
      <c r="E15" s="9">
        <f t="shared" si="0"/>
        <v>0.4520218905325444</v>
      </c>
    </row>
    <row r="16" spans="1:5" s="21" customFormat="1" ht="18" customHeight="1">
      <c r="A16" s="18"/>
      <c r="B16" s="19" t="s">
        <v>73</v>
      </c>
      <c r="C16" s="20">
        <v>85000</v>
      </c>
      <c r="D16" s="20">
        <v>82290</v>
      </c>
      <c r="E16" s="9">
        <f t="shared" si="0"/>
        <v>0.9681176470588235</v>
      </c>
    </row>
    <row r="17" spans="1:5" s="3" customFormat="1" ht="24">
      <c r="A17" s="5">
        <v>2</v>
      </c>
      <c r="B17" s="22" t="s">
        <v>14</v>
      </c>
      <c r="C17" s="17">
        <v>608000</v>
      </c>
      <c r="D17" s="17">
        <v>254342.65</v>
      </c>
      <c r="E17" s="9">
        <f t="shared" si="0"/>
        <v>0.4183267269736842</v>
      </c>
    </row>
    <row r="18" spans="1:5" s="30" customFormat="1" ht="12.75">
      <c r="A18" s="5">
        <v>3</v>
      </c>
      <c r="B18" s="31" t="s">
        <v>27</v>
      </c>
      <c r="C18" s="12">
        <v>125000</v>
      </c>
      <c r="D18" s="12">
        <v>91890.08</v>
      </c>
      <c r="E18" s="9">
        <f t="shared" si="0"/>
        <v>0.73512064</v>
      </c>
    </row>
    <row r="19" spans="1:5" s="30" customFormat="1" ht="12.75">
      <c r="A19" s="5">
        <v>4</v>
      </c>
      <c r="B19" s="31" t="s">
        <v>9</v>
      </c>
      <c r="C19" s="12">
        <v>7000</v>
      </c>
      <c r="D19" s="12">
        <v>4363.01</v>
      </c>
      <c r="E19" s="9">
        <f t="shared" si="0"/>
        <v>0.6232871428571429</v>
      </c>
    </row>
    <row r="20" spans="1:5" s="3" customFormat="1" ht="18" customHeight="1">
      <c r="A20" s="5">
        <v>5</v>
      </c>
      <c r="B20" s="16" t="s">
        <v>80</v>
      </c>
      <c r="C20" s="17">
        <v>1912500</v>
      </c>
      <c r="D20" s="17">
        <v>1053671.09</v>
      </c>
      <c r="E20" s="9">
        <f t="shared" si="0"/>
        <v>0.5509391320261439</v>
      </c>
    </row>
    <row r="21" spans="1:5" s="52" customFormat="1" ht="18" customHeight="1">
      <c r="A21" s="49"/>
      <c r="B21" s="50" t="s">
        <v>44</v>
      </c>
      <c r="C21" s="51">
        <v>90000</v>
      </c>
      <c r="D21" s="51">
        <v>36965.24</v>
      </c>
      <c r="E21" s="9">
        <f t="shared" si="0"/>
        <v>0.41072488888888886</v>
      </c>
    </row>
    <row r="22" spans="1:5" s="3" customFormat="1" ht="18" customHeight="1">
      <c r="A22" s="5">
        <v>6</v>
      </c>
      <c r="B22" s="22" t="s">
        <v>45</v>
      </c>
      <c r="C22" s="17">
        <v>235000</v>
      </c>
      <c r="D22" s="17">
        <v>163896.53</v>
      </c>
      <c r="E22" s="9">
        <f t="shared" si="0"/>
        <v>0.6974320425531915</v>
      </c>
    </row>
    <row r="23" spans="1:5" s="3" customFormat="1" ht="18" customHeight="1">
      <c r="A23" s="6" t="s">
        <v>34</v>
      </c>
      <c r="B23" s="40" t="s">
        <v>35</v>
      </c>
      <c r="C23" s="17">
        <f>SUM(C24:C25)</f>
        <v>38565</v>
      </c>
      <c r="D23" s="17">
        <f>SUM(D24:D25)</f>
        <v>8694.85</v>
      </c>
      <c r="E23" s="9">
        <f t="shared" si="0"/>
        <v>0.22545961363931027</v>
      </c>
    </row>
    <row r="24" spans="1:5" s="3" customFormat="1" ht="18" customHeight="1">
      <c r="A24" s="5">
        <v>1</v>
      </c>
      <c r="B24" s="22" t="s">
        <v>43</v>
      </c>
      <c r="C24" s="17">
        <v>11500</v>
      </c>
      <c r="D24" s="17">
        <v>3747.85</v>
      </c>
      <c r="E24" s="9">
        <f t="shared" si="0"/>
        <v>0.32589999999999997</v>
      </c>
    </row>
    <row r="25" spans="1:5" s="3" customFormat="1" ht="18" customHeight="1">
      <c r="A25" s="5">
        <v>2</v>
      </c>
      <c r="B25" s="22" t="s">
        <v>45</v>
      </c>
      <c r="C25" s="17">
        <v>27065</v>
      </c>
      <c r="D25" s="17">
        <v>4947</v>
      </c>
      <c r="E25" s="9">
        <f t="shared" si="0"/>
        <v>0.18278219102161464</v>
      </c>
    </row>
    <row r="26" spans="1:5" s="3" customFormat="1" ht="18" customHeight="1" hidden="1">
      <c r="A26" s="6" t="s">
        <v>36</v>
      </c>
      <c r="B26" s="40" t="s">
        <v>18</v>
      </c>
      <c r="C26" s="48"/>
      <c r="D26" s="48"/>
      <c r="E26" s="9"/>
    </row>
    <row r="27" spans="1:5" s="3" customFormat="1" ht="18" customHeight="1">
      <c r="A27" s="6" t="s">
        <v>36</v>
      </c>
      <c r="B27" s="40" t="s">
        <v>37</v>
      </c>
      <c r="C27" s="48">
        <f>SUM(C28:C30)</f>
        <v>235000</v>
      </c>
      <c r="D27" s="48">
        <f>SUM(D28:D30)</f>
        <v>134465.13</v>
      </c>
      <c r="E27" s="9">
        <f t="shared" si="0"/>
        <v>0.5721920425531916</v>
      </c>
    </row>
    <row r="28" spans="1:5" s="3" customFormat="1" ht="18" customHeight="1">
      <c r="A28" s="5">
        <v>1</v>
      </c>
      <c r="B28" s="16" t="s">
        <v>43</v>
      </c>
      <c r="C28" s="17">
        <v>29000</v>
      </c>
      <c r="D28" s="17"/>
      <c r="E28" s="9">
        <f t="shared" si="0"/>
        <v>0</v>
      </c>
    </row>
    <row r="29" spans="1:5" s="47" customFormat="1" ht="18" customHeight="1">
      <c r="A29" s="5">
        <v>2</v>
      </c>
      <c r="B29" s="31" t="s">
        <v>46</v>
      </c>
      <c r="C29" s="46">
        <v>120000</v>
      </c>
      <c r="D29" s="46">
        <v>93117.65</v>
      </c>
      <c r="E29" s="9">
        <f t="shared" si="0"/>
        <v>0.7759804166666666</v>
      </c>
    </row>
    <row r="30" spans="1:5" s="47" customFormat="1" ht="18" customHeight="1">
      <c r="A30" s="5">
        <v>3</v>
      </c>
      <c r="B30" s="31" t="s">
        <v>72</v>
      </c>
      <c r="C30" s="46">
        <v>86000</v>
      </c>
      <c r="D30" s="46">
        <v>41347.48</v>
      </c>
      <c r="E30" s="9">
        <f t="shared" si="0"/>
        <v>0.48078465116279073</v>
      </c>
    </row>
    <row r="31" spans="1:5" s="27" customFormat="1" ht="18" customHeight="1">
      <c r="A31" s="24" t="s">
        <v>19</v>
      </c>
      <c r="B31" s="25" t="s">
        <v>20</v>
      </c>
      <c r="C31" s="26">
        <f>C4-C12</f>
        <v>-84800</v>
      </c>
      <c r="D31" s="26">
        <f>D4-D12</f>
        <v>402324.81000000006</v>
      </c>
      <c r="E31" s="9"/>
    </row>
    <row r="32" spans="1:5" s="3" customFormat="1" ht="24">
      <c r="A32" s="13" t="s">
        <v>21</v>
      </c>
      <c r="B32" s="28" t="s">
        <v>22</v>
      </c>
      <c r="C32" s="17">
        <v>106</v>
      </c>
      <c r="D32" s="17">
        <v>106</v>
      </c>
      <c r="E32" s="9">
        <f t="shared" si="0"/>
        <v>1</v>
      </c>
    </row>
    <row r="33" spans="1:5" s="3" customFormat="1" ht="18" customHeight="1" hidden="1">
      <c r="A33" s="13" t="s">
        <v>23</v>
      </c>
      <c r="B33" s="14" t="s">
        <v>24</v>
      </c>
      <c r="C33" s="17"/>
      <c r="D33" s="17"/>
      <c r="E33" s="9"/>
    </row>
    <row r="35" ht="12.75">
      <c r="A35" s="33" t="s">
        <v>77</v>
      </c>
    </row>
    <row r="37" spans="1:4" ht="12.75">
      <c r="A37" s="34" t="s">
        <v>29</v>
      </c>
      <c r="B37" s="35"/>
      <c r="C37" s="7" t="s">
        <v>1</v>
      </c>
      <c r="D37" s="38" t="s">
        <v>31</v>
      </c>
    </row>
    <row r="38" spans="1:4" ht="12.75">
      <c r="A38" s="36" t="s">
        <v>0</v>
      </c>
      <c r="B38" s="35"/>
      <c r="C38" s="78">
        <v>146464.74</v>
      </c>
      <c r="D38" s="1">
        <v>0</v>
      </c>
    </row>
    <row r="39" spans="1:4" ht="12.75">
      <c r="A39" s="37" t="s">
        <v>30</v>
      </c>
      <c r="B39" s="35"/>
      <c r="C39" s="78">
        <v>180002.51</v>
      </c>
      <c r="D39" s="1">
        <v>0</v>
      </c>
    </row>
  </sheetData>
  <mergeCells count="1">
    <mergeCell ref="A1:E1"/>
  </mergeCells>
  <printOptions/>
  <pageMargins left="0.75" right="0.33" top="0.64" bottom="0.43" header="0.17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/>
  <dimension ref="A1:E43"/>
  <sheetViews>
    <sheetView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27" customHeight="1">
      <c r="A1" s="84" t="s">
        <v>89</v>
      </c>
      <c r="B1" s="84"/>
      <c r="C1" s="84"/>
      <c r="D1" s="84"/>
      <c r="E1" s="84"/>
    </row>
    <row r="2" spans="1:5" ht="58.5" customHeight="1">
      <c r="A2" s="32" t="s">
        <v>25</v>
      </c>
      <c r="B2" s="29" t="s">
        <v>2</v>
      </c>
      <c r="C2" s="2" t="s">
        <v>76</v>
      </c>
      <c r="D2" s="2" t="s">
        <v>39</v>
      </c>
      <c r="E2" s="4" t="s">
        <v>28</v>
      </c>
    </row>
    <row r="3" spans="1:5" s="43" customFormat="1" ht="9.75" customHeight="1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6.5" customHeight="1">
      <c r="A4" s="6" t="s">
        <v>3</v>
      </c>
      <c r="B4" s="7" t="s">
        <v>4</v>
      </c>
      <c r="C4" s="8">
        <f>SUM(C5,C9,C10)</f>
        <v>3355400</v>
      </c>
      <c r="D4" s="8">
        <f>SUM(D5,D9,D10)</f>
        <v>1666525</v>
      </c>
      <c r="E4" s="9">
        <f>D4/C4</f>
        <v>0.4966695475949216</v>
      </c>
    </row>
    <row r="5" spans="1:5" ht="18" customHeight="1">
      <c r="A5" s="10">
        <v>1</v>
      </c>
      <c r="B5" s="11" t="s">
        <v>5</v>
      </c>
      <c r="C5" s="12">
        <f>SUM(C6:C8)</f>
        <v>3214400</v>
      </c>
      <c r="D5" s="12">
        <f>SUM(D6:D8)</f>
        <v>1607160</v>
      </c>
      <c r="E5" s="9">
        <f aca="true" t="shared" si="0" ref="E5:E36">D5/C5</f>
        <v>0.499987555998009</v>
      </c>
    </row>
    <row r="6" spans="1:5" ht="18" customHeight="1">
      <c r="A6" s="10"/>
      <c r="B6" s="11" t="s">
        <v>6</v>
      </c>
      <c r="C6" s="12">
        <v>3214400</v>
      </c>
      <c r="D6" s="12">
        <v>1607160</v>
      </c>
      <c r="E6" s="9">
        <f t="shared" si="0"/>
        <v>0.499987555998009</v>
      </c>
    </row>
    <row r="7" spans="1:5" ht="18" customHeight="1" hidden="1">
      <c r="A7" s="10"/>
      <c r="B7" s="11" t="s">
        <v>7</v>
      </c>
      <c r="C7" s="12"/>
      <c r="D7" s="12"/>
      <c r="E7" s="9"/>
    </row>
    <row r="8" spans="1:5" ht="18" customHeight="1" hidden="1">
      <c r="A8" s="10"/>
      <c r="B8" s="11" t="s">
        <v>75</v>
      </c>
      <c r="C8" s="12"/>
      <c r="D8" s="12"/>
      <c r="E8" s="9"/>
    </row>
    <row r="9" spans="1:5" ht="18" customHeight="1">
      <c r="A9" s="10">
        <v>2</v>
      </c>
      <c r="B9" s="11" t="s">
        <v>8</v>
      </c>
      <c r="C9" s="12">
        <v>60000</v>
      </c>
      <c r="D9" s="12">
        <v>27250</v>
      </c>
      <c r="E9" s="9">
        <f t="shared" si="0"/>
        <v>0.45416666666666666</v>
      </c>
    </row>
    <row r="10" spans="1:5" ht="18" customHeight="1">
      <c r="A10" s="10">
        <v>3</v>
      </c>
      <c r="B10" s="11" t="s">
        <v>9</v>
      </c>
      <c r="C10" s="12">
        <v>81000</v>
      </c>
      <c r="D10" s="12">
        <v>32115</v>
      </c>
      <c r="E10" s="9">
        <f t="shared" si="0"/>
        <v>0.3964814814814815</v>
      </c>
    </row>
    <row r="11" spans="1:5" s="15" customFormat="1" ht="15.75" customHeight="1">
      <c r="A11" s="13" t="s">
        <v>10</v>
      </c>
      <c r="B11" s="14" t="s">
        <v>11</v>
      </c>
      <c r="C11" s="8">
        <f>SUM(C12,C21,C25)</f>
        <v>3355400</v>
      </c>
      <c r="D11" s="8">
        <f>SUM(D12,D21,D25)</f>
        <v>1344609</v>
      </c>
      <c r="E11" s="9">
        <f t="shared" si="0"/>
        <v>0.4007298682720391</v>
      </c>
    </row>
    <row r="12" spans="1:5" s="15" customFormat="1" ht="30" customHeight="1">
      <c r="A12" s="13" t="s">
        <v>32</v>
      </c>
      <c r="B12" s="39" t="s">
        <v>33</v>
      </c>
      <c r="C12" s="8">
        <f>SUM(C13,C15,C16,C17,C19,C20)</f>
        <v>3214400</v>
      </c>
      <c r="D12" s="8">
        <f>SUM(D13,D15,D16,D17,D19,D20)</f>
        <v>1331410</v>
      </c>
      <c r="E12" s="9">
        <f t="shared" si="0"/>
        <v>0.4142017172722748</v>
      </c>
    </row>
    <row r="13" spans="1:5" s="3" customFormat="1" ht="18" customHeight="1">
      <c r="A13" s="5">
        <v>1</v>
      </c>
      <c r="B13" s="16" t="s">
        <v>12</v>
      </c>
      <c r="C13" s="17">
        <v>1301151</v>
      </c>
      <c r="D13" s="17">
        <v>594766</v>
      </c>
      <c r="E13" s="9">
        <f t="shared" si="0"/>
        <v>0.4571075916630737</v>
      </c>
    </row>
    <row r="14" spans="1:5" s="21" customFormat="1" ht="18" customHeight="1">
      <c r="A14" s="18"/>
      <c r="B14" s="19" t="s">
        <v>13</v>
      </c>
      <c r="C14" s="20">
        <v>1208151</v>
      </c>
      <c r="D14" s="20">
        <v>566573</v>
      </c>
      <c r="E14" s="9">
        <f t="shared" si="0"/>
        <v>0.4689587642604277</v>
      </c>
    </row>
    <row r="15" spans="1:5" s="3" customFormat="1" ht="24">
      <c r="A15" s="5">
        <v>2</v>
      </c>
      <c r="B15" s="22" t="s">
        <v>14</v>
      </c>
      <c r="C15" s="17">
        <v>208114</v>
      </c>
      <c r="D15" s="17">
        <v>94052</v>
      </c>
      <c r="E15" s="9">
        <f t="shared" si="0"/>
        <v>0.4519253870474836</v>
      </c>
    </row>
    <row r="16" spans="1:5" s="30" customFormat="1" ht="12.75">
      <c r="A16" s="5">
        <v>3</v>
      </c>
      <c r="B16" s="31" t="s">
        <v>27</v>
      </c>
      <c r="C16" s="20">
        <v>41114</v>
      </c>
      <c r="D16" s="20">
        <v>41114</v>
      </c>
      <c r="E16" s="9">
        <f t="shared" si="0"/>
        <v>1</v>
      </c>
    </row>
    <row r="17" spans="1:5" s="3" customFormat="1" ht="18" customHeight="1">
      <c r="A17" s="5">
        <v>4</v>
      </c>
      <c r="B17" s="16" t="s">
        <v>15</v>
      </c>
      <c r="C17" s="17">
        <v>1660021</v>
      </c>
      <c r="D17" s="17">
        <v>599688</v>
      </c>
      <c r="E17" s="9">
        <f t="shared" si="0"/>
        <v>0.3612532612539239</v>
      </c>
    </row>
    <row r="18" spans="1:5" s="15" customFormat="1" ht="18" customHeight="1" hidden="1">
      <c r="A18" s="23"/>
      <c r="B18" s="19" t="s">
        <v>16</v>
      </c>
      <c r="C18" s="17"/>
      <c r="D18" s="17"/>
      <c r="E18" s="9"/>
    </row>
    <row r="19" spans="1:5" s="3" customFormat="1" ht="18" customHeight="1">
      <c r="A19" s="5">
        <v>5</v>
      </c>
      <c r="B19" s="22" t="s">
        <v>17</v>
      </c>
      <c r="C19" s="17">
        <v>4000</v>
      </c>
      <c r="D19" s="17">
        <v>1790</v>
      </c>
      <c r="E19" s="9">
        <f t="shared" si="0"/>
        <v>0.4475</v>
      </c>
    </row>
    <row r="20" spans="1:5" s="3" customFormat="1" ht="18" customHeight="1" hidden="1">
      <c r="A20" s="5">
        <v>8</v>
      </c>
      <c r="B20" s="22" t="s">
        <v>18</v>
      </c>
      <c r="C20" s="17"/>
      <c r="D20" s="17"/>
      <c r="E20" s="9" t="e">
        <f t="shared" si="0"/>
        <v>#DIV/0!</v>
      </c>
    </row>
    <row r="21" spans="1:5" s="3" customFormat="1" ht="18" customHeight="1" hidden="1">
      <c r="A21" s="6" t="s">
        <v>34</v>
      </c>
      <c r="B21" s="40" t="s">
        <v>35</v>
      </c>
      <c r="C21" s="17">
        <f>SUM(C22:C24)</f>
        <v>0</v>
      </c>
      <c r="D21" s="17">
        <f>SUM(D22:D24)</f>
        <v>0</v>
      </c>
      <c r="E21" s="9"/>
    </row>
    <row r="22" spans="1:5" s="3" customFormat="1" ht="18" customHeight="1" hidden="1">
      <c r="A22" s="5">
        <v>1</v>
      </c>
      <c r="B22" s="22"/>
      <c r="C22" s="17"/>
      <c r="D22" s="17"/>
      <c r="E22" s="9"/>
    </row>
    <row r="23" spans="1:5" s="3" customFormat="1" ht="18" customHeight="1" hidden="1">
      <c r="A23" s="5">
        <v>2</v>
      </c>
      <c r="B23" s="22"/>
      <c r="C23" s="17"/>
      <c r="D23" s="17"/>
      <c r="E23" s="9"/>
    </row>
    <row r="24" spans="1:5" s="3" customFormat="1" ht="18" customHeight="1" hidden="1">
      <c r="A24" s="5">
        <v>3</v>
      </c>
      <c r="B24" s="22"/>
      <c r="C24" s="17"/>
      <c r="D24" s="17"/>
      <c r="E24" s="9"/>
    </row>
    <row r="25" spans="1:5" s="3" customFormat="1" ht="18" customHeight="1">
      <c r="A25" s="6" t="s">
        <v>34</v>
      </c>
      <c r="B25" s="40" t="s">
        <v>37</v>
      </c>
      <c r="C25" s="17">
        <f>SUM(C26,C29,C30,C31,C33,C34)</f>
        <v>141000</v>
      </c>
      <c r="D25" s="17">
        <f>SUM(D26,D29,D30,D31,D33,D34)</f>
        <v>13199</v>
      </c>
      <c r="E25" s="9">
        <f t="shared" si="0"/>
        <v>0.09360992907801419</v>
      </c>
    </row>
    <row r="26" spans="1:5" s="3" customFormat="1" ht="18" customHeight="1" hidden="1">
      <c r="A26" s="5">
        <v>1</v>
      </c>
      <c r="B26" s="16" t="s">
        <v>12</v>
      </c>
      <c r="C26" s="17">
        <f>SUM(C27:C28)</f>
        <v>0</v>
      </c>
      <c r="D26" s="17">
        <f>SUM(D27:D28)</f>
        <v>0</v>
      </c>
      <c r="E26" s="9"/>
    </row>
    <row r="27" spans="1:5" s="21" customFormat="1" ht="18" customHeight="1" hidden="1">
      <c r="A27" s="18"/>
      <c r="B27" s="19" t="s">
        <v>13</v>
      </c>
      <c r="C27" s="20"/>
      <c r="D27" s="20"/>
      <c r="E27" s="9"/>
    </row>
    <row r="28" spans="1:5" s="21" customFormat="1" ht="18" customHeight="1" hidden="1">
      <c r="A28" s="18"/>
      <c r="B28" s="19" t="s">
        <v>38</v>
      </c>
      <c r="C28" s="20"/>
      <c r="D28" s="20"/>
      <c r="E28" s="9"/>
    </row>
    <row r="29" spans="1:5" s="3" customFormat="1" ht="24" hidden="1">
      <c r="A29" s="5">
        <v>2</v>
      </c>
      <c r="B29" s="22" t="s">
        <v>14</v>
      </c>
      <c r="C29" s="17"/>
      <c r="D29" s="17"/>
      <c r="E29" s="9"/>
    </row>
    <row r="30" spans="1:5" s="30" customFormat="1" ht="12.75" hidden="1">
      <c r="A30" s="5">
        <v>3</v>
      </c>
      <c r="B30" s="31" t="s">
        <v>27</v>
      </c>
      <c r="C30" s="20"/>
      <c r="D30" s="20"/>
      <c r="E30" s="9"/>
    </row>
    <row r="31" spans="1:5" s="3" customFormat="1" ht="18" customHeight="1">
      <c r="A31" s="5">
        <v>1</v>
      </c>
      <c r="B31" s="16" t="s">
        <v>15</v>
      </c>
      <c r="C31" s="17">
        <v>131155</v>
      </c>
      <c r="D31" s="17">
        <v>10704</v>
      </c>
      <c r="E31" s="9">
        <f t="shared" si="0"/>
        <v>0.08161335824025008</v>
      </c>
    </row>
    <row r="32" spans="1:5" s="15" customFormat="1" ht="18" customHeight="1" hidden="1">
      <c r="A32" s="23"/>
      <c r="B32" s="19" t="s">
        <v>16</v>
      </c>
      <c r="C32" s="17"/>
      <c r="D32" s="17"/>
      <c r="E32" s="9"/>
    </row>
    <row r="33" spans="1:5" s="3" customFormat="1" ht="18" customHeight="1">
      <c r="A33" s="5">
        <v>2</v>
      </c>
      <c r="B33" s="22" t="s">
        <v>17</v>
      </c>
      <c r="C33" s="17">
        <v>9845</v>
      </c>
      <c r="D33" s="17">
        <v>2495</v>
      </c>
      <c r="E33" s="9">
        <f t="shared" si="0"/>
        <v>0.25342813610970033</v>
      </c>
    </row>
    <row r="34" spans="1:5" s="3" customFormat="1" ht="18" customHeight="1" hidden="1">
      <c r="A34" s="5">
        <v>8</v>
      </c>
      <c r="B34" s="22" t="s">
        <v>18</v>
      </c>
      <c r="C34" s="17"/>
      <c r="D34" s="17"/>
      <c r="E34" s="9"/>
    </row>
    <row r="35" spans="1:5" s="27" customFormat="1" ht="18" customHeight="1">
      <c r="A35" s="24" t="s">
        <v>19</v>
      </c>
      <c r="B35" s="25" t="s">
        <v>20</v>
      </c>
      <c r="C35" s="26">
        <f>C4-C11</f>
        <v>0</v>
      </c>
      <c r="D35" s="26">
        <f>D4-D11</f>
        <v>321916</v>
      </c>
      <c r="E35" s="9"/>
    </row>
    <row r="36" spans="1:5" s="3" customFormat="1" ht="24">
      <c r="A36" s="13" t="s">
        <v>21</v>
      </c>
      <c r="B36" s="28" t="s">
        <v>22</v>
      </c>
      <c r="C36" s="17">
        <v>34</v>
      </c>
      <c r="D36" s="17">
        <v>34</v>
      </c>
      <c r="E36" s="9">
        <f t="shared" si="0"/>
        <v>1</v>
      </c>
    </row>
    <row r="37" spans="1:5" s="3" customFormat="1" ht="18" customHeight="1">
      <c r="A37" s="13" t="s">
        <v>23</v>
      </c>
      <c r="B37" s="14" t="s">
        <v>24</v>
      </c>
      <c r="C37" s="17"/>
      <c r="D37" s="17"/>
      <c r="E37" s="9"/>
    </row>
    <row r="39" ht="12.75">
      <c r="A39" s="33" t="s">
        <v>77</v>
      </c>
    </row>
    <row r="41" spans="1:4" ht="12.75">
      <c r="A41" s="34" t="s">
        <v>29</v>
      </c>
      <c r="B41" s="35"/>
      <c r="C41" s="7" t="s">
        <v>1</v>
      </c>
      <c r="D41" s="38" t="s">
        <v>31</v>
      </c>
    </row>
    <row r="42" spans="1:4" ht="12.75">
      <c r="A42" s="36" t="s">
        <v>0</v>
      </c>
      <c r="B42" s="35"/>
      <c r="C42" s="79">
        <v>65657.32</v>
      </c>
      <c r="D42" s="79">
        <v>0</v>
      </c>
    </row>
    <row r="43" spans="1:4" ht="12.75">
      <c r="A43" s="37" t="s">
        <v>30</v>
      </c>
      <c r="B43" s="35"/>
      <c r="C43" s="79">
        <v>127349.69</v>
      </c>
      <c r="D43" s="79">
        <v>0</v>
      </c>
    </row>
  </sheetData>
  <mergeCells count="1">
    <mergeCell ref="A1:E1"/>
  </mergeCells>
  <printOptions/>
  <pageMargins left="0.75" right="0.75" top="0.79" bottom="0.43" header="0.17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E33"/>
  <sheetViews>
    <sheetView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45.75" customHeight="1">
      <c r="A1" s="84" t="s">
        <v>90</v>
      </c>
      <c r="B1" s="84"/>
      <c r="C1" s="84"/>
      <c r="D1" s="84"/>
      <c r="E1" s="84"/>
    </row>
    <row r="2" spans="1:5" ht="58.5" customHeight="1">
      <c r="A2" s="29" t="s">
        <v>25</v>
      </c>
      <c r="B2" s="29" t="s">
        <v>2</v>
      </c>
      <c r="C2" s="53" t="s">
        <v>78</v>
      </c>
      <c r="D2" s="54" t="s">
        <v>39</v>
      </c>
      <c r="E2" s="4" t="s">
        <v>28</v>
      </c>
    </row>
    <row r="3" spans="1:5" s="43" customFormat="1" ht="12.75" customHeight="1">
      <c r="A3" s="5">
        <v>1</v>
      </c>
      <c r="B3" s="55">
        <v>2</v>
      </c>
      <c r="C3" s="55">
        <v>3</v>
      </c>
      <c r="D3" s="55">
        <v>4</v>
      </c>
      <c r="E3" s="5">
        <v>5</v>
      </c>
    </row>
    <row r="4" spans="1:5" ht="16.5" customHeight="1">
      <c r="A4" s="6" t="s">
        <v>3</v>
      </c>
      <c r="B4" s="7" t="s">
        <v>4</v>
      </c>
      <c r="C4" s="8">
        <f>SUM(C5,C9,C12,C13)</f>
        <v>1955820</v>
      </c>
      <c r="D4" s="8">
        <f>SUM(D5,D9,D12,D13)</f>
        <v>877341.6</v>
      </c>
      <c r="E4" s="9">
        <f aca="true" t="shared" si="0" ref="E4:E24">D4/C4</f>
        <v>0.4485799306684664</v>
      </c>
    </row>
    <row r="5" spans="1:5" ht="18" customHeight="1">
      <c r="A5" s="5">
        <v>1</v>
      </c>
      <c r="B5" s="1" t="s">
        <v>47</v>
      </c>
      <c r="C5" s="56">
        <f>SUM(C6:C8)</f>
        <v>1400720</v>
      </c>
      <c r="D5" s="56">
        <f>SUM(D6:D8)</f>
        <v>691294.7</v>
      </c>
      <c r="E5" s="9">
        <f t="shared" si="0"/>
        <v>0.493528114112742</v>
      </c>
    </row>
    <row r="6" spans="1:5" ht="18" customHeight="1">
      <c r="A6" s="57"/>
      <c r="B6" s="57" t="s">
        <v>48</v>
      </c>
      <c r="C6" s="58">
        <v>1400720</v>
      </c>
      <c r="D6" s="58">
        <v>691294.7</v>
      </c>
      <c r="E6" s="59">
        <f t="shared" si="0"/>
        <v>0.493528114112742</v>
      </c>
    </row>
    <row r="7" spans="1:5" ht="18" customHeight="1" hidden="1">
      <c r="A7" s="57"/>
      <c r="B7" s="57" t="s">
        <v>49</v>
      </c>
      <c r="C7" s="58"/>
      <c r="D7" s="58"/>
      <c r="E7" s="59"/>
    </row>
    <row r="8" spans="1:5" ht="18" customHeight="1" hidden="1">
      <c r="A8" s="57"/>
      <c r="B8" s="57" t="s">
        <v>50</v>
      </c>
      <c r="C8" s="58"/>
      <c r="D8" s="58"/>
      <c r="E8" s="59"/>
    </row>
    <row r="9" spans="1:5" ht="18" customHeight="1">
      <c r="A9" s="60">
        <v>2</v>
      </c>
      <c r="B9" s="1" t="s">
        <v>51</v>
      </c>
      <c r="C9" s="56">
        <f>SUM(C10:C11)</f>
        <v>538100</v>
      </c>
      <c r="D9" s="56">
        <f>SUM(D10:D11)</f>
        <v>176811.3</v>
      </c>
      <c r="E9" s="9">
        <f t="shared" si="0"/>
        <v>0.3285844638543022</v>
      </c>
    </row>
    <row r="10" spans="1:5" ht="25.5" customHeight="1">
      <c r="A10" s="57"/>
      <c r="B10" s="61" t="s">
        <v>52</v>
      </c>
      <c r="C10" s="58">
        <v>338100</v>
      </c>
      <c r="D10" s="58">
        <v>101752.5</v>
      </c>
      <c r="E10" s="59">
        <f t="shared" si="0"/>
        <v>0.3009538598047915</v>
      </c>
    </row>
    <row r="11" spans="1:5" s="15" customFormat="1" ht="15.75" customHeight="1">
      <c r="A11" s="62"/>
      <c r="B11" s="57" t="s">
        <v>53</v>
      </c>
      <c r="C11" s="58">
        <v>200000</v>
      </c>
      <c r="D11" s="58">
        <v>75058.8</v>
      </c>
      <c r="E11" s="59">
        <f t="shared" si="0"/>
        <v>0.375294</v>
      </c>
    </row>
    <row r="12" spans="1:5" s="15" customFormat="1" ht="12.75">
      <c r="A12" s="60">
        <v>3</v>
      </c>
      <c r="B12" s="63" t="s">
        <v>54</v>
      </c>
      <c r="C12" s="56">
        <v>5000</v>
      </c>
      <c r="D12" s="56">
        <v>2372</v>
      </c>
      <c r="E12" s="9">
        <f t="shared" si="0"/>
        <v>0.4744</v>
      </c>
    </row>
    <row r="13" spans="1:5" s="3" customFormat="1" ht="18" customHeight="1">
      <c r="A13" s="60">
        <v>4</v>
      </c>
      <c r="B13" s="63" t="s">
        <v>55</v>
      </c>
      <c r="C13" s="56">
        <v>12000</v>
      </c>
      <c r="D13" s="56">
        <v>6863.6</v>
      </c>
      <c r="E13" s="9">
        <f t="shared" si="0"/>
        <v>0.5719666666666667</v>
      </c>
    </row>
    <row r="14" spans="1:5" s="21" customFormat="1" ht="18" customHeight="1">
      <c r="A14" s="64" t="s">
        <v>10</v>
      </c>
      <c r="B14" s="33" t="s">
        <v>56</v>
      </c>
      <c r="C14" s="65">
        <f>SUM(C15,C16,C17,C18,C21,C23,C24)</f>
        <v>1955820</v>
      </c>
      <c r="D14" s="65">
        <f>SUM(D15,D16,D17,D18,D21,D23,D24)</f>
        <v>875830.4</v>
      </c>
      <c r="E14" s="66">
        <f t="shared" si="0"/>
        <v>0.44780726242701274</v>
      </c>
    </row>
    <row r="15" spans="1:5" s="3" customFormat="1" ht="12.75">
      <c r="A15" s="60">
        <v>1</v>
      </c>
      <c r="B15" s="1" t="s">
        <v>57</v>
      </c>
      <c r="C15" s="56">
        <v>77000</v>
      </c>
      <c r="D15" s="56">
        <v>36024.6</v>
      </c>
      <c r="E15" s="67">
        <f t="shared" si="0"/>
        <v>0.467851948051948</v>
      </c>
    </row>
    <row r="16" spans="1:5" s="30" customFormat="1" ht="12.75">
      <c r="A16" s="68">
        <v>2</v>
      </c>
      <c r="B16" s="1" t="s">
        <v>58</v>
      </c>
      <c r="C16" s="56">
        <v>343700</v>
      </c>
      <c r="D16" s="56">
        <v>116767.5</v>
      </c>
      <c r="E16" s="9">
        <f t="shared" si="0"/>
        <v>0.3397366889729415</v>
      </c>
    </row>
    <row r="17" spans="1:5" s="3" customFormat="1" ht="18" customHeight="1">
      <c r="A17" s="68">
        <v>3</v>
      </c>
      <c r="B17" s="1" t="s">
        <v>59</v>
      </c>
      <c r="C17" s="56">
        <v>6100</v>
      </c>
      <c r="D17" s="56">
        <v>2620</v>
      </c>
      <c r="E17" s="9">
        <f t="shared" si="0"/>
        <v>0.42950819672131146</v>
      </c>
    </row>
    <row r="18" spans="1:5" s="15" customFormat="1" ht="18" customHeight="1">
      <c r="A18" s="68">
        <v>4</v>
      </c>
      <c r="B18" s="1" t="s">
        <v>12</v>
      </c>
      <c r="C18" s="56">
        <f>SUM(C19:C20)</f>
        <v>1230700</v>
      </c>
      <c r="D18" s="56">
        <f>SUM(D19:D20)</f>
        <v>579886.4</v>
      </c>
      <c r="E18" s="9">
        <f t="shared" si="0"/>
        <v>0.47118420411148126</v>
      </c>
    </row>
    <row r="19" spans="1:5" s="3" customFormat="1" ht="18" customHeight="1">
      <c r="A19" s="69"/>
      <c r="B19" s="69" t="s">
        <v>13</v>
      </c>
      <c r="C19" s="56">
        <v>1135200</v>
      </c>
      <c r="D19" s="56">
        <v>550703.9</v>
      </c>
      <c r="E19" s="9">
        <f t="shared" si="0"/>
        <v>0.4851161909795631</v>
      </c>
    </row>
    <row r="20" spans="1:5" s="3" customFormat="1" ht="18" customHeight="1">
      <c r="A20" s="69"/>
      <c r="B20" s="69" t="s">
        <v>60</v>
      </c>
      <c r="C20" s="56">
        <v>95500</v>
      </c>
      <c r="D20" s="56">
        <v>29182.5</v>
      </c>
      <c r="E20" s="9">
        <f t="shared" si="0"/>
        <v>0.3055759162303665</v>
      </c>
    </row>
    <row r="21" spans="1:5" s="3" customFormat="1" ht="26.25" customHeight="1">
      <c r="A21" s="68">
        <v>5</v>
      </c>
      <c r="B21" s="70" t="s">
        <v>81</v>
      </c>
      <c r="C21" s="56">
        <v>256920</v>
      </c>
      <c r="D21" s="56">
        <v>120618.9</v>
      </c>
      <c r="E21" s="9">
        <f t="shared" si="0"/>
        <v>0.4694803829985988</v>
      </c>
    </row>
    <row r="22" spans="1:5" s="3" customFormat="1" ht="26.25" customHeight="1">
      <c r="A22" s="68"/>
      <c r="B22" s="70" t="s">
        <v>82</v>
      </c>
      <c r="C22" s="56">
        <v>203700</v>
      </c>
      <c r="D22" s="56">
        <v>95982</v>
      </c>
      <c r="E22" s="9">
        <f t="shared" si="0"/>
        <v>0.4711929307805596</v>
      </c>
    </row>
    <row r="23" spans="1:5" s="3" customFormat="1" ht="18" customHeight="1">
      <c r="A23" s="68">
        <v>6</v>
      </c>
      <c r="B23" s="1" t="s">
        <v>62</v>
      </c>
      <c r="C23" s="56">
        <v>15000</v>
      </c>
      <c r="D23" s="56">
        <v>9245</v>
      </c>
      <c r="E23" s="9">
        <f t="shared" si="0"/>
        <v>0.6163333333333333</v>
      </c>
    </row>
    <row r="24" spans="1:5" s="3" customFormat="1" ht="18" customHeight="1">
      <c r="A24" s="68">
        <v>7</v>
      </c>
      <c r="B24" s="1" t="s">
        <v>17</v>
      </c>
      <c r="C24" s="56">
        <v>26400</v>
      </c>
      <c r="D24" s="56">
        <v>10668</v>
      </c>
      <c r="E24" s="9">
        <f t="shared" si="0"/>
        <v>0.4040909090909091</v>
      </c>
    </row>
    <row r="25" spans="1:5" s="3" customFormat="1" ht="18" customHeight="1">
      <c r="A25" s="6" t="s">
        <v>19</v>
      </c>
      <c r="B25" s="7" t="s">
        <v>63</v>
      </c>
      <c r="C25" s="48">
        <f>C4-C14</f>
        <v>0</v>
      </c>
      <c r="D25" s="48">
        <f>D4-D14</f>
        <v>1511.1999999999534</v>
      </c>
      <c r="E25" s="9"/>
    </row>
    <row r="26" spans="1:5" s="3" customFormat="1" ht="18" customHeight="1">
      <c r="A26" s="6" t="s">
        <v>83</v>
      </c>
      <c r="B26" s="7" t="s">
        <v>84</v>
      </c>
      <c r="C26" s="1">
        <v>6000</v>
      </c>
      <c r="D26" s="1">
        <v>0</v>
      </c>
      <c r="E26" s="1"/>
    </row>
    <row r="27" spans="1:5" s="3" customFormat="1" ht="18" customHeight="1">
      <c r="A27"/>
      <c r="B27"/>
      <c r="C27"/>
      <c r="D27"/>
      <c r="E27"/>
    </row>
    <row r="28" spans="1:5" s="21" customFormat="1" ht="18" customHeight="1">
      <c r="A28" s="85" t="s">
        <v>77</v>
      </c>
      <c r="B28" s="85"/>
      <c r="C28" s="85"/>
      <c r="D28" s="85"/>
      <c r="E28" s="85"/>
    </row>
    <row r="29" spans="1:5" s="21" customFormat="1" ht="18" customHeight="1">
      <c r="A29" s="71"/>
      <c r="B29" s="71"/>
      <c r="C29" s="71"/>
      <c r="D29" s="71"/>
      <c r="E29" s="71"/>
    </row>
    <row r="30" spans="1:5" s="3" customFormat="1" ht="25.5">
      <c r="A30" s="63" t="s">
        <v>29</v>
      </c>
      <c r="B30" s="63"/>
      <c r="C30" s="75" t="s">
        <v>1</v>
      </c>
      <c r="D30" s="76" t="s">
        <v>31</v>
      </c>
      <c r="E30" s="71"/>
    </row>
    <row r="31" spans="1:5" s="30" customFormat="1" ht="15" customHeight="1">
      <c r="A31" s="63" t="s">
        <v>0</v>
      </c>
      <c r="B31" s="63"/>
      <c r="C31" s="72">
        <v>113269.3</v>
      </c>
      <c r="D31" s="72"/>
      <c r="E31" s="71"/>
    </row>
    <row r="32" spans="1:5" s="3" customFormat="1" ht="15" customHeight="1">
      <c r="A32" s="63" t="s">
        <v>64</v>
      </c>
      <c r="B32" s="63"/>
      <c r="C32" s="72">
        <v>275971.28</v>
      </c>
      <c r="D32" s="72"/>
      <c r="E32" s="71"/>
    </row>
    <row r="33" spans="1:5" s="15" customFormat="1" ht="18" customHeight="1">
      <c r="A33"/>
      <c r="B33"/>
      <c r="C33"/>
      <c r="D33"/>
      <c r="E33"/>
    </row>
  </sheetData>
  <mergeCells count="2">
    <mergeCell ref="A1:E1"/>
    <mergeCell ref="A28:E28"/>
  </mergeCells>
  <printOptions/>
  <pageMargins left="0.75" right="0.73" top="0.66" bottom="0.43" header="0.17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E30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41.00390625" style="0" customWidth="1"/>
    <col min="3" max="3" width="16.125" style="0" customWidth="1"/>
    <col min="4" max="4" width="15.25390625" style="0" customWidth="1"/>
  </cols>
  <sheetData>
    <row r="1" spans="1:5" ht="40.5" customHeight="1">
      <c r="A1" s="84" t="s">
        <v>91</v>
      </c>
      <c r="B1" s="84"/>
      <c r="C1" s="84"/>
      <c r="D1" s="84"/>
      <c r="E1" s="84"/>
    </row>
    <row r="2" spans="1:5" ht="58.5" customHeight="1">
      <c r="A2" s="29" t="s">
        <v>25</v>
      </c>
      <c r="B2" s="29" t="s">
        <v>2</v>
      </c>
      <c r="C2" s="53" t="s">
        <v>78</v>
      </c>
      <c r="D2" s="54" t="s">
        <v>39</v>
      </c>
      <c r="E2" s="4" t="s">
        <v>28</v>
      </c>
    </row>
    <row r="3" spans="1:5" s="43" customFormat="1" ht="15" customHeight="1">
      <c r="A3" s="5">
        <v>1</v>
      </c>
      <c r="B3" s="55">
        <v>2</v>
      </c>
      <c r="C3" s="55">
        <v>3</v>
      </c>
      <c r="D3" s="55">
        <v>4</v>
      </c>
      <c r="E3" s="5">
        <v>5</v>
      </c>
    </row>
    <row r="4" spans="1:5" ht="16.5" customHeight="1">
      <c r="A4" s="6" t="s">
        <v>3</v>
      </c>
      <c r="B4" s="7" t="s">
        <v>4</v>
      </c>
      <c r="C4" s="8">
        <f>SUM(C5,C8,C9)</f>
        <v>13428000</v>
      </c>
      <c r="D4" s="8">
        <f>SUM(D5,D8,D9)</f>
        <v>6644474.460000001</v>
      </c>
      <c r="E4" s="73">
        <f aca="true" t="shared" si="0" ref="E4:E22">D4/C4</f>
        <v>0.4948223458445041</v>
      </c>
    </row>
    <row r="5" spans="1:5" ht="18" customHeight="1">
      <c r="A5" s="5">
        <v>1</v>
      </c>
      <c r="B5" s="1" t="s">
        <v>47</v>
      </c>
      <c r="C5" s="56">
        <f>SUM(C6:C7)</f>
        <v>13276000</v>
      </c>
      <c r="D5" s="56">
        <f>SUM(D6:D7)</f>
        <v>6536605.5600000005</v>
      </c>
      <c r="E5" s="9">
        <f t="shared" si="0"/>
        <v>0.4923625760771317</v>
      </c>
    </row>
    <row r="6" spans="1:5" ht="18" customHeight="1">
      <c r="A6" s="57"/>
      <c r="B6" s="57" t="s">
        <v>48</v>
      </c>
      <c r="C6" s="58">
        <f>5054000*2</f>
        <v>10108000</v>
      </c>
      <c r="D6" s="58">
        <v>4952832.7</v>
      </c>
      <c r="E6" s="67">
        <f t="shared" si="0"/>
        <v>0.4899913632766126</v>
      </c>
    </row>
    <row r="7" spans="1:5" ht="24.75" customHeight="1">
      <c r="A7" s="57"/>
      <c r="B7" s="61" t="s">
        <v>65</v>
      </c>
      <c r="C7" s="58">
        <f>1584000*2</f>
        <v>3168000</v>
      </c>
      <c r="D7" s="58">
        <v>1583772.86</v>
      </c>
      <c r="E7" s="67">
        <f t="shared" si="0"/>
        <v>0.4999283017676768</v>
      </c>
    </row>
    <row r="8" spans="1:5" ht="18" customHeight="1">
      <c r="A8" s="60">
        <v>2</v>
      </c>
      <c r="B8" s="1" t="s">
        <v>55</v>
      </c>
      <c r="C8" s="56">
        <f>36500*2</f>
        <v>73000</v>
      </c>
      <c r="D8" s="56">
        <v>51402</v>
      </c>
      <c r="E8" s="9">
        <f t="shared" si="0"/>
        <v>0.7041369863013699</v>
      </c>
    </row>
    <row r="9" spans="1:5" ht="18" customHeight="1">
      <c r="A9" s="60">
        <v>3</v>
      </c>
      <c r="B9" s="1" t="s">
        <v>54</v>
      </c>
      <c r="C9" s="56">
        <f>39500*2</f>
        <v>79000</v>
      </c>
      <c r="D9" s="56">
        <v>56466.9</v>
      </c>
      <c r="E9" s="9">
        <f t="shared" si="0"/>
        <v>0.7147708860759494</v>
      </c>
    </row>
    <row r="10" spans="1:5" ht="18" customHeight="1">
      <c r="A10" s="6" t="s">
        <v>10</v>
      </c>
      <c r="B10" s="74" t="s">
        <v>56</v>
      </c>
      <c r="C10" s="48">
        <f>SUM(C11,C12,C14,C15,C18,C19,C20,C21,C22)</f>
        <v>13818298</v>
      </c>
      <c r="D10" s="48">
        <f>SUM(D11,D12,D14,D15,D18,D19,D20,D21,D22)</f>
        <v>6913424.950000001</v>
      </c>
      <c r="E10" s="73">
        <f t="shared" si="0"/>
        <v>0.5003094411482515</v>
      </c>
    </row>
    <row r="11" spans="1:5" s="15" customFormat="1" ht="15.75" customHeight="1">
      <c r="A11" s="60">
        <v>1</v>
      </c>
      <c r="B11" s="1" t="s">
        <v>57</v>
      </c>
      <c r="C11" s="56">
        <f>485000*2</f>
        <v>970000</v>
      </c>
      <c r="D11" s="56">
        <v>485199.85</v>
      </c>
      <c r="E11" s="9">
        <f t="shared" si="0"/>
        <v>0.500206030927835</v>
      </c>
    </row>
    <row r="12" spans="1:5" s="15" customFormat="1" ht="12.75">
      <c r="A12" s="60">
        <v>2</v>
      </c>
      <c r="B12" s="1" t="s">
        <v>58</v>
      </c>
      <c r="C12" s="56">
        <f>1525000*2</f>
        <v>3050000</v>
      </c>
      <c r="D12" s="56">
        <v>1525720</v>
      </c>
      <c r="E12" s="9">
        <f t="shared" si="0"/>
        <v>0.5002360655737705</v>
      </c>
    </row>
    <row r="13" spans="1:5" s="15" customFormat="1" ht="12.75">
      <c r="A13" s="60"/>
      <c r="B13" s="1" t="s">
        <v>70</v>
      </c>
      <c r="C13" s="56">
        <f>1152500*2</f>
        <v>2305000</v>
      </c>
      <c r="D13" s="56">
        <v>1152703</v>
      </c>
      <c r="E13" s="9">
        <f t="shared" si="0"/>
        <v>0.5000880694143167</v>
      </c>
    </row>
    <row r="14" spans="1:5" s="3" customFormat="1" ht="18" customHeight="1">
      <c r="A14" s="60">
        <v>3</v>
      </c>
      <c r="B14" s="1" t="s">
        <v>59</v>
      </c>
      <c r="C14" s="56">
        <f>50102*2</f>
        <v>100204</v>
      </c>
      <c r="D14" s="56">
        <v>50101.5</v>
      </c>
      <c r="E14" s="9">
        <f t="shared" si="0"/>
        <v>0.49999501017923437</v>
      </c>
    </row>
    <row r="15" spans="1:5" s="21" customFormat="1" ht="18" customHeight="1">
      <c r="A15" s="60">
        <v>4</v>
      </c>
      <c r="B15" s="1" t="s">
        <v>66</v>
      </c>
      <c r="C15" s="56">
        <f>SUM(C16,C17)</f>
        <v>7473000</v>
      </c>
      <c r="D15" s="56">
        <f>SUM(D16,D17)</f>
        <v>3739948.6</v>
      </c>
      <c r="E15" s="9">
        <f t="shared" si="0"/>
        <v>0.5004614746420447</v>
      </c>
    </row>
    <row r="16" spans="1:5" s="3" customFormat="1" ht="12.75">
      <c r="A16" s="62"/>
      <c r="B16" s="57" t="s">
        <v>13</v>
      </c>
      <c r="C16" s="58">
        <f>3461500*2</f>
        <v>6923000</v>
      </c>
      <c r="D16" s="51">
        <v>3461843.6</v>
      </c>
      <c r="E16" s="67">
        <f t="shared" si="0"/>
        <v>0.500049631662574</v>
      </c>
    </row>
    <row r="17" spans="1:5" s="30" customFormat="1" ht="12.75">
      <c r="A17" s="62"/>
      <c r="B17" s="57" t="s">
        <v>67</v>
      </c>
      <c r="C17" s="58">
        <f>275000*2</f>
        <v>550000</v>
      </c>
      <c r="D17" s="51">
        <v>278105</v>
      </c>
      <c r="E17" s="67">
        <f t="shared" si="0"/>
        <v>0.5056454545454545</v>
      </c>
    </row>
    <row r="18" spans="1:5" s="3" customFormat="1" ht="27" customHeight="1">
      <c r="A18" s="60">
        <v>5</v>
      </c>
      <c r="B18" s="70" t="s">
        <v>61</v>
      </c>
      <c r="C18" s="56">
        <f>779000*2</f>
        <v>1558000</v>
      </c>
      <c r="D18" s="56">
        <v>779128.9</v>
      </c>
      <c r="E18" s="9">
        <f t="shared" si="0"/>
        <v>0.5000827342747112</v>
      </c>
    </row>
    <row r="19" spans="1:5" s="15" customFormat="1" ht="18" customHeight="1">
      <c r="A19" s="60">
        <v>6</v>
      </c>
      <c r="B19" s="1" t="s">
        <v>62</v>
      </c>
      <c r="C19" s="56">
        <f>12345*2</f>
        <v>24690</v>
      </c>
      <c r="D19" s="56">
        <v>12344.5</v>
      </c>
      <c r="E19" s="9">
        <f t="shared" si="0"/>
        <v>0.49997974888618874</v>
      </c>
    </row>
    <row r="20" spans="1:5" s="3" customFormat="1" ht="18" customHeight="1">
      <c r="A20" s="60">
        <v>7</v>
      </c>
      <c r="B20" s="1" t="s">
        <v>17</v>
      </c>
      <c r="C20" s="56">
        <f>321000*2</f>
        <v>642000</v>
      </c>
      <c r="D20" s="56">
        <v>320811.7</v>
      </c>
      <c r="E20" s="9">
        <f t="shared" si="0"/>
        <v>0.49970669781931465</v>
      </c>
    </row>
    <row r="21" spans="1:5" s="3" customFormat="1" ht="18" customHeight="1">
      <c r="A21" s="60">
        <v>8</v>
      </c>
      <c r="B21" s="1" t="s">
        <v>68</v>
      </c>
      <c r="C21" s="56">
        <f>52*2</f>
        <v>104</v>
      </c>
      <c r="D21" s="56">
        <v>52</v>
      </c>
      <c r="E21" s="9">
        <f t="shared" si="0"/>
        <v>0.5</v>
      </c>
    </row>
    <row r="22" spans="1:5" s="3" customFormat="1" ht="18" customHeight="1">
      <c r="A22" s="60">
        <v>9</v>
      </c>
      <c r="B22" s="1" t="s">
        <v>69</v>
      </c>
      <c r="C22" s="56">
        <f>150*2</f>
        <v>300</v>
      </c>
      <c r="D22" s="56">
        <v>117.9</v>
      </c>
      <c r="E22" s="9">
        <f t="shared" si="0"/>
        <v>0.393</v>
      </c>
    </row>
    <row r="23" spans="1:5" s="3" customFormat="1" ht="18" customHeight="1">
      <c r="A23" s="60">
        <v>10</v>
      </c>
      <c r="B23" s="1" t="s">
        <v>20</v>
      </c>
      <c r="C23" s="56">
        <f>C4-C10</f>
        <v>-390298</v>
      </c>
      <c r="D23" s="56">
        <f>D4-D10</f>
        <v>-268950.4900000002</v>
      </c>
      <c r="E23" s="9"/>
    </row>
    <row r="24" spans="1:5" s="3" customFormat="1" ht="18" customHeight="1">
      <c r="A24"/>
      <c r="B24"/>
      <c r="C24"/>
      <c r="D24"/>
      <c r="E24"/>
    </row>
    <row r="25" spans="1:5" s="3" customFormat="1" ht="18" customHeight="1">
      <c r="A25"/>
      <c r="B25"/>
      <c r="C25"/>
      <c r="D25"/>
      <c r="E25"/>
    </row>
    <row r="26" spans="1:5" s="3" customFormat="1" ht="18" customHeight="1">
      <c r="A26" s="85" t="s">
        <v>77</v>
      </c>
      <c r="B26" s="85"/>
      <c r="C26" s="85"/>
      <c r="D26" s="85"/>
      <c r="E26" s="85"/>
    </row>
    <row r="27" spans="1:5" s="3" customFormat="1" ht="18" customHeight="1">
      <c r="A27" s="71"/>
      <c r="B27" s="71"/>
      <c r="C27" s="71"/>
      <c r="D27" s="71"/>
      <c r="E27" s="71"/>
    </row>
    <row r="28" spans="1:5" s="21" customFormat="1" ht="27" customHeight="1">
      <c r="A28" s="63" t="s">
        <v>29</v>
      </c>
      <c r="B28" s="63"/>
      <c r="C28" s="75" t="s">
        <v>1</v>
      </c>
      <c r="D28" s="76" t="s">
        <v>31</v>
      </c>
      <c r="E28" s="71"/>
    </row>
    <row r="29" spans="1:5" s="21" customFormat="1" ht="18" customHeight="1">
      <c r="A29" s="63" t="s">
        <v>0</v>
      </c>
      <c r="B29" s="63"/>
      <c r="C29" s="72">
        <v>1302852.51</v>
      </c>
      <c r="D29" s="72">
        <v>217287.55</v>
      </c>
      <c r="E29" s="71"/>
    </row>
    <row r="30" spans="1:5" s="3" customFormat="1" ht="16.5" customHeight="1">
      <c r="A30" s="63" t="s">
        <v>64</v>
      </c>
      <c r="B30" s="63"/>
      <c r="C30" s="72">
        <v>1287460.73</v>
      </c>
      <c r="D30" s="72"/>
      <c r="E30" s="71"/>
    </row>
  </sheetData>
  <mergeCells count="2">
    <mergeCell ref="A1:E1"/>
    <mergeCell ref="A26:E26"/>
  </mergeCells>
  <printOptions/>
  <pageMargins left="0.75" right="0.75" top="0.59" bottom="0.43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2011-08-19T09:12:18Z</cp:lastPrinted>
  <dcterms:created xsi:type="dcterms:W3CDTF">1997-02-26T13:46:56Z</dcterms:created>
  <dcterms:modified xsi:type="dcterms:W3CDTF">2011-08-19T09:14:25Z</dcterms:modified>
  <cp:category/>
  <cp:version/>
  <cp:contentType/>
  <cp:contentStatus/>
</cp:coreProperties>
</file>