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780" windowWidth="9690" windowHeight="6480" tabRatio="622" activeTab="4"/>
  </bookViews>
  <sheets>
    <sheet name="Razem" sheetId="1" r:id="rId1"/>
    <sheet name="Zadania rzeczowe" sheetId="2" r:id="rId2"/>
    <sheet name="wydatki pólrocze" sheetId="3" r:id="rId3"/>
    <sheet name="zadania rzeczowe (2)" sheetId="4" r:id="rId4"/>
    <sheet name="przedszkola2010" sheetId="5" r:id="rId5"/>
  </sheets>
  <definedNames>
    <definedName name="_xlnm.Print_Titles" localSheetId="0">'Razem'!$5:$6</definedName>
    <definedName name="_xlnm.Print_Titles" localSheetId="2">'wydatki pólrocze'!$A:$A,'wydatki pólrocze'!$2:$3</definedName>
  </definedNames>
  <calcPr fullCalcOnLoad="1"/>
</workbook>
</file>

<file path=xl/sharedStrings.xml><?xml version="1.0" encoding="utf-8"?>
<sst xmlns="http://schemas.openxmlformats.org/spreadsheetml/2006/main" count="834" uniqueCount="400">
  <si>
    <t>Plan</t>
  </si>
  <si>
    <t>Wykonanie</t>
  </si>
  <si>
    <t>Razem</t>
  </si>
  <si>
    <t>Ogółem</t>
  </si>
  <si>
    <t>Jednostka</t>
  </si>
  <si>
    <t>SP Nr 10</t>
  </si>
  <si>
    <t>SP Nr 17</t>
  </si>
  <si>
    <t>SP Nr 16</t>
  </si>
  <si>
    <t>SP Nr 18</t>
  </si>
  <si>
    <t>SP Nr 20</t>
  </si>
  <si>
    <t>SP Nr 21</t>
  </si>
  <si>
    <t>SP Nr 23</t>
  </si>
  <si>
    <t>SP Nr 26</t>
  </si>
  <si>
    <t>SP Nr 28</t>
  </si>
  <si>
    <t>SP Nr 29</t>
  </si>
  <si>
    <t>SP Nr 33</t>
  </si>
  <si>
    <t>SP Nr 34</t>
  </si>
  <si>
    <t>SP Nr 35</t>
  </si>
  <si>
    <t>SP Nr 37</t>
  </si>
  <si>
    <t>SP Nr 39</t>
  </si>
  <si>
    <t>SP Nr 40</t>
  </si>
  <si>
    <t>%</t>
  </si>
  <si>
    <t>Nr</t>
  </si>
  <si>
    <t>plac.</t>
  </si>
  <si>
    <t>wydatków</t>
  </si>
  <si>
    <t>§ 4110</t>
  </si>
  <si>
    <t>§ 4120</t>
  </si>
  <si>
    <t>§ 4260</t>
  </si>
  <si>
    <t>SP/Gimn.</t>
  </si>
  <si>
    <t>Gim.dla dor</t>
  </si>
  <si>
    <t xml:space="preserve">Razem </t>
  </si>
  <si>
    <t>SP</t>
  </si>
  <si>
    <t>"O"</t>
  </si>
  <si>
    <t>Gimn.</t>
  </si>
  <si>
    <t xml:space="preserve">       Liczba  uczniów </t>
  </si>
  <si>
    <t xml:space="preserve">          Liczba oddziałów</t>
  </si>
  <si>
    <t xml:space="preserve">SP  </t>
  </si>
  <si>
    <t xml:space="preserve">Ogółem </t>
  </si>
  <si>
    <t>Obsł.</t>
  </si>
  <si>
    <t xml:space="preserve">          Z a  t r u d n i e n i e</t>
  </si>
  <si>
    <t>uczn.</t>
  </si>
  <si>
    <t>uczestn.</t>
  </si>
  <si>
    <t>pełnopł.</t>
  </si>
  <si>
    <t>inne</t>
  </si>
  <si>
    <t>P.staż</t>
  </si>
  <si>
    <t>P.kontr.</t>
  </si>
  <si>
    <t>P.mian.</t>
  </si>
  <si>
    <t>P.dypl.</t>
  </si>
  <si>
    <t>G.staż</t>
  </si>
  <si>
    <t>G.kontr.</t>
  </si>
  <si>
    <t>G.mian.</t>
  </si>
  <si>
    <t>G.dypl.</t>
  </si>
  <si>
    <t>limit</t>
  </si>
  <si>
    <t>SP Nr 13</t>
  </si>
  <si>
    <t>MOPS</t>
  </si>
  <si>
    <t>prac.</t>
  </si>
  <si>
    <t>§ 4040</t>
  </si>
  <si>
    <t>§ 4270</t>
  </si>
  <si>
    <t>Gimnazjum Nr 1</t>
  </si>
  <si>
    <t>G 1</t>
  </si>
  <si>
    <t>Gimnazjum Nr 3</t>
  </si>
  <si>
    <t>G 3</t>
  </si>
  <si>
    <t>Gimnazjum Nr 4</t>
  </si>
  <si>
    <t>G 4</t>
  </si>
  <si>
    <t>G 10</t>
  </si>
  <si>
    <t>Gimnazjum Nr 11</t>
  </si>
  <si>
    <t>G 11</t>
  </si>
  <si>
    <t>G 23</t>
  </si>
  <si>
    <t>G 24</t>
  </si>
  <si>
    <t>G 13</t>
  </si>
  <si>
    <t>organizacyjna</t>
  </si>
  <si>
    <t>uczniów</t>
  </si>
  <si>
    <t>Koszt 1</t>
  </si>
  <si>
    <t>ucznia</t>
  </si>
  <si>
    <t>§ 6060</t>
  </si>
  <si>
    <t>§ 6050</t>
  </si>
  <si>
    <t>G 2</t>
  </si>
  <si>
    <t>G 5</t>
  </si>
  <si>
    <t>G 7</t>
  </si>
  <si>
    <t>G 8</t>
  </si>
  <si>
    <t>G 9</t>
  </si>
  <si>
    <t>G 12</t>
  </si>
  <si>
    <t>G 14</t>
  </si>
  <si>
    <t>G 15</t>
  </si>
  <si>
    <t>G 16</t>
  </si>
  <si>
    <t>G 17</t>
  </si>
  <si>
    <t>G 18</t>
  </si>
  <si>
    <t>G 19</t>
  </si>
  <si>
    <t>G 20</t>
  </si>
  <si>
    <t>SP Nr 6</t>
  </si>
  <si>
    <t>Nauczanie indywidualne</t>
  </si>
  <si>
    <t>Żywienie w szkołach w tym:</t>
  </si>
  <si>
    <t>Świetlca</t>
  </si>
  <si>
    <t>§ 4440</t>
  </si>
  <si>
    <t>"O"staż</t>
  </si>
  <si>
    <t>"O"kontr</t>
  </si>
  <si>
    <t>"O"mian</t>
  </si>
  <si>
    <t>"O"dypl</t>
  </si>
  <si>
    <t>ZSSOg</t>
  </si>
  <si>
    <t xml:space="preserve">Nauczyciele razem </t>
  </si>
  <si>
    <t>ZS Nr 5</t>
  </si>
  <si>
    <t>ZS Nr 6</t>
  </si>
  <si>
    <t>ZS Nr 7</t>
  </si>
  <si>
    <t>ZS Nr 9</t>
  </si>
  <si>
    <t>ZS Nr 10</t>
  </si>
  <si>
    <t>ZS Nr 11</t>
  </si>
  <si>
    <t>ZS Nr 12</t>
  </si>
  <si>
    <t>ZS Nr 13</t>
  </si>
  <si>
    <t>ZS Nr 14</t>
  </si>
  <si>
    <t>ZS Nr 15</t>
  </si>
  <si>
    <t>ZSSOg.</t>
  </si>
  <si>
    <t>ZSOg Nr 6</t>
  </si>
  <si>
    <t>ZSOg Nr 5</t>
  </si>
  <si>
    <t>ZSOg Nr 4</t>
  </si>
  <si>
    <t>ZSZ Nr 1</t>
  </si>
  <si>
    <t>ZSOg Nr 2</t>
  </si>
  <si>
    <t>ZSOg Nr 1</t>
  </si>
  <si>
    <t>Etaty N+A+O</t>
  </si>
  <si>
    <t>S</t>
  </si>
  <si>
    <t>K</t>
  </si>
  <si>
    <t>M</t>
  </si>
  <si>
    <t>D</t>
  </si>
  <si>
    <t>Adm.</t>
  </si>
  <si>
    <t>SP 11</t>
  </si>
  <si>
    <t>SP 8</t>
  </si>
  <si>
    <t>SP 10</t>
  </si>
  <si>
    <t>Pedagodzy</t>
  </si>
  <si>
    <t>Psycholodzy</t>
  </si>
  <si>
    <t>ilość godzin tygodn</t>
  </si>
  <si>
    <t xml:space="preserve"> </t>
  </si>
  <si>
    <t>Gimnazjum Nr 2</t>
  </si>
  <si>
    <t>ZWE Nr 1</t>
  </si>
  <si>
    <t>SP 6</t>
  </si>
  <si>
    <t>SP 13</t>
  </si>
  <si>
    <t>SP 16</t>
  </si>
  <si>
    <t>SP 17</t>
  </si>
  <si>
    <t>SP 18</t>
  </si>
  <si>
    <t>SP 20</t>
  </si>
  <si>
    <t>SP 21</t>
  </si>
  <si>
    <t>SP 23</t>
  </si>
  <si>
    <t>SP 26</t>
  </si>
  <si>
    <t>SP 28</t>
  </si>
  <si>
    <t>SP 29</t>
  </si>
  <si>
    <t>SP 33</t>
  </si>
  <si>
    <t>SP 34</t>
  </si>
  <si>
    <t>SP 35</t>
  </si>
  <si>
    <t>SP 37</t>
  </si>
  <si>
    <t>SP 39</t>
  </si>
  <si>
    <t>SP 40</t>
  </si>
  <si>
    <t>SP 43</t>
  </si>
  <si>
    <t>SP 47</t>
  </si>
  <si>
    <t>SP 48</t>
  </si>
  <si>
    <t>Ś staż.</t>
  </si>
  <si>
    <t>Ś Kontr.</t>
  </si>
  <si>
    <t>Ś mian.</t>
  </si>
  <si>
    <t>Ś dypl.</t>
  </si>
  <si>
    <t>wyk.</t>
  </si>
  <si>
    <t>Razem 80101</t>
  </si>
  <si>
    <t>Razem 80103</t>
  </si>
  <si>
    <t>Razem 80110</t>
  </si>
  <si>
    <t>Razem 80148</t>
  </si>
  <si>
    <t>Razem 85401</t>
  </si>
  <si>
    <t>ZS 5</t>
  </si>
  <si>
    <t>ZS 6</t>
  </si>
  <si>
    <t>ZS 7</t>
  </si>
  <si>
    <t>ZS 9</t>
  </si>
  <si>
    <t>ZS 10</t>
  </si>
  <si>
    <t>ZS 11</t>
  </si>
  <si>
    <t>ZS 12</t>
  </si>
  <si>
    <t>ZWE 1</t>
  </si>
  <si>
    <t>ZS 13</t>
  </si>
  <si>
    <t>ZS 14</t>
  </si>
  <si>
    <t>ZS 15</t>
  </si>
  <si>
    <t>ZSOg.5</t>
  </si>
  <si>
    <t>ZSOg.4</t>
  </si>
  <si>
    <t>Razem 80113</t>
  </si>
  <si>
    <t>Razem 80146</t>
  </si>
  <si>
    <t>G1</t>
  </si>
  <si>
    <t>Razem 80195</t>
  </si>
  <si>
    <t>Razem 85412</t>
  </si>
  <si>
    <t>Razem 85415</t>
  </si>
  <si>
    <t>Razem 80120</t>
  </si>
  <si>
    <t>VII LO</t>
  </si>
  <si>
    <t>XIV LO</t>
  </si>
  <si>
    <t>XIII LO</t>
  </si>
  <si>
    <t>Sprawozdanie  z  wykonania  zadań  rzeczowych  w  szkołach  podstawowych  i  gimnazjach  za I półrocze 2010 roku</t>
  </si>
  <si>
    <t>Razem 801</t>
  </si>
  <si>
    <t>Razem 854</t>
  </si>
  <si>
    <t>Śr. liczba</t>
  </si>
  <si>
    <t>Razem 90019</t>
  </si>
  <si>
    <t>Jednostka organizacyjna</t>
  </si>
  <si>
    <t xml:space="preserve">Sprawozdanie z wykonania planów finansowych szkół podstawowych, oddziałów "0" w szkołach podstawowych, gimnazjów, stołówek szkolnych, świetlic szkolnych w I półroczu 2010 roku </t>
  </si>
  <si>
    <t>Sprawozdanie z wykonania planów finansowych szkół ponadpodstawowych i placówek wychowawczych za I półrocze 2010 roku</t>
  </si>
  <si>
    <t>Placówka</t>
  </si>
  <si>
    <t>liczba uczniów</t>
  </si>
  <si>
    <t>miesięczny koszt ucznia</t>
  </si>
  <si>
    <t>Plan wydatków</t>
  </si>
  <si>
    <t>Wykonanie wydatków</t>
  </si>
  <si>
    <t>w tym:</t>
  </si>
  <si>
    <t>§ 4010</t>
  </si>
  <si>
    <t>Zespół Szkół Ogólnokszt. Nr 6</t>
  </si>
  <si>
    <t>Zespół Szkół Specjalnych Nr 17</t>
  </si>
  <si>
    <t>Ośrodek Szkolno-Wych Nr 1</t>
  </si>
  <si>
    <t>Szkoły Podstawowe Specjalne            80102</t>
  </si>
  <si>
    <t>Zespół Szkół Ogólnokształcących Nr 2</t>
  </si>
  <si>
    <t>Zespół Szkół Ogólnokształcących Nr 1</t>
  </si>
  <si>
    <t>Zespół Szkół Zawodowych Nr 1</t>
  </si>
  <si>
    <t>Gimnazja Specjalne                         80111</t>
  </si>
  <si>
    <t>Zespół Szkół Ogólnokształcących Nr 6</t>
  </si>
  <si>
    <t>Specjalny Ośrodek Szkolno-Wychow Nr 1</t>
  </si>
  <si>
    <t>Dowożenie uczniów do szkół             80113</t>
  </si>
  <si>
    <t>I LO</t>
  </si>
  <si>
    <t>II LO</t>
  </si>
  <si>
    <t>III LO</t>
  </si>
  <si>
    <t>IV LO</t>
  </si>
  <si>
    <t>V LO</t>
  </si>
  <si>
    <t>VI LO</t>
  </si>
  <si>
    <t>IX LO</t>
  </si>
  <si>
    <t>X LO</t>
  </si>
  <si>
    <t>XII LO</t>
  </si>
  <si>
    <t>Kolegium Miejskie</t>
  </si>
  <si>
    <t>Licea Ogólnokształcące                  80120</t>
  </si>
  <si>
    <t>Specjalny Ośrodek Szkolno-Wychow Nr 2</t>
  </si>
  <si>
    <t>Licea Ogólnokształcące Specjalne      80121</t>
  </si>
  <si>
    <t>Zespół Szkół Usługowych</t>
  </si>
  <si>
    <t>Licea profilowane                            80123</t>
  </si>
  <si>
    <t>Zespół Szkół Administracyjno-Ekonomicznych</t>
  </si>
  <si>
    <t>Zespół Szkół Budowlanych</t>
  </si>
  <si>
    <t>Zespół Szkół Chłodniczych i Elektronicznych</t>
  </si>
  <si>
    <t>Zespół Szkół Hotelarsko-Gastronomicznych</t>
  </si>
  <si>
    <t>Zespół Szkół Mechanicznych</t>
  </si>
  <si>
    <t>Zespół Szkół Technicznych</t>
  </si>
  <si>
    <t>Zespół Szkół Zawodowych Nr 2</t>
  </si>
  <si>
    <t>Technikum Transportowe</t>
  </si>
  <si>
    <t>Szkoły Zawodowe                             80130</t>
  </si>
  <si>
    <t>Szkoła Muzyczna                             80132</t>
  </si>
  <si>
    <t xml:space="preserve">Specjalny Ośrodek Szkolno-Wych 1 </t>
  </si>
  <si>
    <t>Specjalny Ośrodek Szkolno-Wych 2</t>
  </si>
  <si>
    <t>Szkoły Zawodowe Specjalne    80134</t>
  </si>
  <si>
    <t>Zespół Szkół Technicznych  80140</t>
  </si>
  <si>
    <t>Gdyński Ośrodek Dokształcania Nauczycieli           80141</t>
  </si>
  <si>
    <t>Zespół Szkół Budownictwa Okrętowego</t>
  </si>
  <si>
    <t>Szkoła Muzyczna</t>
  </si>
  <si>
    <t>Specjalny Osrodek Szkolno-Wychowawczy Nr 2</t>
  </si>
  <si>
    <t>Dokształcanie nauczycieli    80146</t>
  </si>
  <si>
    <t>Zespół Szkół ogólnokształcących Nr 6</t>
  </si>
  <si>
    <t xml:space="preserve">Zespół Szkół Specjalnych Nr 17        </t>
  </si>
  <si>
    <t>Stołówki Szkolne             80148</t>
  </si>
  <si>
    <t>Zespół Szkól Specjalnych Nr 17</t>
  </si>
  <si>
    <t>Specjalny Ośrodek Szkolno-Wychowawczy Nr 1</t>
  </si>
  <si>
    <t>I ALO</t>
  </si>
  <si>
    <t>Zespól Szkół Usługowych</t>
  </si>
  <si>
    <t xml:space="preserve">Szkoła Muzyczna                         </t>
  </si>
  <si>
    <t>Młodzieżowy Dom Kultury</t>
  </si>
  <si>
    <t>Zespól Szkól Hotelarsko-Gastronomicznych</t>
  </si>
  <si>
    <t>Pozostała działalność            80195</t>
  </si>
  <si>
    <t>DZIAŁ 801 RAZEM</t>
  </si>
  <si>
    <t>Zespół Szkół Specjalnych Nr 17         85401</t>
  </si>
  <si>
    <t>Spec.Ośrodek Szk-Wych Nr 1</t>
  </si>
  <si>
    <t>Spec.Ośrodek Szk-Wych Nr 2</t>
  </si>
  <si>
    <t>Ośrodki Szkolno-Wychowawcze    85403</t>
  </si>
  <si>
    <t>Zespół Szkół Specjalnych Nr 17         85404</t>
  </si>
  <si>
    <t>Poradnia Psych-Pedagog Nr 1</t>
  </si>
  <si>
    <t>Poradnia Psych-Pedagog Nr 2</t>
  </si>
  <si>
    <t>Poradnia Psych-Pedagog Nr 3</t>
  </si>
  <si>
    <t>Poradnie Psychologiczno-Pedagogiczne       85406</t>
  </si>
  <si>
    <t>Młodzieżowy Dom Kultury             85407</t>
  </si>
  <si>
    <t>Internaty i bursy szkolne                 85410</t>
  </si>
  <si>
    <t>II  LO</t>
  </si>
  <si>
    <t>Zespól Szkół Mechanicznych</t>
  </si>
  <si>
    <t>Kolonie i obozy                         85412</t>
  </si>
  <si>
    <t>Specjalny Ośrodek Szkolno-Wychowawczy Nr 2</t>
  </si>
  <si>
    <t>Pomoc materialna dla uczniów     85415</t>
  </si>
  <si>
    <t>Szkolne Schronisko Młodzieżowe    85417</t>
  </si>
  <si>
    <t>Poradnia Psychologiczno-Pedagogiczna Nr 1</t>
  </si>
  <si>
    <t>Poradnia Psychologiczno-Pedagogiczna Nr 2</t>
  </si>
  <si>
    <t>Poradnia Psychologiczno-Pedagogiczna Nr 3</t>
  </si>
  <si>
    <t>Mlodzieżowy Dom Kultury</t>
  </si>
  <si>
    <t>Dokształcanie nauczycieli     85446</t>
  </si>
  <si>
    <t>RAZEM 854</t>
  </si>
  <si>
    <t>801-854</t>
  </si>
  <si>
    <t>Młodzieżowy Dom Kultury    92601</t>
  </si>
  <si>
    <t>Specjalny Ośrodek Szkolno-Wychowawczy Nr 1                 90019</t>
  </si>
  <si>
    <t>Sprawozdanie z wykonania zadań rzeczowych szkół ponadpodstawowych i placówek wychowawczych za I półrocze 2010 roku</t>
  </si>
  <si>
    <t>liczba oddziałów</t>
  </si>
  <si>
    <t>Liczba etatów kalkulacyjnych</t>
  </si>
  <si>
    <t>zatrudnienie</t>
  </si>
  <si>
    <t>Realizacja programu</t>
  </si>
  <si>
    <t>realizacja programu</t>
  </si>
  <si>
    <t>pedagod.</t>
  </si>
  <si>
    <t>etaty pedagogiczne, w tym:</t>
  </si>
  <si>
    <t>adm.</t>
  </si>
  <si>
    <t>obsługa</t>
  </si>
  <si>
    <t>razem</t>
  </si>
  <si>
    <t>podstawy programowe</t>
  </si>
  <si>
    <t>program</t>
  </si>
  <si>
    <t>plan</t>
  </si>
  <si>
    <t>stażysci</t>
  </si>
  <si>
    <t>kontrakt</t>
  </si>
  <si>
    <t>mian.</t>
  </si>
  <si>
    <t>dyplom.</t>
  </si>
  <si>
    <t>Razem  w tym</t>
  </si>
  <si>
    <t>klasy  dwujęzyczne</t>
  </si>
  <si>
    <t>klasy IB</t>
  </si>
  <si>
    <t>nauczanie indywidualne</t>
  </si>
  <si>
    <t>ilość osób</t>
  </si>
  <si>
    <t>pozostałe biblioteka pedagodzy</t>
  </si>
  <si>
    <t>poza minimum</t>
  </si>
  <si>
    <t>Zespól Szkół Ogólnokształcącyc Nr 6</t>
  </si>
  <si>
    <t>Zespół Szkół Specjalnych nr 17</t>
  </si>
  <si>
    <t>Szkoły Podstaw.Specj          80102</t>
  </si>
  <si>
    <t>Gimnazja Specjalne             80111</t>
  </si>
  <si>
    <t>I   LO</t>
  </si>
  <si>
    <t>V  LO</t>
  </si>
  <si>
    <t>VII  LO</t>
  </si>
  <si>
    <t>X   LO</t>
  </si>
  <si>
    <t>XII  LO</t>
  </si>
  <si>
    <t>Licea ogólnokształcące   80120</t>
  </si>
  <si>
    <t>Ośrodek Szkolno-Wych Nr 2</t>
  </si>
  <si>
    <t>Licea ogólnokształcące  specjalne      80121</t>
  </si>
  <si>
    <t>Licea Profilowane               80123</t>
  </si>
  <si>
    <t>Zesp.Sz.Ad.Ekonomicznych</t>
  </si>
  <si>
    <t>Zesp.Sz.Budowlanych</t>
  </si>
  <si>
    <t>Zespół Szkół Hotelarsko-Gastronom.</t>
  </si>
  <si>
    <t>Zespół Szkół Budown.Okręt.</t>
  </si>
  <si>
    <t>Szkoły Zawodowe                80130</t>
  </si>
  <si>
    <t>Szkoła Muzyczna                80132</t>
  </si>
  <si>
    <t>Zespól Szkól Specjalnych Nr 17</t>
  </si>
  <si>
    <t>Specjalny Ośrodek Szkolno-Wych Nr 1</t>
  </si>
  <si>
    <t>Specjalny Ośrodek Szkolno-Wych Nr 2</t>
  </si>
  <si>
    <t>Szkoły zawodowe specjalne 80134</t>
  </si>
  <si>
    <t>Zespól Szkół Technicznych 80140</t>
  </si>
  <si>
    <t>Gdyński Ośrodek Dokszt.Nauczycieli   80141</t>
  </si>
  <si>
    <t>Zespól Szkól Specjalnych Nr 17  80148</t>
  </si>
  <si>
    <t>Zespól Szkól Specjalnych Nr 17  80195</t>
  </si>
  <si>
    <t>RAZEM  801</t>
  </si>
  <si>
    <t>Zespół Szkół Specjalnych Nr 17   - 85401</t>
  </si>
  <si>
    <t>Specj.Ośr.Szk.Wych   85403</t>
  </si>
  <si>
    <t>Zespół Szkół Specjalnych Nr 17   - 85404</t>
  </si>
  <si>
    <t>Poradnia Psych-Pedagog 85406</t>
  </si>
  <si>
    <t>Młodzieżowy Dom Kultury   85407</t>
  </si>
  <si>
    <t>Młodzieżowy Dom Kultury   92601</t>
  </si>
  <si>
    <t>Internaty i bursy szkolne 85410</t>
  </si>
  <si>
    <t>Szkolne Schronisko Młodzieżowe 85417</t>
  </si>
  <si>
    <t>RAZEM  854</t>
  </si>
  <si>
    <t>OGÓŁEM</t>
  </si>
  <si>
    <t>Sprawozdanie z wykonania planu rzeczowo-finansowego przedszkoli za I półrocze 2010</t>
  </si>
  <si>
    <t>Nr Placówki</t>
  </si>
  <si>
    <t>Liczba dzieci ogół.</t>
  </si>
  <si>
    <t>w tym poza mini.</t>
  </si>
  <si>
    <t>Liczba oddzi.</t>
  </si>
  <si>
    <t>Ogółem żywion.</t>
  </si>
  <si>
    <t>Stan zatrudnienia</t>
  </si>
  <si>
    <t xml:space="preserve">Dotacja             </t>
  </si>
  <si>
    <t>Wydatki inwestycyjne</t>
  </si>
  <si>
    <t>Koszt dziecka</t>
  </si>
  <si>
    <t>Ogół.</t>
  </si>
  <si>
    <t>w tym</t>
  </si>
  <si>
    <t>Naucz.</t>
  </si>
  <si>
    <t>Admini.</t>
  </si>
  <si>
    <t>Obsłu.</t>
  </si>
  <si>
    <t>Przedszkole 4</t>
  </si>
  <si>
    <t>Przedszkole 5</t>
  </si>
  <si>
    <t>Przedszkole 6</t>
  </si>
  <si>
    <t>Przedszkole 7</t>
  </si>
  <si>
    <t>Przedszkole 8</t>
  </si>
  <si>
    <t>Przedszkole 9</t>
  </si>
  <si>
    <t>Przedszkole 11</t>
  </si>
  <si>
    <t>Przedszkole 13</t>
  </si>
  <si>
    <t>Przedszkole 14</t>
  </si>
  <si>
    <t>Przedszkole 15</t>
  </si>
  <si>
    <t>Przedszkole 16</t>
  </si>
  <si>
    <t>Przedszkole 18</t>
  </si>
  <si>
    <t>Przedszkole 19</t>
  </si>
  <si>
    <t>Przedszkole 21</t>
  </si>
  <si>
    <t>Przedszkole 22</t>
  </si>
  <si>
    <t>Przedszkole 23</t>
  </si>
  <si>
    <t>Przedszkole 24</t>
  </si>
  <si>
    <t>Przedszkole 25</t>
  </si>
  <si>
    <t>Przedszkole 26</t>
  </si>
  <si>
    <t>Przedszkole 27</t>
  </si>
  <si>
    <t>Przedszkole 28</t>
  </si>
  <si>
    <t>Przedszkole 29</t>
  </si>
  <si>
    <t>Przedszkole 30</t>
  </si>
  <si>
    <t>Przedszkole 31</t>
  </si>
  <si>
    <t>Przedszkole 32</t>
  </si>
  <si>
    <t>Przedszkole 35</t>
  </si>
  <si>
    <t>Przedszkole 36</t>
  </si>
  <si>
    <t>Przedszkole 42</t>
  </si>
  <si>
    <t>Przedszkole 43</t>
  </si>
  <si>
    <t>Przedszkole 44</t>
  </si>
  <si>
    <t>Przedszkole 46</t>
  </si>
  <si>
    <t>Przedszkole 47</t>
  </si>
  <si>
    <t>Przedszkole 48</t>
  </si>
  <si>
    <t>Przedszkole 49</t>
  </si>
  <si>
    <t>Przedszkole 50</t>
  </si>
  <si>
    <t>Przedszkole 51</t>
  </si>
  <si>
    <t>Przedszkole 52</t>
  </si>
  <si>
    <t>RAZEM:</t>
  </si>
  <si>
    <t>Sr. Nierozd.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</si>
</sst>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#,##0.000"/>
    <numFmt numFmtId="167" formatCode="#,##0.0"/>
    <numFmt numFmtId="168" formatCode="0.0"/>
    <numFmt numFmtId="169" formatCode="0.00000"/>
    <numFmt numFmtId="170" formatCode="0.000000"/>
    <numFmt numFmtId="171" formatCode="0.0000000"/>
  </numFmts>
  <fonts count="6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"/>
      <family val="2"/>
    </font>
    <font>
      <sz val="9"/>
      <name val="Arial CE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9"/>
      <color indexed="10"/>
      <name val="Arial Narrow"/>
      <family val="2"/>
    </font>
    <font>
      <sz val="10"/>
      <name val="Arial"/>
      <family val="0"/>
    </font>
    <font>
      <b/>
      <sz val="14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i/>
      <sz val="10"/>
      <name val="Arial Narrow"/>
      <family val="2"/>
    </font>
    <font>
      <b/>
      <sz val="12"/>
      <name val="Arial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"/>
      <family val="1"/>
    </font>
    <font>
      <b/>
      <i/>
      <sz val="10"/>
      <name val="Times New Roman"/>
      <family val="0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b/>
      <i/>
      <sz val="8"/>
      <name val="Arial CE"/>
      <family val="2"/>
    </font>
    <font>
      <b/>
      <i/>
      <sz val="9"/>
      <name val="Arial CE"/>
      <family val="0"/>
    </font>
    <font>
      <i/>
      <sz val="10"/>
      <name val="Arial Narrow"/>
      <family val="2"/>
    </font>
    <font>
      <b/>
      <i/>
      <sz val="11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 CE"/>
      <family val="0"/>
    </font>
    <font>
      <b/>
      <sz val="7"/>
      <name val="Arial CE"/>
      <family val="0"/>
    </font>
    <font>
      <sz val="7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1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4" fillId="0" borderId="0">
      <alignment/>
      <protection/>
    </xf>
    <xf numFmtId="0" fontId="55" fillId="20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7" fontId="1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3" fontId="15" fillId="0" borderId="10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167" fontId="20" fillId="0" borderId="10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167" fontId="19" fillId="0" borderId="10" xfId="0" applyNumberFormat="1" applyFont="1" applyBorder="1" applyAlignment="1">
      <alignment/>
    </xf>
    <xf numFmtId="3" fontId="19" fillId="0" borderId="10" xfId="0" applyNumberFormat="1" applyFont="1" applyFill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3" fontId="20" fillId="0" borderId="10" xfId="0" applyNumberFormat="1" applyFont="1" applyBorder="1" applyAlignment="1">
      <alignment horizontal="right"/>
    </xf>
    <xf numFmtId="3" fontId="20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left"/>
    </xf>
    <xf numFmtId="1" fontId="20" fillId="0" borderId="10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3" fontId="20" fillId="0" borderId="12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/>
    </xf>
    <xf numFmtId="3" fontId="20" fillId="0" borderId="11" xfId="0" applyNumberFormat="1" applyFont="1" applyBorder="1" applyAlignment="1">
      <alignment horizontal="right"/>
    </xf>
    <xf numFmtId="0" fontId="20" fillId="0" borderId="12" xfId="0" applyFont="1" applyBorder="1" applyAlignment="1">
      <alignment horizontal="left"/>
    </xf>
    <xf numFmtId="3" fontId="19" fillId="0" borderId="10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3" fontId="20" fillId="0" borderId="10" xfId="0" applyNumberFormat="1" applyFont="1" applyFill="1" applyBorder="1" applyAlignment="1">
      <alignment horizontal="right"/>
    </xf>
    <xf numFmtId="0" fontId="15" fillId="0" borderId="10" xfId="0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" fontId="19" fillId="0" borderId="10" xfId="0" applyNumberFormat="1" applyFont="1" applyBorder="1" applyAlignment="1">
      <alignment horizontal="center"/>
    </xf>
    <xf numFmtId="3" fontId="19" fillId="0" borderId="13" xfId="0" applyNumberFormat="1" applyFont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Fill="1" applyAlignment="1">
      <alignment/>
    </xf>
    <xf numFmtId="167" fontId="19" fillId="0" borderId="0" xfId="0" applyNumberFormat="1" applyFont="1" applyBorder="1" applyAlignment="1">
      <alignment/>
    </xf>
    <xf numFmtId="167" fontId="20" fillId="0" borderId="0" xfId="0" applyNumberFormat="1" applyFont="1" applyBorder="1" applyAlignment="1">
      <alignment/>
    </xf>
    <xf numFmtId="167" fontId="20" fillId="0" borderId="0" xfId="0" applyNumberFormat="1" applyFont="1" applyAlignment="1">
      <alignment/>
    </xf>
    <xf numFmtId="167" fontId="19" fillId="0" borderId="0" xfId="0" applyNumberFormat="1" applyFont="1" applyBorder="1" applyAlignment="1">
      <alignment horizontal="center"/>
    </xf>
    <xf numFmtId="167" fontId="19" fillId="0" borderId="10" xfId="0" applyNumberFormat="1" applyFont="1" applyBorder="1" applyAlignment="1">
      <alignment horizontal="center"/>
    </xf>
    <xf numFmtId="167" fontId="20" fillId="0" borderId="10" xfId="0" applyNumberFormat="1" applyFont="1" applyBorder="1" applyAlignment="1">
      <alignment horizontal="center"/>
    </xf>
    <xf numFmtId="4" fontId="19" fillId="0" borderId="11" xfId="0" applyNumberFormat="1" applyFont="1" applyBorder="1" applyAlignment="1">
      <alignment horizontal="center" wrapText="1"/>
    </xf>
    <xf numFmtId="4" fontId="19" fillId="0" borderId="10" xfId="0" applyNumberFormat="1" applyFont="1" applyBorder="1" applyAlignment="1">
      <alignment/>
    </xf>
    <xf numFmtId="4" fontId="23" fillId="24" borderId="10" xfId="0" applyNumberFormat="1" applyFont="1" applyFill="1" applyBorder="1" applyAlignment="1">
      <alignment/>
    </xf>
    <xf numFmtId="4" fontId="23" fillId="7" borderId="10" xfId="0" applyNumberFormat="1" applyFont="1" applyFill="1" applyBorder="1" applyAlignment="1">
      <alignment/>
    </xf>
    <xf numFmtId="4" fontId="20" fillId="22" borderId="10" xfId="0" applyNumberFormat="1" applyFont="1" applyFill="1" applyBorder="1" applyAlignment="1">
      <alignment/>
    </xf>
    <xf numFmtId="4" fontId="20" fillId="5" borderId="10" xfId="0" applyNumberFormat="1" applyFont="1" applyFill="1" applyBorder="1" applyAlignment="1">
      <alignment/>
    </xf>
    <xf numFmtId="4" fontId="20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/>
    </xf>
    <xf numFmtId="167" fontId="19" fillId="0" borderId="10" xfId="0" applyNumberFormat="1" applyFont="1" applyBorder="1" applyAlignment="1">
      <alignment horizontal="left"/>
    </xf>
    <xf numFmtId="1" fontId="19" fillId="0" borderId="1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0" fillId="0" borderId="0" xfId="0" applyFill="1" applyAlignment="1">
      <alignment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167" fontId="19" fillId="0" borderId="10" xfId="0" applyNumberFormat="1" applyFont="1" applyFill="1" applyBorder="1" applyAlignment="1">
      <alignment horizontal="center" wrapText="1"/>
    </xf>
    <xf numFmtId="167" fontId="0" fillId="0" borderId="0" xfId="0" applyNumberFormat="1" applyFill="1" applyBorder="1" applyAlignment="1">
      <alignment/>
    </xf>
    <xf numFmtId="167" fontId="20" fillId="0" borderId="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7" fontId="19" fillId="0" borderId="10" xfId="0" applyNumberFormat="1" applyFont="1" applyBorder="1" applyAlignment="1">
      <alignment horizontal="center" wrapText="1"/>
    </xf>
    <xf numFmtId="167" fontId="21" fillId="0" borderId="0" xfId="0" applyNumberFormat="1" applyFont="1" applyBorder="1" applyAlignment="1">
      <alignment/>
    </xf>
    <xf numFmtId="0" fontId="19" fillId="0" borderId="13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1" fillId="0" borderId="0" xfId="0" applyFont="1" applyAlignment="1">
      <alignment wrapText="1"/>
    </xf>
    <xf numFmtId="167" fontId="19" fillId="0" borderId="14" xfId="0" applyNumberFormat="1" applyFont="1" applyFill="1" applyBorder="1" applyAlignment="1">
      <alignment horizontal="center"/>
    </xf>
    <xf numFmtId="167" fontId="19" fillId="0" borderId="15" xfId="0" applyNumberFormat="1" applyFont="1" applyFill="1" applyBorder="1" applyAlignment="1">
      <alignment horizontal="center"/>
    </xf>
    <xf numFmtId="167" fontId="19" fillId="0" borderId="11" xfId="0" applyNumberFormat="1" applyFont="1" applyFill="1" applyBorder="1" applyAlignment="1">
      <alignment horizontal="center"/>
    </xf>
    <xf numFmtId="4" fontId="19" fillId="0" borderId="14" xfId="0" applyNumberFormat="1" applyFont="1" applyBorder="1" applyAlignment="1">
      <alignment horizontal="center" wrapText="1"/>
    </xf>
    <xf numFmtId="4" fontId="19" fillId="0" borderId="11" xfId="0" applyNumberFormat="1" applyFont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/>
    </xf>
    <xf numFmtId="4" fontId="19" fillId="0" borderId="15" xfId="0" applyNumberFormat="1" applyFont="1" applyFill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4" fontId="19" fillId="0" borderId="15" xfId="0" applyNumberFormat="1" applyFont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0" fontId="25" fillId="0" borderId="0" xfId="51" applyFont="1">
      <alignment/>
      <protection/>
    </xf>
    <xf numFmtId="0" fontId="22" fillId="0" borderId="0" xfId="51" applyFont="1">
      <alignment/>
      <protection/>
    </xf>
    <xf numFmtId="0" fontId="26" fillId="0" borderId="13" xfId="51" applyFont="1" applyBorder="1" applyAlignment="1">
      <alignment horizontal="center" vertical="center" wrapText="1"/>
      <protection/>
    </xf>
    <xf numFmtId="3" fontId="27" fillId="0" borderId="13" xfId="51" applyNumberFormat="1" applyFont="1" applyBorder="1" applyAlignment="1">
      <alignment horizontal="center" vertical="center" wrapText="1"/>
      <protection/>
    </xf>
    <xf numFmtId="0" fontId="27" fillId="0" borderId="13" xfId="51" applyFont="1" applyBorder="1" applyAlignment="1">
      <alignment horizontal="center" vertical="center" wrapText="1"/>
      <protection/>
    </xf>
    <xf numFmtId="0" fontId="27" fillId="0" borderId="16" xfId="51" applyFont="1" applyBorder="1" applyAlignment="1">
      <alignment horizontal="center" vertical="center" wrapText="1"/>
      <protection/>
    </xf>
    <xf numFmtId="0" fontId="22" fillId="0" borderId="14" xfId="51" applyFont="1" applyBorder="1" applyAlignment="1">
      <alignment horizontal="center"/>
      <protection/>
    </xf>
    <xf numFmtId="0" fontId="22" fillId="0" borderId="15" xfId="51" applyFont="1" applyBorder="1" applyAlignment="1">
      <alignment horizontal="center"/>
      <protection/>
    </xf>
    <xf numFmtId="0" fontId="22" fillId="0" borderId="11" xfId="51" applyFont="1" applyBorder="1" applyAlignment="1">
      <alignment horizontal="center"/>
      <protection/>
    </xf>
    <xf numFmtId="0" fontId="26" fillId="0" borderId="12" xfId="51" applyFont="1" applyBorder="1" applyAlignment="1">
      <alignment horizontal="center" vertical="center" wrapText="1"/>
      <protection/>
    </xf>
    <xf numFmtId="3" fontId="27" fillId="0" borderId="12" xfId="51" applyNumberFormat="1" applyFont="1" applyBorder="1" applyAlignment="1">
      <alignment horizontal="center" vertical="center" wrapText="1"/>
      <protection/>
    </xf>
    <xf numFmtId="0" fontId="27" fillId="0" borderId="12" xfId="51" applyFont="1" applyBorder="1" applyAlignment="1">
      <alignment horizontal="center" vertical="center" wrapText="1"/>
      <protection/>
    </xf>
    <xf numFmtId="0" fontId="27" fillId="0" borderId="17" xfId="51" applyFont="1" applyBorder="1" applyAlignment="1">
      <alignment horizontal="center" vertical="center" wrapText="1"/>
      <protection/>
    </xf>
    <xf numFmtId="3" fontId="19" fillId="0" borderId="14" xfId="51" applyNumberFormat="1" applyFont="1" applyBorder="1" applyAlignment="1">
      <alignment horizontal="center"/>
      <protection/>
    </xf>
    <xf numFmtId="3" fontId="19" fillId="0" borderId="10" xfId="51" applyNumberFormat="1" applyFont="1" applyBorder="1" applyAlignment="1">
      <alignment horizontal="center"/>
      <protection/>
    </xf>
    <xf numFmtId="3" fontId="26" fillId="0" borderId="10" xfId="51" applyNumberFormat="1" applyFont="1" applyFill="1" applyBorder="1" applyAlignment="1">
      <alignment wrapText="1"/>
      <protection/>
    </xf>
    <xf numFmtId="1" fontId="26" fillId="0" borderId="10" xfId="51" applyNumberFormat="1" applyFont="1" applyFill="1" applyBorder="1" applyAlignment="1">
      <alignment wrapText="1"/>
      <protection/>
    </xf>
    <xf numFmtId="3" fontId="18" fillId="0" borderId="10" xfId="51" applyNumberFormat="1" applyFont="1" applyFill="1" applyBorder="1">
      <alignment/>
      <protection/>
    </xf>
    <xf numFmtId="0" fontId="22" fillId="0" borderId="0" xfId="51" applyFont="1" applyFill="1">
      <alignment/>
      <protection/>
    </xf>
    <xf numFmtId="2" fontId="26" fillId="0" borderId="10" xfId="51" applyNumberFormat="1" applyFont="1" applyFill="1" applyBorder="1" applyAlignment="1">
      <alignment wrapText="1"/>
      <protection/>
    </xf>
    <xf numFmtId="2" fontId="27" fillId="0" borderId="10" xfId="51" applyNumberFormat="1" applyFont="1" applyFill="1" applyBorder="1" applyAlignment="1">
      <alignment wrapText="1"/>
      <protection/>
    </xf>
    <xf numFmtId="3" fontId="17" fillId="0" borderId="10" xfId="51" applyNumberFormat="1" applyFont="1" applyFill="1" applyBorder="1">
      <alignment/>
      <protection/>
    </xf>
    <xf numFmtId="1" fontId="27" fillId="0" borderId="10" xfId="51" applyNumberFormat="1" applyFont="1" applyFill="1" applyBorder="1" applyAlignment="1">
      <alignment wrapText="1"/>
      <protection/>
    </xf>
    <xf numFmtId="3" fontId="27" fillId="0" borderId="10" xfId="51" applyNumberFormat="1" applyFont="1" applyFill="1" applyBorder="1" applyAlignment="1">
      <alignment wrapText="1"/>
      <protection/>
    </xf>
    <xf numFmtId="0" fontId="16" fillId="0" borderId="0" xfId="51" applyFont="1" applyFill="1">
      <alignment/>
      <protection/>
    </xf>
    <xf numFmtId="3" fontId="16" fillId="0" borderId="10" xfId="51" applyNumberFormat="1" applyFont="1" applyFill="1" applyBorder="1">
      <alignment/>
      <protection/>
    </xf>
    <xf numFmtId="3" fontId="27" fillId="0" borderId="13" xfId="51" applyNumberFormat="1" applyFont="1" applyFill="1" applyBorder="1" applyAlignment="1">
      <alignment wrapText="1"/>
      <protection/>
    </xf>
    <xf numFmtId="3" fontId="26" fillId="0" borderId="13" xfId="51" applyNumberFormat="1" applyFont="1" applyFill="1" applyBorder="1" applyAlignment="1">
      <alignment wrapText="1"/>
      <protection/>
    </xf>
    <xf numFmtId="3" fontId="17" fillId="0" borderId="13" xfId="51" applyNumberFormat="1" applyFont="1" applyFill="1" applyBorder="1">
      <alignment/>
      <protection/>
    </xf>
    <xf numFmtId="2" fontId="28" fillId="0" borderId="10" xfId="51" applyNumberFormat="1" applyFont="1" applyFill="1" applyBorder="1" applyAlignment="1">
      <alignment wrapText="1"/>
      <protection/>
    </xf>
    <xf numFmtId="3" fontId="19" fillId="0" borderId="10" xfId="51" applyNumberFormat="1" applyFont="1" applyFill="1" applyBorder="1">
      <alignment/>
      <protection/>
    </xf>
    <xf numFmtId="0" fontId="20" fillId="0" borderId="0" xfId="51" applyFont="1" applyFill="1">
      <alignment/>
      <protection/>
    </xf>
    <xf numFmtId="2" fontId="29" fillId="0" borderId="10" xfId="51" applyNumberFormat="1" applyFont="1" applyFill="1" applyBorder="1" applyAlignment="1">
      <alignment wrapText="1"/>
      <protection/>
    </xf>
    <xf numFmtId="3" fontId="20" fillId="0" borderId="10" xfId="51" applyNumberFormat="1" applyFont="1" applyFill="1" applyBorder="1">
      <alignment/>
      <protection/>
    </xf>
    <xf numFmtId="3" fontId="30" fillId="0" borderId="10" xfId="51" applyNumberFormat="1" applyFont="1" applyFill="1" applyBorder="1">
      <alignment/>
      <protection/>
    </xf>
    <xf numFmtId="0" fontId="30" fillId="0" borderId="0" xfId="51" applyFont="1" applyFill="1">
      <alignment/>
      <protection/>
    </xf>
    <xf numFmtId="0" fontId="30" fillId="0" borderId="10" xfId="51" applyFont="1" applyFill="1" applyBorder="1">
      <alignment/>
      <protection/>
    </xf>
    <xf numFmtId="0" fontId="22" fillId="0" borderId="10" xfId="51" applyFont="1" applyBorder="1">
      <alignment/>
      <protection/>
    </xf>
    <xf numFmtId="3" fontId="18" fillId="0" borderId="10" xfId="51" applyNumberFormat="1" applyFont="1" applyBorder="1">
      <alignment/>
      <protection/>
    </xf>
    <xf numFmtId="0" fontId="18" fillId="0" borderId="10" xfId="51" applyFont="1" applyBorder="1">
      <alignment/>
      <protection/>
    </xf>
    <xf numFmtId="2" fontId="16" fillId="0" borderId="10" xfId="51" applyNumberFormat="1" applyFont="1" applyBorder="1" applyAlignment="1">
      <alignment wrapText="1"/>
      <protection/>
    </xf>
    <xf numFmtId="3" fontId="16" fillId="0" borderId="10" xfId="51" applyNumberFormat="1" applyFont="1" applyBorder="1">
      <alignment/>
      <protection/>
    </xf>
    <xf numFmtId="0" fontId="31" fillId="0" borderId="18" xfId="51" applyFont="1" applyBorder="1" applyAlignment="1">
      <alignment wrapText="1"/>
      <protection/>
    </xf>
    <xf numFmtId="0" fontId="0" fillId="0" borderId="0" xfId="51" applyFont="1">
      <alignment/>
      <protection/>
    </xf>
    <xf numFmtId="0" fontId="32" fillId="0" borderId="13" xfId="51" applyFont="1" applyBorder="1" applyAlignment="1">
      <alignment horizontal="center" vertical="center"/>
      <protection/>
    </xf>
    <xf numFmtId="3" fontId="33" fillId="0" borderId="13" xfId="51" applyNumberFormat="1" applyFont="1" applyBorder="1" applyAlignment="1">
      <alignment horizontal="center" wrapText="1"/>
      <protection/>
    </xf>
    <xf numFmtId="3" fontId="32" fillId="0" borderId="10" xfId="51" applyNumberFormat="1" applyFont="1" applyBorder="1" applyAlignment="1">
      <alignment/>
      <protection/>
    </xf>
    <xf numFmtId="3" fontId="33" fillId="0" borderId="10" xfId="51" applyNumberFormat="1" applyFont="1" applyBorder="1" applyAlignment="1">
      <alignment horizontal="centerContinuous"/>
      <protection/>
    </xf>
    <xf numFmtId="3" fontId="33" fillId="0" borderId="10" xfId="51" applyNumberFormat="1" applyFont="1" applyBorder="1" applyAlignment="1">
      <alignment horizontal="center"/>
      <protection/>
    </xf>
    <xf numFmtId="3" fontId="33" fillId="0" borderId="10" xfId="51" applyNumberFormat="1" applyFont="1" applyBorder="1" applyAlignment="1">
      <alignment horizontal="center"/>
      <protection/>
    </xf>
    <xf numFmtId="3" fontId="34" fillId="0" borderId="10" xfId="51" applyNumberFormat="1" applyFont="1" applyBorder="1" applyAlignment="1">
      <alignment horizontal="centerContinuous"/>
      <protection/>
    </xf>
    <xf numFmtId="0" fontId="32" fillId="0" borderId="19" xfId="51" applyFont="1" applyBorder="1" applyAlignment="1">
      <alignment horizontal="center" vertical="center"/>
      <protection/>
    </xf>
    <xf numFmtId="3" fontId="33" fillId="0" borderId="19" xfId="51" applyNumberFormat="1" applyFont="1" applyBorder="1" applyAlignment="1">
      <alignment horizontal="center" wrapText="1"/>
      <protection/>
    </xf>
    <xf numFmtId="3" fontId="35" fillId="0" borderId="10" xfId="51" applyNumberFormat="1" applyFont="1" applyBorder="1" applyAlignment="1">
      <alignment horizontal="center" wrapText="1"/>
      <protection/>
    </xf>
    <xf numFmtId="3" fontId="34" fillId="0" borderId="10" xfId="51" applyNumberFormat="1" applyFont="1" applyBorder="1" applyAlignment="1">
      <alignment horizontal="center"/>
      <protection/>
    </xf>
    <xf numFmtId="0" fontId="32" fillId="0" borderId="12" xfId="51" applyFont="1" applyBorder="1" applyAlignment="1">
      <alignment horizontal="center" vertical="center"/>
      <protection/>
    </xf>
    <xf numFmtId="3" fontId="33" fillId="0" borderId="12" xfId="51" applyNumberFormat="1" applyFont="1" applyBorder="1" applyAlignment="1">
      <alignment horizontal="center" wrapText="1"/>
      <protection/>
    </xf>
    <xf numFmtId="3" fontId="33" fillId="0" borderId="10" xfId="51" applyNumberFormat="1" applyFont="1" applyBorder="1">
      <alignment/>
      <protection/>
    </xf>
    <xf numFmtId="3" fontId="36" fillId="0" borderId="10" xfId="51" applyNumberFormat="1" applyFont="1" applyBorder="1" applyAlignment="1">
      <alignment horizontal="center"/>
      <protection/>
    </xf>
    <xf numFmtId="3" fontId="32" fillId="0" borderId="10" xfId="51" applyNumberFormat="1" applyFont="1" applyBorder="1">
      <alignment/>
      <protection/>
    </xf>
    <xf numFmtId="3" fontId="37" fillId="0" borderId="10" xfId="51" applyNumberFormat="1" applyFont="1" applyBorder="1" applyAlignment="1">
      <alignment horizontal="center"/>
      <protection/>
    </xf>
    <xf numFmtId="3" fontId="38" fillId="0" borderId="10" xfId="51" applyNumberFormat="1" applyFont="1" applyBorder="1">
      <alignment/>
      <protection/>
    </xf>
    <xf numFmtId="3" fontId="39" fillId="0" borderId="10" xfId="51" applyNumberFormat="1" applyFont="1" applyBorder="1">
      <alignment/>
      <protection/>
    </xf>
    <xf numFmtId="3" fontId="39" fillId="0" borderId="10" xfId="51" applyNumberFormat="1" applyFont="1" applyBorder="1" applyAlignment="1">
      <alignment wrapText="1"/>
      <protection/>
    </xf>
    <xf numFmtId="3" fontId="36" fillId="0" borderId="10" xfId="51" applyNumberFormat="1" applyFont="1" applyBorder="1" applyAlignment="1">
      <alignment wrapText="1"/>
      <protection/>
    </xf>
    <xf numFmtId="3" fontId="11" fillId="0" borderId="10" xfId="51" applyNumberFormat="1" applyFont="1" applyBorder="1" applyAlignment="1">
      <alignment wrapText="1"/>
      <protection/>
    </xf>
    <xf numFmtId="3" fontId="40" fillId="0" borderId="10" xfId="51" applyNumberFormat="1" applyFont="1" applyBorder="1" applyAlignment="1">
      <alignment wrapText="1"/>
      <protection/>
    </xf>
    <xf numFmtId="3" fontId="41" fillId="0" borderId="10" xfId="51" applyNumberFormat="1" applyFont="1" applyBorder="1">
      <alignment/>
      <protection/>
    </xf>
    <xf numFmtId="0" fontId="15" fillId="0" borderId="0" xfId="51" applyFont="1" applyAlignment="1">
      <alignment wrapText="1"/>
      <protection/>
    </xf>
    <xf numFmtId="0" fontId="26" fillId="0" borderId="10" xfId="51" applyFont="1" applyBorder="1">
      <alignment/>
      <protection/>
    </xf>
    <xf numFmtId="3" fontId="20" fillId="0" borderId="10" xfId="51" applyNumberFormat="1" applyFont="1" applyBorder="1" applyAlignment="1">
      <alignment horizontal="right"/>
      <protection/>
    </xf>
    <xf numFmtId="4" fontId="20" fillId="0" borderId="10" xfId="51" applyNumberFormat="1" applyFont="1" applyBorder="1" applyAlignment="1">
      <alignment horizontal="right"/>
      <protection/>
    </xf>
    <xf numFmtId="4" fontId="20" fillId="0" borderId="10" xfId="51" applyNumberFormat="1" applyFont="1" applyBorder="1">
      <alignment/>
      <protection/>
    </xf>
    <xf numFmtId="0" fontId="27" fillId="0" borderId="10" xfId="51" applyFont="1" applyFill="1" applyBorder="1">
      <alignment/>
      <protection/>
    </xf>
    <xf numFmtId="3" fontId="19" fillId="0" borderId="10" xfId="51" applyNumberFormat="1" applyFont="1" applyBorder="1" applyAlignment="1">
      <alignment horizontal="right"/>
      <protection/>
    </xf>
    <xf numFmtId="4" fontId="19" fillId="0" borderId="10" xfId="51" applyNumberFormat="1" applyFont="1" applyBorder="1" applyAlignment="1">
      <alignment horizontal="right"/>
      <protection/>
    </xf>
    <xf numFmtId="167" fontId="20" fillId="0" borderId="10" xfId="51" applyNumberFormat="1" applyFont="1" applyBorder="1" applyAlignment="1">
      <alignment horizontal="right"/>
      <protection/>
    </xf>
    <xf numFmtId="167" fontId="19" fillId="0" borderId="10" xfId="51" applyNumberFormat="1" applyFont="1" applyBorder="1" applyAlignment="1">
      <alignment horizontal="right"/>
      <protection/>
    </xf>
    <xf numFmtId="0" fontId="42" fillId="0" borderId="10" xfId="51" applyFont="1" applyBorder="1">
      <alignment/>
      <protection/>
    </xf>
    <xf numFmtId="0" fontId="27" fillId="0" borderId="10" xfId="51" applyFont="1" applyFill="1" applyBorder="1" applyAlignment="1">
      <alignment wrapText="1"/>
      <protection/>
    </xf>
    <xf numFmtId="3" fontId="19" fillId="0" borderId="10" xfId="51" applyNumberFormat="1" applyFont="1" applyFill="1" applyBorder="1" applyAlignment="1">
      <alignment horizontal="right"/>
      <protection/>
    </xf>
    <xf numFmtId="4" fontId="19" fillId="0" borderId="10" xfId="51" applyNumberFormat="1" applyFont="1" applyFill="1" applyBorder="1" applyAlignment="1">
      <alignment horizontal="right"/>
      <protection/>
    </xf>
    <xf numFmtId="0" fontId="1" fillId="0" borderId="0" xfId="51" applyFont="1">
      <alignment/>
      <protection/>
    </xf>
    <xf numFmtId="4" fontId="19" fillId="0" borderId="10" xfId="51" applyNumberFormat="1" applyFont="1" applyBorder="1">
      <alignment/>
      <protection/>
    </xf>
    <xf numFmtId="0" fontId="26" fillId="0" borderId="10" xfId="51" applyFont="1" applyFill="1" applyBorder="1">
      <alignment/>
      <protection/>
    </xf>
    <xf numFmtId="0" fontId="26" fillId="0" borderId="10" xfId="51" applyFont="1" applyFill="1" applyBorder="1">
      <alignment/>
      <protection/>
    </xf>
    <xf numFmtId="0" fontId="27" fillId="0" borderId="10" xfId="51" applyFont="1" applyFill="1" applyBorder="1">
      <alignment/>
      <protection/>
    </xf>
    <xf numFmtId="0" fontId="43" fillId="0" borderId="10" xfId="51" applyFont="1" applyFill="1" applyBorder="1" applyAlignment="1">
      <alignment wrapText="1"/>
      <protection/>
    </xf>
    <xf numFmtId="4" fontId="30" fillId="0" borderId="10" xfId="51" applyNumberFormat="1" applyFont="1" applyFill="1" applyBorder="1" applyAlignment="1">
      <alignment horizontal="right"/>
      <protection/>
    </xf>
    <xf numFmtId="0" fontId="0" fillId="0" borderId="0" xfId="51" applyFont="1" applyFill="1">
      <alignment/>
      <protection/>
    </xf>
    <xf numFmtId="3" fontId="20" fillId="0" borderId="10" xfId="51" applyNumberFormat="1" applyFont="1" applyFill="1" applyBorder="1" applyAlignment="1">
      <alignment horizontal="right"/>
      <protection/>
    </xf>
    <xf numFmtId="4" fontId="20" fillId="0" borderId="10" xfId="51" applyNumberFormat="1" applyFont="1" applyFill="1" applyBorder="1" applyAlignment="1">
      <alignment horizontal="right"/>
      <protection/>
    </xf>
    <xf numFmtId="167" fontId="20" fillId="0" borderId="10" xfId="51" applyNumberFormat="1" applyFont="1" applyFill="1" applyBorder="1" applyAlignment="1">
      <alignment horizontal="right"/>
      <protection/>
    </xf>
    <xf numFmtId="4" fontId="20" fillId="0" borderId="10" xfId="51" applyNumberFormat="1" applyFont="1" applyFill="1" applyBorder="1">
      <alignment/>
      <protection/>
    </xf>
    <xf numFmtId="0" fontId="20" fillId="0" borderId="10" xfId="51" applyFont="1" applyBorder="1">
      <alignment/>
      <protection/>
    </xf>
    <xf numFmtId="0" fontId="19" fillId="0" borderId="10" xfId="51" applyFont="1" applyBorder="1">
      <alignment/>
      <protection/>
    </xf>
    <xf numFmtId="4" fontId="30" fillId="0" borderId="10" xfId="51" applyNumberFormat="1" applyFont="1" applyFill="1" applyBorder="1">
      <alignment/>
      <protection/>
    </xf>
    <xf numFmtId="0" fontId="1" fillId="0" borderId="10" xfId="51" applyFont="1" applyFill="1" applyBorder="1">
      <alignment/>
      <protection/>
    </xf>
    <xf numFmtId="4" fontId="16" fillId="0" borderId="10" xfId="51" applyNumberFormat="1" applyFont="1" applyFill="1" applyBorder="1">
      <alignment/>
      <protection/>
    </xf>
    <xf numFmtId="0" fontId="1" fillId="0" borderId="0" xfId="51" applyFont="1" applyFill="1">
      <alignment/>
      <protection/>
    </xf>
    <xf numFmtId="0" fontId="31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3" fontId="13" fillId="0" borderId="2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3" fontId="13" fillId="0" borderId="21" xfId="0" applyNumberFormat="1" applyFont="1" applyBorder="1" applyAlignment="1">
      <alignment horizontal="center" vertical="center" wrapText="1"/>
    </xf>
    <xf numFmtId="3" fontId="13" fillId="0" borderId="22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center" vertical="center" wrapText="1"/>
    </xf>
    <xf numFmtId="3" fontId="13" fillId="0" borderId="23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 wrapText="1"/>
    </xf>
    <xf numFmtId="4" fontId="62" fillId="0" borderId="10" xfId="0" applyNumberFormat="1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/>
    </xf>
    <xf numFmtId="3" fontId="62" fillId="0" borderId="10" xfId="0" applyNumberFormat="1" applyFont="1" applyBorder="1" applyAlignment="1">
      <alignment horizontal="left"/>
    </xf>
    <xf numFmtId="4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3" fontId="13" fillId="0" borderId="10" xfId="0" applyNumberFormat="1" applyFont="1" applyFill="1" applyBorder="1" applyAlignment="1">
      <alignment horizontal="left"/>
    </xf>
    <xf numFmtId="3" fontId="10" fillId="0" borderId="10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olrocze10_10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847"/>
  <sheetViews>
    <sheetView workbookViewId="0" topLeftCell="A1">
      <pane xSplit="2" ySplit="6" topLeftCell="C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6" sqref="C6"/>
    </sheetView>
  </sheetViews>
  <sheetFormatPr defaultColWidth="9.00390625" defaultRowHeight="12.75"/>
  <cols>
    <col min="1" max="1" width="9.375" style="0" customWidth="1"/>
    <col min="2" max="2" width="4.625" style="0" customWidth="1"/>
    <col min="3" max="3" width="7.875" style="0" customWidth="1"/>
    <col min="4" max="4" width="6.75390625" style="0" customWidth="1"/>
    <col min="5" max="5" width="8.375" style="33" customWidth="1"/>
    <col min="6" max="6" width="8.375" style="35" customWidth="1"/>
    <col min="7" max="7" width="5.00390625" style="0" customWidth="1"/>
    <col min="8" max="8" width="7.375" style="1" customWidth="1"/>
    <col min="9" max="9" width="7.625" style="0" customWidth="1"/>
    <col min="10" max="11" width="7.375" style="0" customWidth="1"/>
    <col min="12" max="12" width="7.75390625" style="0" customWidth="1"/>
    <col min="13" max="13" width="6.125" style="0" customWidth="1"/>
    <col min="14" max="14" width="7.875" style="0" customWidth="1"/>
    <col min="15" max="15" width="6.625" style="0" customWidth="1"/>
    <col min="16" max="16" width="6.00390625" style="0" customWidth="1"/>
  </cols>
  <sheetData>
    <row r="1" spans="1:16" ht="12.75">
      <c r="A1" s="31"/>
      <c r="B1" s="31"/>
      <c r="C1" s="31"/>
      <c r="D1" s="31"/>
      <c r="E1" s="32"/>
      <c r="F1" s="34"/>
      <c r="G1" s="31"/>
      <c r="H1" s="30"/>
      <c r="I1" s="31"/>
      <c r="J1" s="31"/>
      <c r="K1" s="31"/>
      <c r="L1" s="31"/>
      <c r="M1" s="31"/>
      <c r="N1" s="31"/>
      <c r="O1" s="31"/>
      <c r="P1" s="31"/>
    </row>
    <row r="2" spans="1:16" ht="12.75">
      <c r="A2" s="31"/>
      <c r="B2" s="31"/>
      <c r="C2" s="31"/>
      <c r="D2" s="31"/>
      <c r="E2" s="32"/>
      <c r="F2" s="34"/>
      <c r="G2" s="31"/>
      <c r="H2" s="30"/>
      <c r="I2" s="31"/>
      <c r="J2" s="31"/>
      <c r="K2" s="31"/>
      <c r="L2" s="31"/>
      <c r="M2" s="31"/>
      <c r="N2" s="31"/>
      <c r="O2" s="31"/>
      <c r="P2" s="31"/>
    </row>
    <row r="3" spans="1:17" s="22" customFormat="1" ht="31.5" customHeight="1">
      <c r="A3" s="121" t="s">
        <v>191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36"/>
    </row>
    <row r="4" spans="1:17" ht="15" customHeight="1">
      <c r="A4" s="39"/>
      <c r="B4" s="42"/>
      <c r="C4" s="42"/>
      <c r="D4" s="42"/>
      <c r="E4" s="40"/>
      <c r="F4" s="41"/>
      <c r="G4" s="42"/>
      <c r="H4" s="43"/>
      <c r="I4" s="42"/>
      <c r="J4" s="42"/>
      <c r="K4" s="42"/>
      <c r="L4" s="42"/>
      <c r="M4" s="42"/>
      <c r="N4" s="42"/>
      <c r="O4" s="42"/>
      <c r="P4" s="42"/>
      <c r="Q4" s="36"/>
    </row>
    <row r="5" spans="1:17" ht="13.5">
      <c r="A5" s="116" t="s">
        <v>190</v>
      </c>
      <c r="B5" s="101" t="s">
        <v>22</v>
      </c>
      <c r="C5" s="101" t="s">
        <v>188</v>
      </c>
      <c r="D5" s="101" t="s">
        <v>72</v>
      </c>
      <c r="E5" s="103" t="s">
        <v>0</v>
      </c>
      <c r="F5" s="103" t="s">
        <v>1</v>
      </c>
      <c r="G5" s="101" t="s">
        <v>21</v>
      </c>
      <c r="H5" s="118" t="s">
        <v>1</v>
      </c>
      <c r="I5" s="119"/>
      <c r="J5" s="119"/>
      <c r="K5" s="119"/>
      <c r="L5" s="119"/>
      <c r="M5" s="119"/>
      <c r="N5" s="119"/>
      <c r="O5" s="119"/>
      <c r="P5" s="120"/>
      <c r="Q5" s="12"/>
    </row>
    <row r="6" spans="1:17" ht="13.5">
      <c r="A6" s="117"/>
      <c r="B6" s="102" t="s">
        <v>23</v>
      </c>
      <c r="C6" s="102" t="s">
        <v>71</v>
      </c>
      <c r="D6" s="102" t="s">
        <v>73</v>
      </c>
      <c r="E6" s="104" t="s">
        <v>24</v>
      </c>
      <c r="F6" s="104" t="s">
        <v>24</v>
      </c>
      <c r="G6" s="102" t="s">
        <v>156</v>
      </c>
      <c r="H6" s="99">
        <v>4010</v>
      </c>
      <c r="I6" s="46" t="s">
        <v>56</v>
      </c>
      <c r="J6" s="46" t="s">
        <v>25</v>
      </c>
      <c r="K6" s="99" t="s">
        <v>26</v>
      </c>
      <c r="L6" s="99" t="s">
        <v>27</v>
      </c>
      <c r="M6" s="99" t="s">
        <v>57</v>
      </c>
      <c r="N6" s="99" t="s">
        <v>93</v>
      </c>
      <c r="O6" s="99" t="s">
        <v>75</v>
      </c>
      <c r="P6" s="46" t="s">
        <v>74</v>
      </c>
      <c r="Q6" s="6"/>
    </row>
    <row r="7" spans="1:17" ht="13.5">
      <c r="A7" s="55" t="s">
        <v>132</v>
      </c>
      <c r="B7" s="52">
        <v>6</v>
      </c>
      <c r="C7" s="56">
        <v>674</v>
      </c>
      <c r="D7" s="56">
        <f aca="true" t="shared" si="0" ref="D7:D37">F7/6/C7</f>
        <v>460.39935707220576</v>
      </c>
      <c r="E7" s="54">
        <v>3520407</v>
      </c>
      <c r="F7" s="54">
        <v>1861855</v>
      </c>
      <c r="G7" s="51">
        <f aca="true" t="shared" si="1" ref="G7:G37">F7/E7*100</f>
        <v>52.887492838186034</v>
      </c>
      <c r="H7" s="51">
        <v>1174947</v>
      </c>
      <c r="I7" s="51">
        <v>180264</v>
      </c>
      <c r="J7" s="51">
        <v>203660</v>
      </c>
      <c r="K7" s="51">
        <v>28123</v>
      </c>
      <c r="L7" s="51">
        <v>125439</v>
      </c>
      <c r="M7" s="51">
        <v>1291</v>
      </c>
      <c r="N7" s="51">
        <v>121247</v>
      </c>
      <c r="O7" s="51"/>
      <c r="P7" s="51"/>
      <c r="Q7" s="4"/>
    </row>
    <row r="8" spans="1:17" ht="13.5">
      <c r="A8" s="55" t="s">
        <v>162</v>
      </c>
      <c r="B8" s="52">
        <v>8</v>
      </c>
      <c r="C8" s="56">
        <v>246</v>
      </c>
      <c r="D8" s="56">
        <f t="shared" si="0"/>
        <v>591.4722222222222</v>
      </c>
      <c r="E8" s="54">
        <v>1610866</v>
      </c>
      <c r="F8" s="54">
        <v>873013</v>
      </c>
      <c r="G8" s="51">
        <f t="shared" si="1"/>
        <v>54.19525894767162</v>
      </c>
      <c r="H8" s="51">
        <v>548308</v>
      </c>
      <c r="I8" s="51">
        <v>84608</v>
      </c>
      <c r="J8" s="51">
        <v>88439</v>
      </c>
      <c r="K8" s="51">
        <v>11927</v>
      </c>
      <c r="L8" s="51">
        <v>59676</v>
      </c>
      <c r="M8" s="51"/>
      <c r="N8" s="51">
        <v>53500</v>
      </c>
      <c r="O8" s="51"/>
      <c r="P8" s="51"/>
      <c r="Q8" s="4"/>
    </row>
    <row r="9" spans="1:17" ht="13.5">
      <c r="A9" s="55" t="s">
        <v>125</v>
      </c>
      <c r="B9" s="52">
        <v>10</v>
      </c>
      <c r="C9" s="56">
        <v>514</v>
      </c>
      <c r="D9" s="56">
        <f t="shared" si="0"/>
        <v>701.2237354085603</v>
      </c>
      <c r="E9" s="54">
        <v>4213552</v>
      </c>
      <c r="F9" s="54">
        <f>2158723+3851</f>
        <v>2162574</v>
      </c>
      <c r="G9" s="51">
        <f t="shared" si="1"/>
        <v>51.32425089330807</v>
      </c>
      <c r="H9" s="51">
        <v>1414531</v>
      </c>
      <c r="I9" s="51">
        <v>202654</v>
      </c>
      <c r="J9" s="51">
        <v>239713</v>
      </c>
      <c r="K9" s="51">
        <v>36174</v>
      </c>
      <c r="L9" s="51">
        <v>103953</v>
      </c>
      <c r="M9" s="51">
        <v>0</v>
      </c>
      <c r="N9" s="51">
        <v>118789</v>
      </c>
      <c r="O9" s="51">
        <v>0</v>
      </c>
      <c r="P9" s="51"/>
      <c r="Q9" s="4"/>
    </row>
    <row r="10" spans="1:17" ht="13.5">
      <c r="A10" s="55" t="s">
        <v>163</v>
      </c>
      <c r="B10" s="52">
        <v>11</v>
      </c>
      <c r="C10" s="56">
        <v>178</v>
      </c>
      <c r="D10" s="56">
        <f t="shared" si="0"/>
        <v>667.9503745318352</v>
      </c>
      <c r="E10" s="54">
        <v>1585078</v>
      </c>
      <c r="F10" s="54">
        <v>713371</v>
      </c>
      <c r="G10" s="51">
        <f t="shared" si="1"/>
        <v>45.00541929166893</v>
      </c>
      <c r="H10" s="51">
        <v>441052</v>
      </c>
      <c r="I10" s="51">
        <v>65204</v>
      </c>
      <c r="J10" s="51">
        <v>74923</v>
      </c>
      <c r="K10" s="51">
        <v>11009</v>
      </c>
      <c r="L10" s="51">
        <v>59884</v>
      </c>
      <c r="M10" s="51">
        <v>19850</v>
      </c>
      <c r="N10" s="51">
        <v>20328</v>
      </c>
      <c r="O10" s="51">
        <v>0</v>
      </c>
      <c r="P10" s="51"/>
      <c r="Q10" s="4"/>
    </row>
    <row r="11" spans="1:17" ht="13.5">
      <c r="A11" s="55" t="s">
        <v>164</v>
      </c>
      <c r="B11" s="52">
        <v>12</v>
      </c>
      <c r="C11" s="56">
        <v>514</v>
      </c>
      <c r="D11" s="56">
        <f t="shared" si="0"/>
        <v>427.77140077821014</v>
      </c>
      <c r="E11" s="54">
        <v>2488620</v>
      </c>
      <c r="F11" s="54">
        <v>1319247</v>
      </c>
      <c r="G11" s="51">
        <f t="shared" si="1"/>
        <v>53.01118692287292</v>
      </c>
      <c r="H11" s="51">
        <v>824593</v>
      </c>
      <c r="I11" s="51">
        <v>125576</v>
      </c>
      <c r="J11" s="51">
        <v>139178</v>
      </c>
      <c r="K11" s="51">
        <v>20420</v>
      </c>
      <c r="L11" s="51">
        <v>85902</v>
      </c>
      <c r="M11" s="51">
        <v>2592</v>
      </c>
      <c r="N11" s="51">
        <v>74492</v>
      </c>
      <c r="O11" s="51"/>
      <c r="P11" s="51"/>
      <c r="Q11" s="4"/>
    </row>
    <row r="12" spans="1:17" ht="13.5">
      <c r="A12" s="55" t="s">
        <v>133</v>
      </c>
      <c r="B12" s="52">
        <v>13</v>
      </c>
      <c r="C12" s="56">
        <v>255</v>
      </c>
      <c r="D12" s="56">
        <f t="shared" si="0"/>
        <v>789.5300653594771</v>
      </c>
      <c r="E12" s="54">
        <v>2124329</v>
      </c>
      <c r="F12" s="54">
        <v>1207981</v>
      </c>
      <c r="G12" s="51">
        <f t="shared" si="1"/>
        <v>56.864120388131965</v>
      </c>
      <c r="H12" s="51">
        <v>738124</v>
      </c>
      <c r="I12" s="51">
        <v>114650</v>
      </c>
      <c r="J12" s="51">
        <v>133371</v>
      </c>
      <c r="K12" s="51">
        <v>17656</v>
      </c>
      <c r="L12" s="51">
        <v>99972</v>
      </c>
      <c r="M12" s="51">
        <v>15517</v>
      </c>
      <c r="N12" s="51">
        <v>65334</v>
      </c>
      <c r="O12" s="51"/>
      <c r="P12" s="51"/>
      <c r="Q12" s="4"/>
    </row>
    <row r="13" spans="1:17" ht="13.5">
      <c r="A13" s="55" t="s">
        <v>98</v>
      </c>
      <c r="B13" s="52">
        <v>14</v>
      </c>
      <c r="C13" s="56">
        <v>155</v>
      </c>
      <c r="D13" s="56">
        <f t="shared" si="0"/>
        <v>804.4354838709677</v>
      </c>
      <c r="E13" s="54">
        <v>1329284</v>
      </c>
      <c r="F13" s="54">
        <v>748125</v>
      </c>
      <c r="G13" s="51">
        <f t="shared" si="1"/>
        <v>56.28029826583334</v>
      </c>
      <c r="H13" s="51">
        <v>398904</v>
      </c>
      <c r="I13" s="51">
        <v>59856</v>
      </c>
      <c r="J13" s="51">
        <v>73844</v>
      </c>
      <c r="K13" s="51">
        <v>10825</v>
      </c>
      <c r="L13" s="51">
        <v>120956</v>
      </c>
      <c r="M13" s="51">
        <v>0</v>
      </c>
      <c r="N13" s="51">
        <v>39100</v>
      </c>
      <c r="O13" s="51"/>
      <c r="P13" s="51"/>
      <c r="Q13" s="4"/>
    </row>
    <row r="14" spans="1:17" ht="13.5">
      <c r="A14" s="55" t="s">
        <v>134</v>
      </c>
      <c r="B14" s="52">
        <v>16</v>
      </c>
      <c r="C14" s="56">
        <v>354</v>
      </c>
      <c r="D14" s="56">
        <f t="shared" si="0"/>
        <v>614.5</v>
      </c>
      <c r="E14" s="54">
        <v>2668047</v>
      </c>
      <c r="F14" s="54">
        <v>1305198</v>
      </c>
      <c r="G14" s="51">
        <f t="shared" si="1"/>
        <v>48.91960299050204</v>
      </c>
      <c r="H14" s="51">
        <v>842317</v>
      </c>
      <c r="I14" s="51">
        <v>124308</v>
      </c>
      <c r="J14" s="51">
        <v>144129</v>
      </c>
      <c r="K14" s="51">
        <v>20423</v>
      </c>
      <c r="L14" s="51">
        <v>74026</v>
      </c>
      <c r="M14" s="51">
        <v>2791</v>
      </c>
      <c r="N14" s="51">
        <v>72543</v>
      </c>
      <c r="O14" s="51"/>
      <c r="P14" s="51"/>
      <c r="Q14" s="13"/>
    </row>
    <row r="15" spans="1:17" ht="13.5">
      <c r="A15" s="55" t="s">
        <v>135</v>
      </c>
      <c r="B15" s="52">
        <v>17</v>
      </c>
      <c r="C15" s="56">
        <v>409</v>
      </c>
      <c r="D15" s="56">
        <f t="shared" si="0"/>
        <v>555.3447432762836</v>
      </c>
      <c r="E15" s="54">
        <v>2365578</v>
      </c>
      <c r="F15" s="54">
        <v>1362816</v>
      </c>
      <c r="G15" s="51">
        <f t="shared" si="1"/>
        <v>57.61027537455961</v>
      </c>
      <c r="H15" s="51">
        <v>876317</v>
      </c>
      <c r="I15" s="51">
        <v>129174</v>
      </c>
      <c r="J15" s="51">
        <v>149189</v>
      </c>
      <c r="K15" s="51">
        <v>20755</v>
      </c>
      <c r="L15" s="51">
        <v>88597</v>
      </c>
      <c r="M15" s="51"/>
      <c r="N15" s="51">
        <v>70320</v>
      </c>
      <c r="O15" s="51"/>
      <c r="P15" s="51"/>
      <c r="Q15" s="4"/>
    </row>
    <row r="16" spans="1:17" ht="13.5">
      <c r="A16" s="55" t="s">
        <v>136</v>
      </c>
      <c r="B16" s="52">
        <v>18</v>
      </c>
      <c r="C16" s="56">
        <v>809</v>
      </c>
      <c r="D16" s="56">
        <f t="shared" si="0"/>
        <v>402.40317264112076</v>
      </c>
      <c r="E16" s="54">
        <v>3837376</v>
      </c>
      <c r="F16" s="54">
        <f>1951765+1500</f>
        <v>1953265</v>
      </c>
      <c r="G16" s="51">
        <f t="shared" si="1"/>
        <v>50.901058431594926</v>
      </c>
      <c r="H16" s="51">
        <v>1302148</v>
      </c>
      <c r="I16" s="51">
        <v>193674</v>
      </c>
      <c r="J16" s="51">
        <v>221356</v>
      </c>
      <c r="K16" s="51">
        <v>32288</v>
      </c>
      <c r="L16" s="51">
        <v>56099</v>
      </c>
      <c r="M16" s="51">
        <v>1147</v>
      </c>
      <c r="N16" s="51">
        <v>103331</v>
      </c>
      <c r="O16" s="51"/>
      <c r="P16" s="51"/>
      <c r="Q16" s="4"/>
    </row>
    <row r="17" spans="1:17" ht="13.5">
      <c r="A17" s="55" t="s">
        <v>137</v>
      </c>
      <c r="B17" s="52">
        <v>20</v>
      </c>
      <c r="C17" s="56">
        <v>480</v>
      </c>
      <c r="D17" s="56">
        <f t="shared" si="0"/>
        <v>447.98298611111113</v>
      </c>
      <c r="E17" s="54">
        <v>2486980</v>
      </c>
      <c r="F17" s="54">
        <v>1290191</v>
      </c>
      <c r="G17" s="51">
        <f t="shared" si="1"/>
        <v>51.87781968491906</v>
      </c>
      <c r="H17" s="51">
        <v>840708</v>
      </c>
      <c r="I17" s="51">
        <v>125464</v>
      </c>
      <c r="J17" s="51">
        <v>150085</v>
      </c>
      <c r="K17" s="51">
        <v>19624</v>
      </c>
      <c r="L17" s="51">
        <v>49394</v>
      </c>
      <c r="M17" s="51">
        <v>3371</v>
      </c>
      <c r="N17" s="51">
        <v>72795</v>
      </c>
      <c r="O17" s="51"/>
      <c r="P17" s="51"/>
      <c r="Q17" s="13"/>
    </row>
    <row r="18" spans="1:17" ht="13.5">
      <c r="A18" s="55" t="s">
        <v>138</v>
      </c>
      <c r="B18" s="52">
        <v>21</v>
      </c>
      <c r="C18" s="56">
        <v>417</v>
      </c>
      <c r="D18" s="56">
        <f t="shared" si="0"/>
        <v>535.8153477218225</v>
      </c>
      <c r="E18" s="54">
        <v>2783566</v>
      </c>
      <c r="F18" s="54">
        <v>1340610</v>
      </c>
      <c r="G18" s="51">
        <f t="shared" si="1"/>
        <v>48.16160277859407</v>
      </c>
      <c r="H18" s="51">
        <v>874721</v>
      </c>
      <c r="I18" s="51">
        <v>130321</v>
      </c>
      <c r="J18" s="51">
        <v>95212</v>
      </c>
      <c r="K18" s="51">
        <v>19596</v>
      </c>
      <c r="L18" s="51">
        <v>109630</v>
      </c>
      <c r="M18" s="51">
        <v>2727</v>
      </c>
      <c r="N18" s="51">
        <v>81560</v>
      </c>
      <c r="O18" s="51"/>
      <c r="P18" s="51"/>
      <c r="Q18" s="4"/>
    </row>
    <row r="19" spans="1:17" ht="13.5">
      <c r="A19" s="55" t="s">
        <v>139</v>
      </c>
      <c r="B19" s="52">
        <v>23</v>
      </c>
      <c r="C19" s="56">
        <v>272</v>
      </c>
      <c r="D19" s="56">
        <f t="shared" si="0"/>
        <v>785.8866421568628</v>
      </c>
      <c r="E19" s="54">
        <v>1867838</v>
      </c>
      <c r="F19" s="54">
        <f>1278131+4436</f>
        <v>1282567</v>
      </c>
      <c r="G19" s="51">
        <f t="shared" si="1"/>
        <v>68.66585860229848</v>
      </c>
      <c r="H19" s="51">
        <v>775941</v>
      </c>
      <c r="I19" s="51">
        <v>115163</v>
      </c>
      <c r="J19" s="51">
        <v>130233</v>
      </c>
      <c r="K19" s="51">
        <v>17723</v>
      </c>
      <c r="L19" s="51">
        <v>95903</v>
      </c>
      <c r="M19" s="51">
        <v>60000</v>
      </c>
      <c r="N19" s="51">
        <v>50611</v>
      </c>
      <c r="O19" s="51"/>
      <c r="P19" s="51"/>
      <c r="Q19" s="4"/>
    </row>
    <row r="20" spans="1:17" ht="13.5">
      <c r="A20" s="55" t="s">
        <v>140</v>
      </c>
      <c r="B20" s="52">
        <v>26</v>
      </c>
      <c r="C20" s="56">
        <v>286</v>
      </c>
      <c r="D20" s="56">
        <f t="shared" si="0"/>
        <v>692.3280885780886</v>
      </c>
      <c r="E20" s="54">
        <v>2044199</v>
      </c>
      <c r="F20" s="54">
        <v>1188035</v>
      </c>
      <c r="G20" s="51">
        <f t="shared" si="1"/>
        <v>58.11738485343159</v>
      </c>
      <c r="H20" s="51">
        <v>708688</v>
      </c>
      <c r="I20" s="51">
        <v>103264</v>
      </c>
      <c r="J20" s="51">
        <v>119880</v>
      </c>
      <c r="K20" s="51">
        <v>16456</v>
      </c>
      <c r="L20" s="51">
        <v>75164</v>
      </c>
      <c r="M20" s="51">
        <v>60403</v>
      </c>
      <c r="N20" s="51">
        <v>56100</v>
      </c>
      <c r="O20" s="51"/>
      <c r="P20" s="51"/>
      <c r="Q20" s="4"/>
    </row>
    <row r="21" spans="1:17" ht="13.5">
      <c r="A21" s="55" t="s">
        <v>141</v>
      </c>
      <c r="B21" s="52">
        <v>28</v>
      </c>
      <c r="C21" s="56">
        <v>258</v>
      </c>
      <c r="D21" s="56">
        <f t="shared" si="0"/>
        <v>1027.7196382428942</v>
      </c>
      <c r="E21" s="54">
        <v>2798627</v>
      </c>
      <c r="F21" s="54">
        <v>1590910</v>
      </c>
      <c r="G21" s="51">
        <f t="shared" si="1"/>
        <v>56.84608917158307</v>
      </c>
      <c r="H21" s="51">
        <v>980716</v>
      </c>
      <c r="I21" s="51">
        <v>142623</v>
      </c>
      <c r="J21" s="51">
        <v>158622</v>
      </c>
      <c r="K21" s="51">
        <v>22233</v>
      </c>
      <c r="L21" s="51">
        <v>96344</v>
      </c>
      <c r="M21" s="51">
        <v>60000</v>
      </c>
      <c r="N21" s="51">
        <v>81300</v>
      </c>
      <c r="O21" s="51"/>
      <c r="P21" s="51"/>
      <c r="Q21" s="13"/>
    </row>
    <row r="22" spans="1:17" ht="13.5">
      <c r="A22" s="55" t="s">
        <v>142</v>
      </c>
      <c r="B22" s="52">
        <v>29</v>
      </c>
      <c r="C22" s="56">
        <v>342</v>
      </c>
      <c r="D22" s="56">
        <f t="shared" si="0"/>
        <v>645.8937621832358</v>
      </c>
      <c r="E22" s="54">
        <v>2391742</v>
      </c>
      <c r="F22" s="54">
        <v>1325374</v>
      </c>
      <c r="G22" s="51">
        <f t="shared" si="1"/>
        <v>55.41458903176012</v>
      </c>
      <c r="H22" s="51">
        <v>816876</v>
      </c>
      <c r="I22" s="51">
        <v>117441</v>
      </c>
      <c r="J22" s="51">
        <v>135530</v>
      </c>
      <c r="K22" s="51">
        <v>18555</v>
      </c>
      <c r="L22" s="51">
        <v>126635</v>
      </c>
      <c r="M22" s="51">
        <v>5252</v>
      </c>
      <c r="N22" s="51">
        <v>67736</v>
      </c>
      <c r="O22" s="51"/>
      <c r="P22" s="51"/>
      <c r="Q22" s="4"/>
    </row>
    <row r="23" spans="1:17" ht="13.5">
      <c r="A23" s="55" t="s">
        <v>165</v>
      </c>
      <c r="B23" s="52">
        <v>31</v>
      </c>
      <c r="C23" s="56">
        <v>612</v>
      </c>
      <c r="D23" s="56">
        <f t="shared" si="0"/>
        <v>580.4624183006536</v>
      </c>
      <c r="E23" s="54">
        <v>3727276</v>
      </c>
      <c r="F23" s="54">
        <f>2129958+1500</f>
        <v>2131458</v>
      </c>
      <c r="G23" s="51">
        <f t="shared" si="1"/>
        <v>57.18540832500732</v>
      </c>
      <c r="H23" s="51">
        <v>1191387</v>
      </c>
      <c r="I23" s="51">
        <v>186971</v>
      </c>
      <c r="J23" s="51">
        <v>210000</v>
      </c>
      <c r="K23" s="51">
        <v>29066</v>
      </c>
      <c r="L23" s="51">
        <v>354115</v>
      </c>
      <c r="M23" s="51">
        <v>2945</v>
      </c>
      <c r="N23" s="51">
        <v>108400</v>
      </c>
      <c r="O23" s="51"/>
      <c r="P23" s="51"/>
      <c r="Q23" s="4"/>
    </row>
    <row r="24" spans="1:17" ht="13.5">
      <c r="A24" s="55" t="s">
        <v>143</v>
      </c>
      <c r="B24" s="52">
        <v>33</v>
      </c>
      <c r="C24" s="56">
        <v>637</v>
      </c>
      <c r="D24" s="56">
        <f t="shared" si="0"/>
        <v>485.4157509157509</v>
      </c>
      <c r="E24" s="54">
        <v>3550017</v>
      </c>
      <c r="F24" s="54">
        <v>1855259</v>
      </c>
      <c r="G24" s="51">
        <f t="shared" si="1"/>
        <v>52.26056663954004</v>
      </c>
      <c r="H24" s="51">
        <v>1129830</v>
      </c>
      <c r="I24" s="51">
        <v>177748</v>
      </c>
      <c r="J24" s="51">
        <v>190874</v>
      </c>
      <c r="K24" s="51">
        <v>27507</v>
      </c>
      <c r="L24" s="51">
        <v>151941</v>
      </c>
      <c r="M24" s="51">
        <v>13276</v>
      </c>
      <c r="N24" s="51">
        <v>102505</v>
      </c>
      <c r="O24" s="51"/>
      <c r="P24" s="51"/>
      <c r="Q24" s="13"/>
    </row>
    <row r="25" spans="1:17" ht="13.5">
      <c r="A25" s="55" t="s">
        <v>144</v>
      </c>
      <c r="B25" s="52">
        <v>34</v>
      </c>
      <c r="C25" s="56">
        <v>239</v>
      </c>
      <c r="D25" s="56">
        <f t="shared" si="0"/>
        <v>948.7196652719665</v>
      </c>
      <c r="E25" s="54">
        <v>2786422</v>
      </c>
      <c r="F25" s="54">
        <v>1360464</v>
      </c>
      <c r="G25" s="51">
        <f t="shared" si="1"/>
        <v>48.82476523656503</v>
      </c>
      <c r="H25" s="51">
        <v>881456</v>
      </c>
      <c r="I25" s="51">
        <v>124474</v>
      </c>
      <c r="J25" s="51">
        <v>145709</v>
      </c>
      <c r="K25" s="51">
        <v>23013</v>
      </c>
      <c r="L25" s="51">
        <v>93742</v>
      </c>
      <c r="M25" s="51">
        <v>0</v>
      </c>
      <c r="N25" s="51">
        <v>76541</v>
      </c>
      <c r="O25" s="51">
        <v>0</v>
      </c>
      <c r="P25" s="51"/>
      <c r="Q25" s="4"/>
    </row>
    <row r="26" spans="1:17" ht="13.5">
      <c r="A26" s="55" t="s">
        <v>145</v>
      </c>
      <c r="B26" s="52">
        <v>35</v>
      </c>
      <c r="C26" s="56">
        <v>332</v>
      </c>
      <c r="D26" s="56">
        <f t="shared" si="0"/>
        <v>741.8860441767068</v>
      </c>
      <c r="E26" s="54">
        <v>2848846</v>
      </c>
      <c r="F26" s="54">
        <v>1477837</v>
      </c>
      <c r="G26" s="51">
        <f t="shared" si="1"/>
        <v>51.87493462265071</v>
      </c>
      <c r="H26" s="51">
        <v>902394</v>
      </c>
      <c r="I26" s="51">
        <v>127675</v>
      </c>
      <c r="J26" s="51">
        <v>150321</v>
      </c>
      <c r="K26" s="51">
        <v>22131</v>
      </c>
      <c r="L26" s="51">
        <v>105804</v>
      </c>
      <c r="M26" s="51">
        <v>60482</v>
      </c>
      <c r="N26" s="51">
        <v>79980</v>
      </c>
      <c r="O26" s="51">
        <v>976</v>
      </c>
      <c r="P26" s="51"/>
      <c r="Q26" s="4"/>
    </row>
    <row r="27" spans="1:17" ht="13.5">
      <c r="A27" s="55" t="s">
        <v>146</v>
      </c>
      <c r="B27" s="52">
        <v>37</v>
      </c>
      <c r="C27" s="56">
        <v>101</v>
      </c>
      <c r="D27" s="56">
        <f t="shared" si="0"/>
        <v>925.7673267326733</v>
      </c>
      <c r="E27" s="54">
        <v>1159151</v>
      </c>
      <c r="F27" s="54">
        <v>561015</v>
      </c>
      <c r="G27" s="51">
        <f t="shared" si="1"/>
        <v>48.39878497279474</v>
      </c>
      <c r="H27" s="51">
        <v>349440</v>
      </c>
      <c r="I27" s="51">
        <v>52112</v>
      </c>
      <c r="J27" s="51">
        <v>57844</v>
      </c>
      <c r="K27" s="51">
        <v>9243</v>
      </c>
      <c r="L27" s="51">
        <v>11950</v>
      </c>
      <c r="M27" s="51">
        <v>110</v>
      </c>
      <c r="N27" s="51">
        <v>28696</v>
      </c>
      <c r="O27" s="51"/>
      <c r="P27" s="51"/>
      <c r="Q27" s="4"/>
    </row>
    <row r="28" spans="1:17" ht="13.5">
      <c r="A28" s="55" t="s">
        <v>147</v>
      </c>
      <c r="B28" s="52">
        <v>39</v>
      </c>
      <c r="C28" s="56">
        <v>583</v>
      </c>
      <c r="D28" s="56">
        <f t="shared" si="0"/>
        <v>597.1209262435677</v>
      </c>
      <c r="E28" s="54">
        <v>4031347</v>
      </c>
      <c r="F28" s="54">
        <v>2088729</v>
      </c>
      <c r="G28" s="51">
        <f t="shared" si="1"/>
        <v>51.812185852520265</v>
      </c>
      <c r="H28" s="51">
        <v>1299559</v>
      </c>
      <c r="I28" s="51">
        <v>185158</v>
      </c>
      <c r="J28" s="51">
        <v>216085</v>
      </c>
      <c r="K28" s="51">
        <v>31923</v>
      </c>
      <c r="L28" s="51">
        <v>207528</v>
      </c>
      <c r="M28" s="51">
        <v>1409</v>
      </c>
      <c r="N28" s="51">
        <v>100806</v>
      </c>
      <c r="O28" s="51">
        <v>0</v>
      </c>
      <c r="P28" s="51"/>
      <c r="Q28" s="13"/>
    </row>
    <row r="29" spans="1:17" ht="13.5">
      <c r="A29" s="55" t="s">
        <v>148</v>
      </c>
      <c r="B29" s="52">
        <v>40</v>
      </c>
      <c r="C29" s="56">
        <v>755</v>
      </c>
      <c r="D29" s="56">
        <f t="shared" si="0"/>
        <v>472.7245033112583</v>
      </c>
      <c r="E29" s="54">
        <v>3982274</v>
      </c>
      <c r="F29" s="54">
        <f>2138869+2573</f>
        <v>2141442</v>
      </c>
      <c r="G29" s="51">
        <f t="shared" si="1"/>
        <v>53.774351036618775</v>
      </c>
      <c r="H29" s="51">
        <v>1393396</v>
      </c>
      <c r="I29" s="51">
        <v>212448</v>
      </c>
      <c r="J29" s="51">
        <v>244518</v>
      </c>
      <c r="K29" s="51">
        <v>35649</v>
      </c>
      <c r="L29" s="51">
        <v>73262</v>
      </c>
      <c r="M29" s="51">
        <v>1951</v>
      </c>
      <c r="N29" s="51">
        <v>115890</v>
      </c>
      <c r="O29" s="51"/>
      <c r="P29" s="51"/>
      <c r="Q29" s="4"/>
    </row>
    <row r="30" spans="1:17" ht="13.5">
      <c r="A30" s="55" t="s">
        <v>166</v>
      </c>
      <c r="B30" s="52">
        <v>42</v>
      </c>
      <c r="C30" s="56">
        <v>394</v>
      </c>
      <c r="D30" s="56">
        <f t="shared" si="0"/>
        <v>636.0465313028765</v>
      </c>
      <c r="E30" s="54">
        <v>2649553</v>
      </c>
      <c r="F30" s="54">
        <v>1503614</v>
      </c>
      <c r="G30" s="51">
        <f t="shared" si="1"/>
        <v>56.749723443916764</v>
      </c>
      <c r="H30" s="51">
        <v>816138</v>
      </c>
      <c r="I30" s="51">
        <v>112600</v>
      </c>
      <c r="J30" s="51">
        <v>140465</v>
      </c>
      <c r="K30" s="51">
        <v>18525</v>
      </c>
      <c r="L30" s="51">
        <v>317535</v>
      </c>
      <c r="M30" s="51">
        <v>0</v>
      </c>
      <c r="N30" s="51">
        <v>43527</v>
      </c>
      <c r="O30" s="51"/>
      <c r="P30" s="51">
        <v>5999</v>
      </c>
      <c r="Q30" s="4"/>
    </row>
    <row r="31" spans="1:17" ht="13.5">
      <c r="A31" s="55" t="s">
        <v>167</v>
      </c>
      <c r="B31" s="52">
        <v>43</v>
      </c>
      <c r="C31" s="56">
        <v>359</v>
      </c>
      <c r="D31" s="56">
        <f t="shared" si="0"/>
        <v>670.1123491179202</v>
      </c>
      <c r="E31" s="54">
        <v>2675509</v>
      </c>
      <c r="F31" s="54">
        <v>1443422</v>
      </c>
      <c r="G31" s="51">
        <f t="shared" si="1"/>
        <v>53.9494354158405</v>
      </c>
      <c r="H31" s="51">
        <v>884495</v>
      </c>
      <c r="I31" s="51">
        <v>126050</v>
      </c>
      <c r="J31" s="51">
        <v>143086</v>
      </c>
      <c r="K31" s="51">
        <v>21580</v>
      </c>
      <c r="L31" s="51">
        <v>152027</v>
      </c>
      <c r="M31" s="51">
        <v>2396</v>
      </c>
      <c r="N31" s="51">
        <v>73068</v>
      </c>
      <c r="O31" s="51">
        <v>0</v>
      </c>
      <c r="P31" s="51"/>
      <c r="Q31" s="4"/>
    </row>
    <row r="32" spans="1:17" ht="13.5">
      <c r="A32" s="55" t="s">
        <v>168</v>
      </c>
      <c r="B32" s="52">
        <v>44</v>
      </c>
      <c r="C32" s="56">
        <v>134</v>
      </c>
      <c r="D32" s="56">
        <f t="shared" si="0"/>
        <v>662.4191542288557</v>
      </c>
      <c r="E32" s="54">
        <v>1178657</v>
      </c>
      <c r="F32" s="54">
        <v>532585</v>
      </c>
      <c r="G32" s="51">
        <f t="shared" si="1"/>
        <v>45.1857495437604</v>
      </c>
      <c r="H32" s="51">
        <v>327661</v>
      </c>
      <c r="I32" s="51">
        <v>49209</v>
      </c>
      <c r="J32" s="51">
        <v>54758</v>
      </c>
      <c r="K32" s="51">
        <v>7659</v>
      </c>
      <c r="L32" s="51">
        <v>55740</v>
      </c>
      <c r="M32" s="51">
        <v>565</v>
      </c>
      <c r="N32" s="51">
        <v>27524</v>
      </c>
      <c r="O32" s="51">
        <v>0</v>
      </c>
      <c r="P32" s="51"/>
      <c r="Q32" s="4"/>
    </row>
    <row r="33" spans="1:17" ht="13.5">
      <c r="A33" s="55" t="s">
        <v>169</v>
      </c>
      <c r="B33" s="52">
        <v>45</v>
      </c>
      <c r="C33" s="56">
        <v>235</v>
      </c>
      <c r="D33" s="56">
        <f t="shared" si="0"/>
        <v>629.9234042553192</v>
      </c>
      <c r="E33" s="54">
        <v>1753148</v>
      </c>
      <c r="F33" s="54">
        <v>888192</v>
      </c>
      <c r="G33" s="51">
        <f t="shared" si="1"/>
        <v>50.66269362312822</v>
      </c>
      <c r="H33" s="51">
        <v>566026</v>
      </c>
      <c r="I33" s="51">
        <v>82079</v>
      </c>
      <c r="J33" s="51">
        <v>95754</v>
      </c>
      <c r="K33" s="51">
        <v>12382</v>
      </c>
      <c r="L33" s="51">
        <v>42668</v>
      </c>
      <c r="M33" s="51">
        <v>23890</v>
      </c>
      <c r="N33" s="51">
        <v>44582</v>
      </c>
      <c r="O33" s="51"/>
      <c r="P33" s="51"/>
      <c r="Q33" s="4"/>
    </row>
    <row r="34" spans="1:17" ht="13.5">
      <c r="A34" s="55" t="s">
        <v>170</v>
      </c>
      <c r="B34" s="52">
        <v>46</v>
      </c>
      <c r="C34" s="56">
        <v>444</v>
      </c>
      <c r="D34" s="56">
        <f t="shared" si="0"/>
        <v>532.9395645645645</v>
      </c>
      <c r="E34" s="54">
        <v>2712665</v>
      </c>
      <c r="F34" s="54">
        <v>1419751</v>
      </c>
      <c r="G34" s="51">
        <f t="shared" si="1"/>
        <v>52.33786700532502</v>
      </c>
      <c r="H34" s="51">
        <v>848964</v>
      </c>
      <c r="I34" s="51">
        <v>129738</v>
      </c>
      <c r="J34" s="51">
        <v>142212</v>
      </c>
      <c r="K34" s="51">
        <v>19483</v>
      </c>
      <c r="L34" s="51">
        <v>167459</v>
      </c>
      <c r="M34" s="51">
        <v>754</v>
      </c>
      <c r="N34" s="51">
        <v>77096</v>
      </c>
      <c r="O34" s="51"/>
      <c r="P34" s="51"/>
      <c r="Q34" s="4"/>
    </row>
    <row r="35" spans="1:17" ht="13.5">
      <c r="A35" s="55" t="s">
        <v>171</v>
      </c>
      <c r="B35" s="52">
        <v>47</v>
      </c>
      <c r="C35" s="56">
        <v>528</v>
      </c>
      <c r="D35" s="56">
        <f t="shared" si="0"/>
        <v>643.4554924242424</v>
      </c>
      <c r="E35" s="54">
        <v>4077498</v>
      </c>
      <c r="F35" s="54">
        <v>2038467</v>
      </c>
      <c r="G35" s="51">
        <f t="shared" si="1"/>
        <v>49.99308399415524</v>
      </c>
      <c r="H35" s="51">
        <v>1300454</v>
      </c>
      <c r="I35" s="51">
        <v>192359</v>
      </c>
      <c r="J35" s="51">
        <v>218677</v>
      </c>
      <c r="K35" s="51">
        <v>33695</v>
      </c>
      <c r="L35" s="51">
        <v>130814</v>
      </c>
      <c r="M35" s="51">
        <v>4918</v>
      </c>
      <c r="N35" s="51">
        <v>118060</v>
      </c>
      <c r="O35" s="51">
        <v>0</v>
      </c>
      <c r="P35" s="51"/>
      <c r="Q35" s="4"/>
    </row>
    <row r="36" spans="1:17" ht="13.5">
      <c r="A36" s="55" t="s">
        <v>172</v>
      </c>
      <c r="B36" s="52">
        <v>48</v>
      </c>
      <c r="C36" s="56">
        <v>303</v>
      </c>
      <c r="D36" s="56">
        <f t="shared" si="0"/>
        <v>521.1947194719472</v>
      </c>
      <c r="E36" s="54">
        <v>1785199</v>
      </c>
      <c r="F36" s="54">
        <v>947532</v>
      </c>
      <c r="G36" s="51">
        <f t="shared" si="1"/>
        <v>53.077107930264354</v>
      </c>
      <c r="H36" s="51">
        <v>532001</v>
      </c>
      <c r="I36" s="51">
        <v>78319</v>
      </c>
      <c r="J36" s="51">
        <v>95294</v>
      </c>
      <c r="K36" s="51">
        <v>13007</v>
      </c>
      <c r="L36" s="51">
        <v>150457</v>
      </c>
      <c r="M36" s="51">
        <v>537</v>
      </c>
      <c r="N36" s="51">
        <v>50000</v>
      </c>
      <c r="O36" s="51">
        <v>0</v>
      </c>
      <c r="P36" s="51"/>
      <c r="Q36" s="4" t="s">
        <v>129</v>
      </c>
    </row>
    <row r="37" spans="1:17" s="24" customFormat="1" ht="13.5">
      <c r="A37" s="44" t="s">
        <v>157</v>
      </c>
      <c r="B37" s="45"/>
      <c r="C37" s="63">
        <f>SUM(C7:C36)</f>
        <v>11819</v>
      </c>
      <c r="D37" s="73">
        <f t="shared" si="0"/>
        <v>591.0666300025383</v>
      </c>
      <c r="E37" s="50">
        <f>SUM(E7:E36)</f>
        <v>79033651</v>
      </c>
      <c r="F37" s="50">
        <f>SUM(F7:F36)</f>
        <v>41914899</v>
      </c>
      <c r="G37" s="60">
        <f t="shared" si="1"/>
        <v>53.03424360339876</v>
      </c>
      <c r="H37" s="60">
        <f aca="true" t="shared" si="2" ref="H37:P37">SUM(H7:H36)</f>
        <v>25982092</v>
      </c>
      <c r="I37" s="60">
        <f t="shared" si="2"/>
        <v>3851184</v>
      </c>
      <c r="J37" s="60">
        <f t="shared" si="2"/>
        <v>4362961</v>
      </c>
      <c r="K37" s="60">
        <f t="shared" si="2"/>
        <v>628650</v>
      </c>
      <c r="L37" s="60">
        <f t="shared" si="2"/>
        <v>3442616</v>
      </c>
      <c r="M37" s="60">
        <f t="shared" si="2"/>
        <v>348174</v>
      </c>
      <c r="N37" s="60">
        <f t="shared" si="2"/>
        <v>2195761</v>
      </c>
      <c r="O37" s="60">
        <f t="shared" si="2"/>
        <v>976</v>
      </c>
      <c r="P37" s="60">
        <f t="shared" si="2"/>
        <v>5999</v>
      </c>
      <c r="Q37" s="98"/>
    </row>
    <row r="38" spans="1:16" ht="13.5">
      <c r="A38" s="55" t="s">
        <v>132</v>
      </c>
      <c r="B38" s="57">
        <v>6</v>
      </c>
      <c r="C38" s="58">
        <v>26</v>
      </c>
      <c r="D38" s="56">
        <f aca="true" t="shared" si="3" ref="D38:D61">F38/6/C38</f>
        <v>190.75641025641028</v>
      </c>
      <c r="E38" s="54">
        <v>62413</v>
      </c>
      <c r="F38" s="59">
        <v>29758</v>
      </c>
      <c r="G38" s="51">
        <f aca="true" t="shared" si="4" ref="G38:G61">F38/E38*100</f>
        <v>47.6791694038101</v>
      </c>
      <c r="H38" s="61">
        <v>20696</v>
      </c>
      <c r="I38" s="53">
        <v>1125</v>
      </c>
      <c r="J38" s="54">
        <v>3267</v>
      </c>
      <c r="K38" s="54">
        <v>530</v>
      </c>
      <c r="L38" s="53">
        <v>1916</v>
      </c>
      <c r="M38" s="53"/>
      <c r="N38" s="53">
        <v>2225</v>
      </c>
      <c r="O38" s="53"/>
      <c r="P38" s="53"/>
    </row>
    <row r="39" spans="1:16" ht="13.5">
      <c r="A39" s="55" t="s">
        <v>162</v>
      </c>
      <c r="B39" s="57">
        <v>8</v>
      </c>
      <c r="C39" s="58">
        <v>12</v>
      </c>
      <c r="D39" s="56">
        <f t="shared" si="3"/>
        <v>314.63888888888886</v>
      </c>
      <c r="E39" s="54">
        <v>45758</v>
      </c>
      <c r="F39" s="59">
        <v>22654</v>
      </c>
      <c r="G39" s="51">
        <f t="shared" si="4"/>
        <v>49.508282704663664</v>
      </c>
      <c r="H39" s="61">
        <v>14998</v>
      </c>
      <c r="I39" s="53">
        <v>1182</v>
      </c>
      <c r="J39" s="54">
        <v>2351</v>
      </c>
      <c r="K39" s="54">
        <v>365</v>
      </c>
      <c r="L39" s="53"/>
      <c r="M39" s="53"/>
      <c r="N39" s="53">
        <v>1905</v>
      </c>
      <c r="O39" s="53"/>
      <c r="P39" s="53"/>
    </row>
    <row r="40" spans="1:16" ht="13.5">
      <c r="A40" s="55" t="s">
        <v>125</v>
      </c>
      <c r="B40" s="57">
        <v>10</v>
      </c>
      <c r="C40" s="58">
        <v>51</v>
      </c>
      <c r="D40" s="56">
        <f t="shared" si="3"/>
        <v>495.52287581699346</v>
      </c>
      <c r="E40" s="54">
        <v>293933</v>
      </c>
      <c r="F40" s="59">
        <v>151630</v>
      </c>
      <c r="G40" s="51">
        <f t="shared" si="4"/>
        <v>51.58658605872767</v>
      </c>
      <c r="H40" s="61">
        <v>81603</v>
      </c>
      <c r="I40" s="53">
        <v>13708</v>
      </c>
      <c r="J40" s="54">
        <v>14172</v>
      </c>
      <c r="K40" s="54">
        <v>2299</v>
      </c>
      <c r="L40" s="53">
        <v>28519</v>
      </c>
      <c r="M40" s="53"/>
      <c r="N40" s="53">
        <v>8393</v>
      </c>
      <c r="O40" s="53"/>
      <c r="P40" s="53"/>
    </row>
    <row r="41" spans="1:16" ht="13.5">
      <c r="A41" s="55" t="s">
        <v>163</v>
      </c>
      <c r="B41" s="57">
        <v>11</v>
      </c>
      <c r="C41" s="58">
        <v>26</v>
      </c>
      <c r="D41" s="56">
        <f t="shared" si="3"/>
        <v>231.05769230769232</v>
      </c>
      <c r="E41" s="54">
        <v>65232</v>
      </c>
      <c r="F41" s="59">
        <v>36045</v>
      </c>
      <c r="G41" s="51">
        <f t="shared" si="4"/>
        <v>55.256622516556284</v>
      </c>
      <c r="H41" s="61">
        <v>23466</v>
      </c>
      <c r="I41" s="53">
        <v>3973</v>
      </c>
      <c r="J41" s="54">
        <v>4237</v>
      </c>
      <c r="K41" s="54">
        <v>687</v>
      </c>
      <c r="L41" s="53"/>
      <c r="M41" s="53"/>
      <c r="N41" s="53">
        <v>2540</v>
      </c>
      <c r="O41" s="53"/>
      <c r="P41" s="53"/>
    </row>
    <row r="42" spans="1:16" ht="13.5">
      <c r="A42" s="55" t="s">
        <v>164</v>
      </c>
      <c r="B42" s="57">
        <v>12</v>
      </c>
      <c r="C42" s="58">
        <v>26</v>
      </c>
      <c r="D42" s="56">
        <f t="shared" si="3"/>
        <v>190.82051282051282</v>
      </c>
      <c r="E42" s="54">
        <v>59462</v>
      </c>
      <c r="F42" s="53">
        <v>29768</v>
      </c>
      <c r="G42" s="51">
        <f t="shared" si="4"/>
        <v>50.062224614039216</v>
      </c>
      <c r="H42" s="61">
        <v>18130</v>
      </c>
      <c r="I42" s="53">
        <v>4380</v>
      </c>
      <c r="J42" s="54">
        <v>3437</v>
      </c>
      <c r="K42" s="54">
        <v>547</v>
      </c>
      <c r="L42" s="53">
        <v>1716</v>
      </c>
      <c r="M42" s="53"/>
      <c r="N42" s="53">
        <v>1550</v>
      </c>
      <c r="O42" s="53"/>
      <c r="P42" s="53"/>
    </row>
    <row r="43" spans="1:16" ht="13.5">
      <c r="A43" s="55" t="s">
        <v>133</v>
      </c>
      <c r="B43" s="57">
        <v>13</v>
      </c>
      <c r="C43" s="58">
        <v>36</v>
      </c>
      <c r="D43" s="56">
        <f t="shared" si="3"/>
        <v>260.15277777777777</v>
      </c>
      <c r="E43" s="54">
        <v>109525</v>
      </c>
      <c r="F43" s="53">
        <v>56193</v>
      </c>
      <c r="G43" s="51">
        <f t="shared" si="4"/>
        <v>51.30609449897283</v>
      </c>
      <c r="H43" s="61">
        <v>36995</v>
      </c>
      <c r="I43" s="53">
        <v>3894</v>
      </c>
      <c r="J43" s="54">
        <v>5919</v>
      </c>
      <c r="K43" s="54">
        <v>960</v>
      </c>
      <c r="L43" s="53">
        <v>2219</v>
      </c>
      <c r="M43" s="53"/>
      <c r="N43" s="53">
        <v>5080</v>
      </c>
      <c r="O43" s="53"/>
      <c r="P43" s="53"/>
    </row>
    <row r="44" spans="1:16" ht="13.5">
      <c r="A44" s="55" t="s">
        <v>134</v>
      </c>
      <c r="B44" s="57">
        <v>16</v>
      </c>
      <c r="C44" s="58">
        <v>42</v>
      </c>
      <c r="D44" s="56">
        <f t="shared" si="3"/>
        <v>203.6031746031746</v>
      </c>
      <c r="E44" s="54">
        <v>94642</v>
      </c>
      <c r="F44" s="59">
        <v>51308</v>
      </c>
      <c r="G44" s="51">
        <f t="shared" si="4"/>
        <v>54.21271739819531</v>
      </c>
      <c r="H44" s="53">
        <v>31095</v>
      </c>
      <c r="I44" s="53">
        <v>2295</v>
      </c>
      <c r="J44" s="54">
        <v>4928</v>
      </c>
      <c r="K44" s="54">
        <v>795</v>
      </c>
      <c r="L44" s="53">
        <v>3150</v>
      </c>
      <c r="M44" s="53"/>
      <c r="N44" s="53">
        <v>5080</v>
      </c>
      <c r="O44" s="53"/>
      <c r="P44" s="53"/>
    </row>
    <row r="45" spans="1:16" ht="13.5">
      <c r="A45" s="55" t="s">
        <v>135</v>
      </c>
      <c r="B45" s="57">
        <v>17</v>
      </c>
      <c r="C45" s="58">
        <v>46</v>
      </c>
      <c r="D45" s="56">
        <f t="shared" si="3"/>
        <v>294.1340579710145</v>
      </c>
      <c r="E45" s="54">
        <v>144389</v>
      </c>
      <c r="F45" s="53">
        <v>81181</v>
      </c>
      <c r="G45" s="51">
        <f t="shared" si="4"/>
        <v>56.223812063245816</v>
      </c>
      <c r="H45" s="53">
        <v>55549</v>
      </c>
      <c r="I45" s="53">
        <v>5405</v>
      </c>
      <c r="J45" s="54">
        <v>8706</v>
      </c>
      <c r="K45" s="54">
        <v>1347</v>
      </c>
      <c r="L45" s="53">
        <v>4134</v>
      </c>
      <c r="M45" s="53"/>
      <c r="N45" s="53">
        <v>3810</v>
      </c>
      <c r="O45" s="53"/>
      <c r="P45" s="53"/>
    </row>
    <row r="46" spans="1:16" ht="13.5">
      <c r="A46" s="55" t="s">
        <v>138</v>
      </c>
      <c r="B46" s="57">
        <v>21</v>
      </c>
      <c r="C46" s="58">
        <v>25</v>
      </c>
      <c r="D46" s="56">
        <f t="shared" si="3"/>
        <v>183.74666666666667</v>
      </c>
      <c r="E46" s="54">
        <v>45072</v>
      </c>
      <c r="F46" s="53">
        <v>27562</v>
      </c>
      <c r="G46" s="51">
        <f t="shared" si="4"/>
        <v>61.15104721334753</v>
      </c>
      <c r="H46" s="53">
        <v>17026</v>
      </c>
      <c r="I46" s="53">
        <v>2583</v>
      </c>
      <c r="J46" s="54">
        <v>2795</v>
      </c>
      <c r="K46" s="54">
        <v>447</v>
      </c>
      <c r="L46" s="53"/>
      <c r="M46" s="53"/>
      <c r="N46" s="53">
        <v>1905</v>
      </c>
      <c r="O46" s="53"/>
      <c r="P46" s="53"/>
    </row>
    <row r="47" spans="1:16" ht="13.5">
      <c r="A47" s="55" t="s">
        <v>139</v>
      </c>
      <c r="B47" s="57">
        <v>23</v>
      </c>
      <c r="C47" s="58">
        <v>44</v>
      </c>
      <c r="D47" s="56">
        <f t="shared" si="3"/>
        <v>210.50757575757578</v>
      </c>
      <c r="E47" s="54">
        <v>109703</v>
      </c>
      <c r="F47" s="53">
        <v>55574</v>
      </c>
      <c r="G47" s="51">
        <f t="shared" si="4"/>
        <v>50.658596392076795</v>
      </c>
      <c r="H47" s="53">
        <v>39433</v>
      </c>
      <c r="I47" s="53">
        <v>4110</v>
      </c>
      <c r="J47" s="54">
        <v>6515</v>
      </c>
      <c r="K47" s="54">
        <v>1051</v>
      </c>
      <c r="L47" s="53">
        <v>0</v>
      </c>
      <c r="M47" s="53"/>
      <c r="N47" s="53">
        <v>3810</v>
      </c>
      <c r="O47" s="53"/>
      <c r="P47" s="53"/>
    </row>
    <row r="48" spans="1:16" ht="13.5">
      <c r="A48" s="55" t="s">
        <v>140</v>
      </c>
      <c r="B48" s="57">
        <v>26</v>
      </c>
      <c r="C48" s="58">
        <v>14</v>
      </c>
      <c r="D48" s="56">
        <f t="shared" si="3"/>
        <v>364.0357142857143</v>
      </c>
      <c r="E48" s="54">
        <v>58587</v>
      </c>
      <c r="F48" s="53">
        <v>30579</v>
      </c>
      <c r="G48" s="51">
        <f t="shared" si="4"/>
        <v>52.19417276870295</v>
      </c>
      <c r="H48" s="53">
        <v>21155</v>
      </c>
      <c r="I48" s="53">
        <v>1636</v>
      </c>
      <c r="J48" s="54">
        <v>3455</v>
      </c>
      <c r="K48" s="54">
        <v>557</v>
      </c>
      <c r="L48" s="53">
        <v>1802</v>
      </c>
      <c r="M48" s="53"/>
      <c r="N48" s="53">
        <v>1905</v>
      </c>
      <c r="O48" s="53"/>
      <c r="P48" s="53"/>
    </row>
    <row r="49" spans="1:16" ht="13.5">
      <c r="A49" s="55" t="s">
        <v>142</v>
      </c>
      <c r="B49" s="57">
        <v>29</v>
      </c>
      <c r="C49" s="58">
        <v>41</v>
      </c>
      <c r="D49" s="56">
        <f t="shared" si="3"/>
        <v>355.8333333333333</v>
      </c>
      <c r="E49" s="54">
        <v>159134</v>
      </c>
      <c r="F49" s="53">
        <v>87535</v>
      </c>
      <c r="G49" s="51">
        <f t="shared" si="4"/>
        <v>55.00710093380422</v>
      </c>
      <c r="H49" s="53">
        <v>58051</v>
      </c>
      <c r="I49" s="53">
        <v>6661</v>
      </c>
      <c r="J49" s="54">
        <v>9843</v>
      </c>
      <c r="K49" s="54">
        <v>884</v>
      </c>
      <c r="L49" s="53">
        <v>4010</v>
      </c>
      <c r="M49" s="53">
        <v>400</v>
      </c>
      <c r="N49" s="53">
        <v>6123</v>
      </c>
      <c r="O49" s="53"/>
      <c r="P49" s="53"/>
    </row>
    <row r="50" spans="1:17" ht="13.5">
      <c r="A50" s="55" t="s">
        <v>165</v>
      </c>
      <c r="B50" s="57">
        <v>31</v>
      </c>
      <c r="C50" s="58">
        <v>58</v>
      </c>
      <c r="D50" s="56">
        <f t="shared" si="3"/>
        <v>237.12356321839079</v>
      </c>
      <c r="E50" s="54">
        <v>174402</v>
      </c>
      <c r="F50" s="53">
        <v>82519</v>
      </c>
      <c r="G50" s="51">
        <f t="shared" si="4"/>
        <v>47.31539775920001</v>
      </c>
      <c r="H50" s="53">
        <v>48124</v>
      </c>
      <c r="I50" s="53">
        <v>7690</v>
      </c>
      <c r="J50" s="54">
        <v>8385</v>
      </c>
      <c r="K50" s="54">
        <v>1352</v>
      </c>
      <c r="L50" s="53">
        <v>10643</v>
      </c>
      <c r="M50" s="53"/>
      <c r="N50" s="53">
        <v>5700</v>
      </c>
      <c r="O50" s="53"/>
      <c r="P50" s="53"/>
      <c r="Q50" s="5"/>
    </row>
    <row r="51" spans="1:17" ht="13.5">
      <c r="A51" s="55" t="s">
        <v>144</v>
      </c>
      <c r="B51" s="57">
        <v>34</v>
      </c>
      <c r="C51" s="58">
        <v>19</v>
      </c>
      <c r="D51" s="56">
        <f t="shared" si="3"/>
        <v>640.0877192982456</v>
      </c>
      <c r="E51" s="54">
        <v>93973</v>
      </c>
      <c r="F51" s="53">
        <v>72970</v>
      </c>
      <c r="G51" s="51">
        <f t="shared" si="4"/>
        <v>77.64996328732721</v>
      </c>
      <c r="H51" s="53">
        <v>45919</v>
      </c>
      <c r="I51" s="53">
        <v>5358</v>
      </c>
      <c r="J51" s="54">
        <v>7722</v>
      </c>
      <c r="K51" s="54">
        <v>1253</v>
      </c>
      <c r="L51" s="53">
        <v>8670</v>
      </c>
      <c r="M51" s="53"/>
      <c r="N51" s="53">
        <v>4001</v>
      </c>
      <c r="O51" s="53"/>
      <c r="P51" s="53"/>
      <c r="Q51" s="6"/>
    </row>
    <row r="52" spans="1:17" ht="13.5">
      <c r="A52" s="55" t="s">
        <v>145</v>
      </c>
      <c r="B52" s="57">
        <v>35</v>
      </c>
      <c r="C52" s="58">
        <v>46</v>
      </c>
      <c r="D52" s="56">
        <f t="shared" si="3"/>
        <v>240.56159420289856</v>
      </c>
      <c r="E52" s="54">
        <v>124971</v>
      </c>
      <c r="F52" s="53">
        <v>66395</v>
      </c>
      <c r="G52" s="51">
        <f t="shared" si="4"/>
        <v>53.12832577157901</v>
      </c>
      <c r="H52" s="53">
        <v>42759</v>
      </c>
      <c r="I52" s="53">
        <v>6614</v>
      </c>
      <c r="J52" s="54">
        <v>7288</v>
      </c>
      <c r="K52" s="54">
        <v>1174</v>
      </c>
      <c r="L52" s="53">
        <v>1745</v>
      </c>
      <c r="M52" s="53"/>
      <c r="N52" s="53">
        <v>3982</v>
      </c>
      <c r="O52" s="53"/>
      <c r="P52" s="53"/>
      <c r="Q52" s="4"/>
    </row>
    <row r="53" spans="1:17" ht="13.5">
      <c r="A53" s="55" t="s">
        <v>146</v>
      </c>
      <c r="B53" s="57">
        <v>37</v>
      </c>
      <c r="C53" s="58">
        <v>30</v>
      </c>
      <c r="D53" s="56">
        <f t="shared" si="3"/>
        <v>285.2944444444445</v>
      </c>
      <c r="E53" s="54">
        <v>109034</v>
      </c>
      <c r="F53" s="53">
        <v>51353</v>
      </c>
      <c r="G53" s="51">
        <f t="shared" si="4"/>
        <v>47.098152869747054</v>
      </c>
      <c r="H53" s="53">
        <v>36860</v>
      </c>
      <c r="I53" s="53">
        <v>4025</v>
      </c>
      <c r="J53" s="54">
        <v>5910</v>
      </c>
      <c r="K53" s="54">
        <v>490</v>
      </c>
      <c r="L53" s="53">
        <v>0</v>
      </c>
      <c r="M53" s="53"/>
      <c r="N53" s="53">
        <v>3812</v>
      </c>
      <c r="O53" s="53"/>
      <c r="P53" s="53"/>
      <c r="Q53" s="4"/>
    </row>
    <row r="54" spans="1:17" ht="13.5">
      <c r="A54" s="55" t="s">
        <v>148</v>
      </c>
      <c r="B54" s="57">
        <v>40</v>
      </c>
      <c r="C54" s="58">
        <v>76</v>
      </c>
      <c r="D54" s="56">
        <f t="shared" si="3"/>
        <v>241.1754385964912</v>
      </c>
      <c r="E54" s="54">
        <v>184137</v>
      </c>
      <c r="F54" s="53">
        <v>109976</v>
      </c>
      <c r="G54" s="51">
        <f t="shared" si="4"/>
        <v>59.72509598831305</v>
      </c>
      <c r="H54" s="53">
        <v>67441</v>
      </c>
      <c r="I54" s="53">
        <v>9579</v>
      </c>
      <c r="J54" s="54">
        <v>11735</v>
      </c>
      <c r="K54" s="54">
        <v>1728</v>
      </c>
      <c r="L54" s="53">
        <v>10156</v>
      </c>
      <c r="M54" s="53">
        <v>358</v>
      </c>
      <c r="N54" s="53">
        <v>6101</v>
      </c>
      <c r="O54" s="53"/>
      <c r="P54" s="53"/>
      <c r="Q54" s="4"/>
    </row>
    <row r="55" spans="1:17" ht="13.5">
      <c r="A55" s="55" t="s">
        <v>166</v>
      </c>
      <c r="B55" s="57">
        <v>42</v>
      </c>
      <c r="C55" s="58">
        <v>30</v>
      </c>
      <c r="D55" s="56">
        <f t="shared" si="3"/>
        <v>252.33333333333334</v>
      </c>
      <c r="E55" s="54">
        <v>106710</v>
      </c>
      <c r="F55" s="53">
        <v>45420</v>
      </c>
      <c r="G55" s="51">
        <f t="shared" si="4"/>
        <v>42.56395839190329</v>
      </c>
      <c r="H55" s="53">
        <v>26501</v>
      </c>
      <c r="I55" s="53">
        <v>4171</v>
      </c>
      <c r="J55" s="54">
        <v>4568</v>
      </c>
      <c r="K55" s="54">
        <v>712</v>
      </c>
      <c r="L55" s="53">
        <v>1752</v>
      </c>
      <c r="M55" s="53"/>
      <c r="N55" s="53">
        <v>5080</v>
      </c>
      <c r="O55" s="53"/>
      <c r="P55" s="53"/>
      <c r="Q55" s="4"/>
    </row>
    <row r="56" spans="1:17" ht="13.5">
      <c r="A56" s="55" t="s">
        <v>167</v>
      </c>
      <c r="B56" s="57">
        <v>43</v>
      </c>
      <c r="C56" s="58">
        <v>46</v>
      </c>
      <c r="D56" s="56">
        <f t="shared" si="3"/>
        <v>227.19565217391303</v>
      </c>
      <c r="E56" s="54">
        <v>133824</v>
      </c>
      <c r="F56" s="53">
        <v>62706</v>
      </c>
      <c r="G56" s="51">
        <f t="shared" si="4"/>
        <v>46.85706599713056</v>
      </c>
      <c r="H56" s="53">
        <v>41896</v>
      </c>
      <c r="I56" s="53">
        <v>6509</v>
      </c>
      <c r="J56" s="54">
        <v>6707</v>
      </c>
      <c r="K56" s="54">
        <v>1173</v>
      </c>
      <c r="L56" s="53">
        <v>0</v>
      </c>
      <c r="M56" s="53">
        <v>286</v>
      </c>
      <c r="N56" s="53">
        <v>3810</v>
      </c>
      <c r="O56" s="53"/>
      <c r="P56" s="53"/>
      <c r="Q56" s="4"/>
    </row>
    <row r="57" spans="1:17" ht="13.5">
      <c r="A57" s="55" t="s">
        <v>169</v>
      </c>
      <c r="B57" s="57">
        <v>45</v>
      </c>
      <c r="C57" s="58">
        <v>51</v>
      </c>
      <c r="D57" s="56">
        <f t="shared" si="3"/>
        <v>251.36274509803923</v>
      </c>
      <c r="E57" s="54">
        <v>140005</v>
      </c>
      <c r="F57" s="53">
        <v>76917</v>
      </c>
      <c r="G57" s="51">
        <f t="shared" si="4"/>
        <v>54.93875218742188</v>
      </c>
      <c r="H57" s="53">
        <v>46281</v>
      </c>
      <c r="I57" s="53">
        <v>10014</v>
      </c>
      <c r="J57" s="54">
        <v>8854</v>
      </c>
      <c r="K57" s="54">
        <v>1259</v>
      </c>
      <c r="L57" s="53">
        <v>3797</v>
      </c>
      <c r="M57" s="53"/>
      <c r="N57" s="53">
        <v>3982</v>
      </c>
      <c r="O57" s="53"/>
      <c r="P57" s="53"/>
      <c r="Q57" s="4"/>
    </row>
    <row r="58" spans="1:17" ht="13.5">
      <c r="A58" s="55" t="s">
        <v>170</v>
      </c>
      <c r="B58" s="57">
        <v>46</v>
      </c>
      <c r="C58" s="58">
        <v>75</v>
      </c>
      <c r="D58" s="56">
        <f t="shared" si="3"/>
        <v>218.01777777777778</v>
      </c>
      <c r="E58" s="54">
        <v>155170</v>
      </c>
      <c r="F58" s="53">
        <v>98108</v>
      </c>
      <c r="G58" s="51">
        <f t="shared" si="4"/>
        <v>63.22613907327447</v>
      </c>
      <c r="H58" s="53">
        <v>66947</v>
      </c>
      <c r="I58" s="53">
        <v>6057</v>
      </c>
      <c r="J58" s="54">
        <v>10896</v>
      </c>
      <c r="K58" s="54">
        <v>1758</v>
      </c>
      <c r="L58" s="53">
        <v>2095</v>
      </c>
      <c r="M58" s="53">
        <v>0</v>
      </c>
      <c r="N58" s="53">
        <v>5715</v>
      </c>
      <c r="O58" s="53"/>
      <c r="P58" s="53"/>
      <c r="Q58" s="4"/>
    </row>
    <row r="59" spans="1:17" ht="13.5">
      <c r="A59" s="55" t="s">
        <v>171</v>
      </c>
      <c r="B59" s="57">
        <v>47</v>
      </c>
      <c r="C59" s="58">
        <v>71</v>
      </c>
      <c r="D59" s="56">
        <f t="shared" si="3"/>
        <v>311.4366197183099</v>
      </c>
      <c r="E59" s="54">
        <v>251866</v>
      </c>
      <c r="F59" s="53">
        <v>132672</v>
      </c>
      <c r="G59" s="51">
        <f t="shared" si="4"/>
        <v>52.675629104365015</v>
      </c>
      <c r="H59" s="53">
        <v>76378</v>
      </c>
      <c r="I59" s="53">
        <v>10134</v>
      </c>
      <c r="J59" s="54">
        <v>12952</v>
      </c>
      <c r="K59" s="54">
        <v>2063</v>
      </c>
      <c r="L59" s="53">
        <v>20017</v>
      </c>
      <c r="M59" s="53"/>
      <c r="N59" s="53">
        <v>7620</v>
      </c>
      <c r="O59" s="53"/>
      <c r="P59" s="53"/>
      <c r="Q59" s="4"/>
    </row>
    <row r="60" spans="1:17" ht="13.5">
      <c r="A60" s="62" t="s">
        <v>172</v>
      </c>
      <c r="B60" s="57">
        <v>48</v>
      </c>
      <c r="C60" s="58">
        <v>23</v>
      </c>
      <c r="D60" s="56">
        <f t="shared" si="3"/>
        <v>284.6376811594203</v>
      </c>
      <c r="E60" s="54">
        <v>63273</v>
      </c>
      <c r="F60" s="53">
        <v>39280</v>
      </c>
      <c r="G60" s="51">
        <f t="shared" si="4"/>
        <v>62.080192183079674</v>
      </c>
      <c r="H60" s="53">
        <v>21033</v>
      </c>
      <c r="I60" s="53">
        <v>6092</v>
      </c>
      <c r="J60" s="54">
        <v>3813</v>
      </c>
      <c r="K60" s="54">
        <v>608</v>
      </c>
      <c r="L60" s="53">
        <v>2478</v>
      </c>
      <c r="M60" s="53"/>
      <c r="N60" s="53">
        <v>2540</v>
      </c>
      <c r="O60" s="53"/>
      <c r="P60" s="53"/>
      <c r="Q60" s="4"/>
    </row>
    <row r="61" spans="1:17" ht="13.5">
      <c r="A61" s="44" t="s">
        <v>158</v>
      </c>
      <c r="B61" s="48"/>
      <c r="C61" s="63">
        <f>SUM(C38:C60)</f>
        <v>914</v>
      </c>
      <c r="D61" s="56">
        <f t="shared" si="3"/>
        <v>273.177060539752</v>
      </c>
      <c r="E61" s="50">
        <f>SUM(E38:E60)</f>
        <v>2785215</v>
      </c>
      <c r="F61" s="50">
        <f>SUM(F38:F60)</f>
        <v>1498103</v>
      </c>
      <c r="G61" s="60">
        <f t="shared" si="4"/>
        <v>53.7876968205327</v>
      </c>
      <c r="H61" s="60">
        <f aca="true" t="shared" si="5" ref="H61:P61">SUM(H38:H60)</f>
        <v>938336</v>
      </c>
      <c r="I61" s="60">
        <f t="shared" si="5"/>
        <v>127195</v>
      </c>
      <c r="J61" s="50">
        <f t="shared" si="5"/>
        <v>158455</v>
      </c>
      <c r="K61" s="50">
        <f t="shared" si="5"/>
        <v>24039</v>
      </c>
      <c r="L61" s="60">
        <f t="shared" si="5"/>
        <v>108819</v>
      </c>
      <c r="M61" s="64">
        <f t="shared" si="5"/>
        <v>1044</v>
      </c>
      <c r="N61" s="64">
        <f t="shared" si="5"/>
        <v>96669</v>
      </c>
      <c r="O61" s="64">
        <f t="shared" si="5"/>
        <v>0</v>
      </c>
      <c r="P61" s="64">
        <f t="shared" si="5"/>
        <v>0</v>
      </c>
      <c r="Q61" s="4"/>
    </row>
    <row r="62" spans="1:17" ht="13.5">
      <c r="A62" s="55" t="s">
        <v>59</v>
      </c>
      <c r="B62" s="52" t="s">
        <v>59</v>
      </c>
      <c r="C62" s="58">
        <v>562</v>
      </c>
      <c r="D62" s="58">
        <f aca="true" t="shared" si="6" ref="D62:D80">F62/6/C62</f>
        <v>543.9187425860023</v>
      </c>
      <c r="E62" s="54">
        <v>3511141</v>
      </c>
      <c r="F62" s="54">
        <v>1834094</v>
      </c>
      <c r="G62" s="51">
        <f aca="true" t="shared" si="7" ref="G62:G125">F62/E62*100</f>
        <v>52.23640975967642</v>
      </c>
      <c r="H62" s="51">
        <v>1186243</v>
      </c>
      <c r="I62" s="51">
        <v>179777</v>
      </c>
      <c r="J62" s="51">
        <v>205168</v>
      </c>
      <c r="K62" s="51">
        <v>21065</v>
      </c>
      <c r="L62" s="51">
        <v>101025</v>
      </c>
      <c r="M62" s="51">
        <v>0</v>
      </c>
      <c r="N62" s="51">
        <v>99663</v>
      </c>
      <c r="O62" s="51"/>
      <c r="P62" s="47"/>
      <c r="Q62" s="4"/>
    </row>
    <row r="63" spans="1:17" ht="13.5">
      <c r="A63" s="55" t="s">
        <v>76</v>
      </c>
      <c r="B63" s="52" t="s">
        <v>76</v>
      </c>
      <c r="C63" s="58">
        <v>323</v>
      </c>
      <c r="D63" s="58">
        <f t="shared" si="6"/>
        <v>617.5536635706915</v>
      </c>
      <c r="E63" s="54">
        <v>2310037</v>
      </c>
      <c r="F63" s="54">
        <f>1194319+2500</f>
        <v>1196819</v>
      </c>
      <c r="G63" s="51">
        <f t="shared" si="7"/>
        <v>51.8095164709483</v>
      </c>
      <c r="H63" s="51">
        <v>733763</v>
      </c>
      <c r="I63" s="51">
        <v>107141</v>
      </c>
      <c r="J63" s="51">
        <v>126376</v>
      </c>
      <c r="K63" s="51">
        <v>17788</v>
      </c>
      <c r="L63" s="51">
        <v>21377</v>
      </c>
      <c r="M63" s="51">
        <v>0</v>
      </c>
      <c r="N63" s="51">
        <v>63985</v>
      </c>
      <c r="O63" s="51"/>
      <c r="P63" s="47"/>
      <c r="Q63" s="4"/>
    </row>
    <row r="64" spans="1:17" ht="13.5">
      <c r="A64" s="55" t="s">
        <v>61</v>
      </c>
      <c r="B64" s="52" t="s">
        <v>61</v>
      </c>
      <c r="C64" s="58">
        <v>214</v>
      </c>
      <c r="D64" s="58">
        <f t="shared" si="6"/>
        <v>1160.0521806853583</v>
      </c>
      <c r="E64" s="54">
        <v>2691927</v>
      </c>
      <c r="F64" s="54">
        <f>1489156+351</f>
        <v>1489507</v>
      </c>
      <c r="G64" s="51">
        <f t="shared" si="7"/>
        <v>55.33236971136291</v>
      </c>
      <c r="H64" s="51">
        <v>962501</v>
      </c>
      <c r="I64" s="51">
        <v>140053</v>
      </c>
      <c r="J64" s="51">
        <v>132689</v>
      </c>
      <c r="K64" s="51">
        <v>33010</v>
      </c>
      <c r="L64" s="51">
        <v>106096</v>
      </c>
      <c r="M64" s="51">
        <v>0</v>
      </c>
      <c r="N64" s="51">
        <v>81569</v>
      </c>
      <c r="O64" s="51"/>
      <c r="P64" s="47"/>
      <c r="Q64" s="4"/>
    </row>
    <row r="65" spans="1:17" ht="13.5">
      <c r="A65" s="55" t="s">
        <v>63</v>
      </c>
      <c r="B65" s="52" t="s">
        <v>63</v>
      </c>
      <c r="C65" s="58">
        <v>443</v>
      </c>
      <c r="D65" s="58">
        <f t="shared" si="6"/>
        <v>703.7464258841235</v>
      </c>
      <c r="E65" s="54">
        <v>3234561</v>
      </c>
      <c r="F65" s="54">
        <f>1895633-25075</f>
        <v>1870558</v>
      </c>
      <c r="G65" s="51">
        <f t="shared" si="7"/>
        <v>57.83035163040672</v>
      </c>
      <c r="H65" s="51">
        <v>1197397</v>
      </c>
      <c r="I65" s="51">
        <v>170554</v>
      </c>
      <c r="J65" s="51">
        <v>168720</v>
      </c>
      <c r="K65" s="51">
        <v>27519</v>
      </c>
      <c r="L65" s="51">
        <v>158262</v>
      </c>
      <c r="M65" s="51">
        <v>5400</v>
      </c>
      <c r="N65" s="51">
        <v>93892</v>
      </c>
      <c r="O65" s="51"/>
      <c r="P65" s="47"/>
      <c r="Q65" s="4"/>
    </row>
    <row r="66" spans="1:17" ht="13.5">
      <c r="A66" s="55" t="s">
        <v>162</v>
      </c>
      <c r="B66" s="52" t="s">
        <v>77</v>
      </c>
      <c r="C66" s="58">
        <v>184</v>
      </c>
      <c r="D66" s="58">
        <f t="shared" si="6"/>
        <v>818.3423913043479</v>
      </c>
      <c r="E66" s="54">
        <v>1570337</v>
      </c>
      <c r="F66" s="54">
        <v>903450</v>
      </c>
      <c r="G66" s="51">
        <f t="shared" si="7"/>
        <v>57.53223671097351</v>
      </c>
      <c r="H66" s="51">
        <v>619886</v>
      </c>
      <c r="I66" s="51">
        <v>80875</v>
      </c>
      <c r="J66" s="51">
        <v>98197</v>
      </c>
      <c r="K66" s="51">
        <v>12355</v>
      </c>
      <c r="L66" s="51">
        <v>33276</v>
      </c>
      <c r="M66" s="51"/>
      <c r="N66" s="51">
        <v>52850</v>
      </c>
      <c r="O66" s="51"/>
      <c r="P66" s="47"/>
      <c r="Q66" s="4"/>
    </row>
    <row r="67" spans="1:17" ht="13.5">
      <c r="A67" s="55" t="s">
        <v>163</v>
      </c>
      <c r="B67" s="52" t="s">
        <v>78</v>
      </c>
      <c r="C67" s="58">
        <v>193</v>
      </c>
      <c r="D67" s="58">
        <f t="shared" si="6"/>
        <v>772.541450777202</v>
      </c>
      <c r="E67" s="54">
        <v>1557778</v>
      </c>
      <c r="F67" s="54">
        <v>894603</v>
      </c>
      <c r="G67" s="51">
        <f t="shared" si="7"/>
        <v>57.42814444676969</v>
      </c>
      <c r="H67" s="51">
        <v>571045</v>
      </c>
      <c r="I67" s="51">
        <v>79754</v>
      </c>
      <c r="J67" s="51">
        <v>95166</v>
      </c>
      <c r="K67" s="51">
        <v>13867</v>
      </c>
      <c r="L67" s="51">
        <v>54538</v>
      </c>
      <c r="M67" s="51">
        <v>488</v>
      </c>
      <c r="N67" s="51">
        <v>62847</v>
      </c>
      <c r="O67" s="51"/>
      <c r="P67" s="47"/>
      <c r="Q67" s="4"/>
    </row>
    <row r="68" spans="1:17" ht="13.5">
      <c r="A68" s="55" t="s">
        <v>164</v>
      </c>
      <c r="B68" s="52" t="s">
        <v>79</v>
      </c>
      <c r="C68" s="58">
        <v>295</v>
      </c>
      <c r="D68" s="58">
        <f t="shared" si="6"/>
        <v>668.8887005649717</v>
      </c>
      <c r="E68" s="54">
        <v>2085254</v>
      </c>
      <c r="F68" s="54">
        <v>1183933</v>
      </c>
      <c r="G68" s="51">
        <f t="shared" si="7"/>
        <v>56.776440663823216</v>
      </c>
      <c r="H68" s="51">
        <v>757836</v>
      </c>
      <c r="I68" s="51">
        <v>119382</v>
      </c>
      <c r="J68" s="51">
        <v>129131</v>
      </c>
      <c r="K68" s="51">
        <v>17413</v>
      </c>
      <c r="L68" s="51">
        <v>76136</v>
      </c>
      <c r="M68" s="51">
        <v>2057</v>
      </c>
      <c r="N68" s="51">
        <v>66058</v>
      </c>
      <c r="O68" s="51"/>
      <c r="P68" s="47"/>
      <c r="Q68" s="4"/>
    </row>
    <row r="69" spans="1:17" ht="13.5">
      <c r="A69" s="55" t="s">
        <v>110</v>
      </c>
      <c r="B69" s="52" t="s">
        <v>80</v>
      </c>
      <c r="C69" s="58">
        <v>164</v>
      </c>
      <c r="D69" s="58">
        <f t="shared" si="6"/>
        <v>734.7967479674797</v>
      </c>
      <c r="E69" s="54">
        <v>1325922</v>
      </c>
      <c r="F69" s="54">
        <v>723040</v>
      </c>
      <c r="G69" s="51">
        <f t="shared" si="7"/>
        <v>54.53111118150238</v>
      </c>
      <c r="H69" s="51">
        <v>460007</v>
      </c>
      <c r="I69" s="51">
        <v>68865</v>
      </c>
      <c r="J69" s="51">
        <v>88159</v>
      </c>
      <c r="K69" s="51">
        <v>12584</v>
      </c>
      <c r="L69" s="51">
        <v>24697</v>
      </c>
      <c r="M69" s="51">
        <v>0</v>
      </c>
      <c r="N69" s="51">
        <v>38900</v>
      </c>
      <c r="O69" s="51"/>
      <c r="P69" s="47"/>
      <c r="Q69" s="4"/>
    </row>
    <row r="70" spans="1:17" ht="13.5">
      <c r="A70" s="55" t="s">
        <v>66</v>
      </c>
      <c r="B70" s="52" t="s">
        <v>66</v>
      </c>
      <c r="C70" s="58">
        <v>383</v>
      </c>
      <c r="D70" s="58">
        <f t="shared" si="6"/>
        <v>693.8046127067015</v>
      </c>
      <c r="E70" s="54">
        <v>2898904</v>
      </c>
      <c r="F70" s="54">
        <v>1594363</v>
      </c>
      <c r="G70" s="51">
        <f t="shared" si="7"/>
        <v>54.998820243788686</v>
      </c>
      <c r="H70" s="51">
        <v>1018430</v>
      </c>
      <c r="I70" s="51">
        <v>144071</v>
      </c>
      <c r="J70" s="51">
        <v>169878</v>
      </c>
      <c r="K70" s="51">
        <v>24161</v>
      </c>
      <c r="L70" s="51">
        <v>126504</v>
      </c>
      <c r="M70" s="51">
        <v>371</v>
      </c>
      <c r="N70" s="51">
        <v>81735</v>
      </c>
      <c r="O70" s="51"/>
      <c r="P70" s="47"/>
      <c r="Q70" s="4"/>
    </row>
    <row r="71" spans="1:17" ht="13.5">
      <c r="A71" s="55" t="s">
        <v>165</v>
      </c>
      <c r="B71" s="52" t="s">
        <v>81</v>
      </c>
      <c r="C71" s="58">
        <v>381</v>
      </c>
      <c r="D71" s="58">
        <f t="shared" si="6"/>
        <v>567.5586176727909</v>
      </c>
      <c r="E71" s="54">
        <v>2697554</v>
      </c>
      <c r="F71" s="54">
        <v>1297439</v>
      </c>
      <c r="G71" s="51">
        <f t="shared" si="7"/>
        <v>48.096868496423056</v>
      </c>
      <c r="H71" s="51">
        <v>900817</v>
      </c>
      <c r="I71" s="51">
        <v>137224</v>
      </c>
      <c r="J71" s="51">
        <v>155784</v>
      </c>
      <c r="K71" s="51">
        <v>20664</v>
      </c>
      <c r="L71" s="51">
        <v>0</v>
      </c>
      <c r="M71" s="51">
        <v>0</v>
      </c>
      <c r="N71" s="51">
        <v>80000</v>
      </c>
      <c r="O71" s="51"/>
      <c r="P71" s="47"/>
      <c r="Q71" s="4"/>
    </row>
    <row r="72" spans="1:17" ht="13.5">
      <c r="A72" s="55" t="s">
        <v>173</v>
      </c>
      <c r="B72" s="52" t="s">
        <v>69</v>
      </c>
      <c r="C72" s="58">
        <v>399</v>
      </c>
      <c r="D72" s="58">
        <f t="shared" si="6"/>
        <v>498.8922305764411</v>
      </c>
      <c r="E72" s="54">
        <v>2185370</v>
      </c>
      <c r="F72" s="54">
        <f>1207165-12817</f>
        <v>1194348</v>
      </c>
      <c r="G72" s="51">
        <f t="shared" si="7"/>
        <v>54.65198112905366</v>
      </c>
      <c r="H72" s="51">
        <v>759817</v>
      </c>
      <c r="I72" s="51">
        <v>115167</v>
      </c>
      <c r="J72" s="51">
        <v>128380</v>
      </c>
      <c r="K72" s="51">
        <v>19640</v>
      </c>
      <c r="L72" s="51">
        <v>72430</v>
      </c>
      <c r="M72" s="51">
        <v>2171</v>
      </c>
      <c r="N72" s="51">
        <v>68015</v>
      </c>
      <c r="O72" s="51"/>
      <c r="P72" s="49"/>
      <c r="Q72" s="3"/>
    </row>
    <row r="73" spans="1:16" ht="13.5">
      <c r="A73" s="55" t="s">
        <v>174</v>
      </c>
      <c r="B73" s="52" t="s">
        <v>82</v>
      </c>
      <c r="C73" s="58">
        <v>332</v>
      </c>
      <c r="D73" s="58">
        <f t="shared" si="6"/>
        <v>577.0476907630523</v>
      </c>
      <c r="E73" s="54">
        <v>2152319</v>
      </c>
      <c r="F73" s="54">
        <v>1149479</v>
      </c>
      <c r="G73" s="51">
        <f t="shared" si="7"/>
        <v>53.406534997832566</v>
      </c>
      <c r="H73" s="51">
        <v>711023</v>
      </c>
      <c r="I73" s="51">
        <v>109116</v>
      </c>
      <c r="J73" s="51">
        <v>122242</v>
      </c>
      <c r="K73" s="51">
        <v>18397</v>
      </c>
      <c r="L73" s="51">
        <v>104684</v>
      </c>
      <c r="M73" s="51">
        <v>0</v>
      </c>
      <c r="N73" s="51">
        <v>70176</v>
      </c>
      <c r="O73" s="51"/>
      <c r="P73" s="65"/>
    </row>
    <row r="74" spans="1:16" ht="13.5">
      <c r="A74" s="55" t="s">
        <v>166</v>
      </c>
      <c r="B74" s="52" t="s">
        <v>83</v>
      </c>
      <c r="C74" s="58">
        <v>283</v>
      </c>
      <c r="D74" s="58">
        <f t="shared" si="6"/>
        <v>679.4587750294464</v>
      </c>
      <c r="E74" s="54">
        <v>2082781</v>
      </c>
      <c r="F74" s="54">
        <v>1153721</v>
      </c>
      <c r="G74" s="51">
        <f t="shared" si="7"/>
        <v>55.393293870070835</v>
      </c>
      <c r="H74" s="51">
        <v>765745</v>
      </c>
      <c r="I74" s="51">
        <v>126217</v>
      </c>
      <c r="J74" s="51">
        <v>134938</v>
      </c>
      <c r="K74" s="51">
        <v>15193</v>
      </c>
      <c r="L74" s="51">
        <v>1671</v>
      </c>
      <c r="M74" s="51">
        <v>0</v>
      </c>
      <c r="N74" s="51">
        <v>89577</v>
      </c>
      <c r="O74" s="51"/>
      <c r="P74" s="65"/>
    </row>
    <row r="75" spans="1:16" ht="13.5">
      <c r="A75" s="55" t="s">
        <v>167</v>
      </c>
      <c r="B75" s="52" t="s">
        <v>84</v>
      </c>
      <c r="C75" s="58">
        <v>265</v>
      </c>
      <c r="D75" s="58">
        <f t="shared" si="6"/>
        <v>837.4056603773585</v>
      </c>
      <c r="E75" s="54">
        <v>2497867</v>
      </c>
      <c r="F75" s="54">
        <v>1331475</v>
      </c>
      <c r="G75" s="51">
        <f t="shared" si="7"/>
        <v>53.304479381808555</v>
      </c>
      <c r="H75" s="51">
        <v>854542</v>
      </c>
      <c r="I75" s="51">
        <v>134199</v>
      </c>
      <c r="J75" s="51">
        <v>147665</v>
      </c>
      <c r="K75" s="51">
        <v>21379</v>
      </c>
      <c r="L75" s="51">
        <v>81359</v>
      </c>
      <c r="M75" s="51">
        <v>0</v>
      </c>
      <c r="N75" s="51">
        <v>74940</v>
      </c>
      <c r="O75" s="51"/>
      <c r="P75" s="65"/>
    </row>
    <row r="76" spans="1:16" ht="13.5">
      <c r="A76" s="55" t="s">
        <v>168</v>
      </c>
      <c r="B76" s="52" t="s">
        <v>85</v>
      </c>
      <c r="C76" s="58">
        <v>475</v>
      </c>
      <c r="D76" s="58">
        <f t="shared" si="6"/>
        <v>501.10315789473685</v>
      </c>
      <c r="E76" s="54">
        <v>2623496</v>
      </c>
      <c r="F76" s="54">
        <v>1428144</v>
      </c>
      <c r="G76" s="51">
        <f t="shared" si="7"/>
        <v>54.43667533703119</v>
      </c>
      <c r="H76" s="51">
        <v>911187</v>
      </c>
      <c r="I76" s="51">
        <v>132046</v>
      </c>
      <c r="J76" s="51">
        <v>150595</v>
      </c>
      <c r="K76" s="51">
        <v>21297</v>
      </c>
      <c r="L76" s="51">
        <v>94063</v>
      </c>
      <c r="M76" s="51">
        <v>1037</v>
      </c>
      <c r="N76" s="51">
        <v>83284</v>
      </c>
      <c r="O76" s="51"/>
      <c r="P76" s="65"/>
    </row>
    <row r="77" spans="1:16" ht="13.5">
      <c r="A77" s="55" t="s">
        <v>170</v>
      </c>
      <c r="B77" s="52" t="s">
        <v>86</v>
      </c>
      <c r="C77" s="58">
        <v>283</v>
      </c>
      <c r="D77" s="58">
        <f t="shared" si="6"/>
        <v>581.3775029446408</v>
      </c>
      <c r="E77" s="54">
        <v>1781828</v>
      </c>
      <c r="F77" s="54">
        <v>987179</v>
      </c>
      <c r="G77" s="51">
        <f t="shared" si="7"/>
        <v>55.40259778160406</v>
      </c>
      <c r="H77" s="51">
        <v>628689</v>
      </c>
      <c r="I77" s="51">
        <v>91528</v>
      </c>
      <c r="J77" s="51">
        <v>104343</v>
      </c>
      <c r="K77" s="51">
        <v>14415</v>
      </c>
      <c r="L77" s="51">
        <v>81388</v>
      </c>
      <c r="M77" s="51">
        <v>0</v>
      </c>
      <c r="N77" s="51">
        <v>52693</v>
      </c>
      <c r="O77" s="51"/>
      <c r="P77" s="65"/>
    </row>
    <row r="78" spans="1:16" ht="13.5">
      <c r="A78" s="55" t="s">
        <v>171</v>
      </c>
      <c r="B78" s="52" t="s">
        <v>87</v>
      </c>
      <c r="C78" s="58">
        <v>342</v>
      </c>
      <c r="D78" s="58">
        <f t="shared" si="6"/>
        <v>817.0253411306044</v>
      </c>
      <c r="E78" s="54">
        <v>2952689</v>
      </c>
      <c r="F78" s="54">
        <v>1676536</v>
      </c>
      <c r="G78" s="51">
        <f t="shared" si="7"/>
        <v>56.77997242513519</v>
      </c>
      <c r="H78" s="51">
        <v>1047060</v>
      </c>
      <c r="I78" s="51">
        <v>156747</v>
      </c>
      <c r="J78" s="51">
        <v>179791</v>
      </c>
      <c r="K78" s="51">
        <v>25863</v>
      </c>
      <c r="L78" s="51">
        <v>147665</v>
      </c>
      <c r="M78" s="51">
        <v>4642</v>
      </c>
      <c r="N78" s="51">
        <v>88624</v>
      </c>
      <c r="O78" s="51"/>
      <c r="P78" s="65"/>
    </row>
    <row r="79" spans="1:16" ht="13.5">
      <c r="A79" s="55" t="s">
        <v>172</v>
      </c>
      <c r="B79" s="52" t="s">
        <v>88</v>
      </c>
      <c r="C79" s="58">
        <v>185</v>
      </c>
      <c r="D79" s="58">
        <f t="shared" si="6"/>
        <v>761.0918918918919</v>
      </c>
      <c r="E79" s="54">
        <v>1493287</v>
      </c>
      <c r="F79" s="54">
        <v>844812</v>
      </c>
      <c r="G79" s="51">
        <f t="shared" si="7"/>
        <v>56.57398745184281</v>
      </c>
      <c r="H79" s="51">
        <v>565686</v>
      </c>
      <c r="I79" s="51">
        <v>81426</v>
      </c>
      <c r="J79" s="51">
        <v>97948</v>
      </c>
      <c r="K79" s="51">
        <v>13446</v>
      </c>
      <c r="L79" s="51">
        <v>25559</v>
      </c>
      <c r="M79" s="51">
        <v>255</v>
      </c>
      <c r="N79" s="51">
        <v>41500</v>
      </c>
      <c r="O79" s="51"/>
      <c r="P79" s="65"/>
    </row>
    <row r="80" spans="1:16" ht="13.5">
      <c r="A80" s="66" t="s">
        <v>159</v>
      </c>
      <c r="B80" s="66"/>
      <c r="C80" s="63">
        <f>SUM(C62:C79)</f>
        <v>5706</v>
      </c>
      <c r="D80" s="63">
        <f t="shared" si="6"/>
        <v>664.6074307746233</v>
      </c>
      <c r="E80" s="50">
        <f>SUM(E62:E79)</f>
        <v>41653052</v>
      </c>
      <c r="F80" s="50">
        <f>SUM(F62:F79)</f>
        <v>22753500</v>
      </c>
      <c r="G80" s="60">
        <f t="shared" si="7"/>
        <v>54.626249236190425</v>
      </c>
      <c r="H80" s="60">
        <f aca="true" t="shared" si="8" ref="H80:P80">SUM(H62:H79)</f>
        <v>14651674</v>
      </c>
      <c r="I80" s="60">
        <f t="shared" si="8"/>
        <v>2174142</v>
      </c>
      <c r="J80" s="60">
        <f t="shared" si="8"/>
        <v>2435170</v>
      </c>
      <c r="K80" s="60">
        <f t="shared" si="8"/>
        <v>350056</v>
      </c>
      <c r="L80" s="60">
        <f t="shared" si="8"/>
        <v>1310730</v>
      </c>
      <c r="M80" s="60">
        <f t="shared" si="8"/>
        <v>16421</v>
      </c>
      <c r="N80" s="60">
        <f t="shared" si="8"/>
        <v>1290308</v>
      </c>
      <c r="O80" s="60">
        <f t="shared" si="8"/>
        <v>0</v>
      </c>
      <c r="P80" s="60">
        <f t="shared" si="8"/>
        <v>0</v>
      </c>
    </row>
    <row r="81" spans="1:16" ht="13.5">
      <c r="A81" s="65" t="s">
        <v>61</v>
      </c>
      <c r="B81" s="52" t="s">
        <v>61</v>
      </c>
      <c r="C81" s="46"/>
      <c r="D81" s="46"/>
      <c r="E81" s="54">
        <v>3500</v>
      </c>
      <c r="F81" s="54">
        <v>2229</v>
      </c>
      <c r="G81" s="51">
        <f t="shared" si="7"/>
        <v>63.68571428571429</v>
      </c>
      <c r="H81" s="50"/>
      <c r="I81" s="50"/>
      <c r="J81" s="50"/>
      <c r="K81" s="50"/>
      <c r="L81" s="50"/>
      <c r="M81" s="50"/>
      <c r="N81" s="50"/>
      <c r="O81" s="50"/>
      <c r="P81" s="50"/>
    </row>
    <row r="82" spans="1:16" ht="13.5">
      <c r="A82" s="65" t="s">
        <v>162</v>
      </c>
      <c r="B82" s="52" t="s">
        <v>124</v>
      </c>
      <c r="C82" s="46"/>
      <c r="D82" s="46"/>
      <c r="E82" s="54">
        <v>22000</v>
      </c>
      <c r="F82" s="54">
        <v>7507</v>
      </c>
      <c r="G82" s="51">
        <f t="shared" si="7"/>
        <v>34.122727272727275</v>
      </c>
      <c r="H82" s="50"/>
      <c r="I82" s="50"/>
      <c r="J82" s="50"/>
      <c r="K82" s="50"/>
      <c r="L82" s="50"/>
      <c r="M82" s="50"/>
      <c r="N82" s="50"/>
      <c r="O82" s="50"/>
      <c r="P82" s="50"/>
    </row>
    <row r="83" spans="1:16" ht="13.5">
      <c r="A83" s="65" t="s">
        <v>125</v>
      </c>
      <c r="B83" s="52">
        <v>10</v>
      </c>
      <c r="C83" s="46"/>
      <c r="D83" s="46"/>
      <c r="E83" s="54">
        <v>13500</v>
      </c>
      <c r="F83" s="54">
        <v>8161</v>
      </c>
      <c r="G83" s="51">
        <f t="shared" si="7"/>
        <v>60.451851851851856</v>
      </c>
      <c r="H83" s="50"/>
      <c r="I83" s="50"/>
      <c r="J83" s="50"/>
      <c r="K83" s="50"/>
      <c r="L83" s="50"/>
      <c r="M83" s="50"/>
      <c r="N83" s="50"/>
      <c r="O83" s="50"/>
      <c r="P83" s="50"/>
    </row>
    <row r="84" spans="1:16" ht="13.5">
      <c r="A84" s="65" t="s">
        <v>163</v>
      </c>
      <c r="B84" s="52" t="s">
        <v>123</v>
      </c>
      <c r="C84" s="46"/>
      <c r="D84" s="46"/>
      <c r="E84" s="54">
        <v>7565</v>
      </c>
      <c r="F84" s="54">
        <v>5413</v>
      </c>
      <c r="G84" s="51">
        <f t="shared" si="7"/>
        <v>71.55320555188366</v>
      </c>
      <c r="H84" s="50"/>
      <c r="I84" s="50"/>
      <c r="J84" s="50"/>
      <c r="K84" s="50"/>
      <c r="L84" s="50"/>
      <c r="M84" s="50"/>
      <c r="N84" s="50"/>
      <c r="O84" s="50"/>
      <c r="P84" s="50"/>
    </row>
    <row r="85" spans="1:16" ht="13.5">
      <c r="A85" s="65" t="s">
        <v>141</v>
      </c>
      <c r="B85" s="52">
        <v>28</v>
      </c>
      <c r="C85" s="46"/>
      <c r="D85" s="46"/>
      <c r="E85" s="54">
        <v>13000</v>
      </c>
      <c r="F85" s="54">
        <v>6896</v>
      </c>
      <c r="G85" s="51">
        <f t="shared" si="7"/>
        <v>53.04615384615384</v>
      </c>
      <c r="H85" s="50"/>
      <c r="I85" s="50"/>
      <c r="J85" s="50"/>
      <c r="K85" s="50"/>
      <c r="L85" s="50"/>
      <c r="M85" s="50"/>
      <c r="N85" s="50"/>
      <c r="O85" s="50"/>
      <c r="P85" s="50"/>
    </row>
    <row r="86" spans="1:16" ht="13.5">
      <c r="A86" s="65" t="s">
        <v>144</v>
      </c>
      <c r="B86" s="52">
        <v>34</v>
      </c>
      <c r="C86" s="46"/>
      <c r="D86" s="46"/>
      <c r="E86" s="54">
        <v>24360</v>
      </c>
      <c r="F86" s="54">
        <v>9026</v>
      </c>
      <c r="G86" s="51">
        <f t="shared" si="7"/>
        <v>37.052545155993435</v>
      </c>
      <c r="H86" s="50"/>
      <c r="I86" s="50"/>
      <c r="J86" s="50"/>
      <c r="K86" s="50"/>
      <c r="L86" s="50"/>
      <c r="M86" s="50"/>
      <c r="N86" s="50"/>
      <c r="O86" s="50"/>
      <c r="P86" s="50"/>
    </row>
    <row r="87" spans="1:16" ht="13.5">
      <c r="A87" s="65" t="s">
        <v>167</v>
      </c>
      <c r="B87" s="52" t="s">
        <v>149</v>
      </c>
      <c r="C87" s="46"/>
      <c r="D87" s="46"/>
      <c r="E87" s="54">
        <v>12285</v>
      </c>
      <c r="F87" s="54">
        <v>7797</v>
      </c>
      <c r="G87" s="51">
        <f t="shared" si="7"/>
        <v>63.46764346764346</v>
      </c>
      <c r="H87" s="50"/>
      <c r="I87" s="50"/>
      <c r="J87" s="50"/>
      <c r="K87" s="50"/>
      <c r="L87" s="50"/>
      <c r="M87" s="50"/>
      <c r="N87" s="50"/>
      <c r="O87" s="50"/>
      <c r="P87" s="50"/>
    </row>
    <row r="88" spans="1:16" ht="13.5">
      <c r="A88" s="65" t="s">
        <v>171</v>
      </c>
      <c r="B88" s="52" t="s">
        <v>150</v>
      </c>
      <c r="C88" s="46"/>
      <c r="D88" s="46"/>
      <c r="E88" s="54">
        <v>24100</v>
      </c>
      <c r="F88" s="54">
        <v>7616</v>
      </c>
      <c r="G88" s="51">
        <f t="shared" si="7"/>
        <v>31.601659751037342</v>
      </c>
      <c r="H88" s="50"/>
      <c r="I88" s="50"/>
      <c r="J88" s="50"/>
      <c r="K88" s="50"/>
      <c r="L88" s="50"/>
      <c r="M88" s="50"/>
      <c r="N88" s="50"/>
      <c r="O88" s="50"/>
      <c r="P88" s="50"/>
    </row>
    <row r="89" spans="1:16" ht="13.5">
      <c r="A89" s="65" t="s">
        <v>172</v>
      </c>
      <c r="B89" s="52" t="s">
        <v>151</v>
      </c>
      <c r="C89" s="46"/>
      <c r="D89" s="46"/>
      <c r="E89" s="54">
        <v>12408</v>
      </c>
      <c r="F89" s="54">
        <v>5719</v>
      </c>
      <c r="G89" s="51">
        <f t="shared" si="7"/>
        <v>46.091231463571894</v>
      </c>
      <c r="H89" s="50"/>
      <c r="I89" s="50"/>
      <c r="J89" s="50"/>
      <c r="K89" s="50"/>
      <c r="L89" s="50"/>
      <c r="M89" s="50"/>
      <c r="N89" s="50"/>
      <c r="O89" s="50"/>
      <c r="P89" s="50"/>
    </row>
    <row r="90" spans="1:16" ht="13.5">
      <c r="A90" s="66" t="s">
        <v>175</v>
      </c>
      <c r="B90" s="46"/>
      <c r="C90" s="46"/>
      <c r="D90" s="46"/>
      <c r="E90" s="50">
        <f aca="true" t="shared" si="9" ref="E90:P90">SUM(E81:E89)</f>
        <v>132718</v>
      </c>
      <c r="F90" s="50">
        <f t="shared" si="9"/>
        <v>60364</v>
      </c>
      <c r="G90" s="60">
        <f t="shared" si="7"/>
        <v>45.482903600114525</v>
      </c>
      <c r="H90" s="50">
        <f t="shared" si="9"/>
        <v>0</v>
      </c>
      <c r="I90" s="50">
        <f t="shared" si="9"/>
        <v>0</v>
      </c>
      <c r="J90" s="50">
        <f t="shared" si="9"/>
        <v>0</v>
      </c>
      <c r="K90" s="50">
        <f t="shared" si="9"/>
        <v>0</v>
      </c>
      <c r="L90" s="50">
        <f t="shared" si="9"/>
        <v>0</v>
      </c>
      <c r="M90" s="50">
        <f t="shared" si="9"/>
        <v>0</v>
      </c>
      <c r="N90" s="50">
        <f t="shared" si="9"/>
        <v>0</v>
      </c>
      <c r="O90" s="50">
        <f t="shared" si="9"/>
        <v>0</v>
      </c>
      <c r="P90" s="50">
        <f t="shared" si="9"/>
        <v>0</v>
      </c>
    </row>
    <row r="91" spans="1:16" ht="13.5">
      <c r="A91" s="65" t="s">
        <v>110</v>
      </c>
      <c r="B91" s="52" t="s">
        <v>182</v>
      </c>
      <c r="C91" s="52">
        <v>170</v>
      </c>
      <c r="D91" s="58">
        <f>F91/6/C91</f>
        <v>751.7666666666667</v>
      </c>
      <c r="E91" s="54">
        <v>1399338</v>
      </c>
      <c r="F91" s="54">
        <v>766802</v>
      </c>
      <c r="G91" s="51">
        <f t="shared" si="7"/>
        <v>54.797482809728606</v>
      </c>
      <c r="H91" s="54">
        <v>451351</v>
      </c>
      <c r="I91" s="54">
        <v>64755</v>
      </c>
      <c r="J91" s="54">
        <v>85178</v>
      </c>
      <c r="K91" s="54">
        <v>12276</v>
      </c>
      <c r="L91" s="54">
        <v>34227</v>
      </c>
      <c r="M91" s="54">
        <v>5490</v>
      </c>
      <c r="N91" s="54">
        <v>41600</v>
      </c>
      <c r="O91" s="54"/>
      <c r="P91" s="50"/>
    </row>
    <row r="92" spans="1:16" ht="13.5">
      <c r="A92" s="65" t="s">
        <v>173</v>
      </c>
      <c r="B92" s="52" t="s">
        <v>183</v>
      </c>
      <c r="C92" s="52">
        <v>516</v>
      </c>
      <c r="D92" s="58">
        <f>F92/6/C92</f>
        <v>528.4599483204134</v>
      </c>
      <c r="E92" s="54">
        <v>3135656</v>
      </c>
      <c r="F92" s="54">
        <v>1636112</v>
      </c>
      <c r="G92" s="51">
        <f t="shared" si="7"/>
        <v>52.177662345614436</v>
      </c>
      <c r="H92" s="54">
        <v>1070420</v>
      </c>
      <c r="I92" s="54">
        <v>162042</v>
      </c>
      <c r="J92" s="54">
        <v>181099</v>
      </c>
      <c r="K92" s="54">
        <v>26695</v>
      </c>
      <c r="L92" s="54">
        <v>69448</v>
      </c>
      <c r="M92" s="54">
        <v>1556</v>
      </c>
      <c r="N92" s="54">
        <v>88262</v>
      </c>
      <c r="O92" s="54"/>
      <c r="P92" s="50"/>
    </row>
    <row r="93" spans="1:16" ht="13.5">
      <c r="A93" s="65" t="s">
        <v>174</v>
      </c>
      <c r="B93" s="52" t="s">
        <v>184</v>
      </c>
      <c r="C93" s="52">
        <v>249</v>
      </c>
      <c r="D93" s="58">
        <f>F93/6/C93</f>
        <v>898.2362784471219</v>
      </c>
      <c r="E93" s="54">
        <v>2698076</v>
      </c>
      <c r="F93" s="54">
        <v>1341965</v>
      </c>
      <c r="G93" s="51">
        <f t="shared" si="7"/>
        <v>49.737850231053535</v>
      </c>
      <c r="H93" s="54">
        <v>866284</v>
      </c>
      <c r="I93" s="54">
        <v>126863</v>
      </c>
      <c r="J93" s="54">
        <v>150235</v>
      </c>
      <c r="K93" s="54">
        <v>21965</v>
      </c>
      <c r="L93" s="54">
        <v>87750</v>
      </c>
      <c r="M93" s="54">
        <v>0</v>
      </c>
      <c r="N93" s="54">
        <v>79349</v>
      </c>
      <c r="O93" s="54"/>
      <c r="P93" s="50"/>
    </row>
    <row r="94" spans="1:16" ht="13.5">
      <c r="A94" s="66" t="s">
        <v>181</v>
      </c>
      <c r="B94" s="46"/>
      <c r="C94" s="46">
        <f>SUM(C91:C93)</f>
        <v>935</v>
      </c>
      <c r="D94" s="63">
        <f>F94/6/C94</f>
        <v>667.5363636363636</v>
      </c>
      <c r="E94" s="50">
        <f>SUM(E91:E93)</f>
        <v>7233070</v>
      </c>
      <c r="F94" s="50">
        <f aca="true" t="shared" si="10" ref="F94:P94">SUM(F91:F93)</f>
        <v>3744879</v>
      </c>
      <c r="G94" s="60">
        <f t="shared" si="7"/>
        <v>51.77440561200154</v>
      </c>
      <c r="H94" s="50">
        <f t="shared" si="10"/>
        <v>2388055</v>
      </c>
      <c r="I94" s="50">
        <f t="shared" si="10"/>
        <v>353660</v>
      </c>
      <c r="J94" s="50">
        <f t="shared" si="10"/>
        <v>416512</v>
      </c>
      <c r="K94" s="50">
        <f t="shared" si="10"/>
        <v>60936</v>
      </c>
      <c r="L94" s="50">
        <f t="shared" si="10"/>
        <v>191425</v>
      </c>
      <c r="M94" s="50">
        <f t="shared" si="10"/>
        <v>7046</v>
      </c>
      <c r="N94" s="50">
        <f t="shared" si="10"/>
        <v>209211</v>
      </c>
      <c r="O94" s="50">
        <f t="shared" si="10"/>
        <v>0</v>
      </c>
      <c r="P94" s="50">
        <f t="shared" si="10"/>
        <v>0</v>
      </c>
    </row>
    <row r="95" spans="1:16" ht="13.5">
      <c r="A95" s="65" t="s">
        <v>177</v>
      </c>
      <c r="B95" s="52" t="s">
        <v>177</v>
      </c>
      <c r="C95" s="46"/>
      <c r="D95" s="46"/>
      <c r="E95" s="54">
        <v>2308</v>
      </c>
      <c r="F95" s="54">
        <v>0</v>
      </c>
      <c r="G95" s="51">
        <f t="shared" si="7"/>
        <v>0</v>
      </c>
      <c r="H95" s="50"/>
      <c r="I95" s="50"/>
      <c r="J95" s="50"/>
      <c r="K95" s="50"/>
      <c r="L95" s="50"/>
      <c r="M95" s="50"/>
      <c r="N95" s="50"/>
      <c r="O95" s="50"/>
      <c r="P95" s="50"/>
    </row>
    <row r="96" spans="1:16" ht="13.5">
      <c r="A96" s="67" t="s">
        <v>76</v>
      </c>
      <c r="B96" s="58" t="s">
        <v>76</v>
      </c>
      <c r="C96" s="46"/>
      <c r="D96" s="46"/>
      <c r="E96" s="54">
        <v>2586</v>
      </c>
      <c r="F96" s="54">
        <v>1600</v>
      </c>
      <c r="G96" s="51">
        <f t="shared" si="7"/>
        <v>61.87161639597834</v>
      </c>
      <c r="H96" s="50"/>
      <c r="I96" s="50"/>
      <c r="J96" s="50"/>
      <c r="K96" s="50"/>
      <c r="L96" s="50"/>
      <c r="M96" s="50"/>
      <c r="N96" s="50"/>
      <c r="O96" s="50"/>
      <c r="P96" s="50"/>
    </row>
    <row r="97" spans="1:16" ht="13.5">
      <c r="A97" s="67" t="s">
        <v>61</v>
      </c>
      <c r="B97" s="58" t="s">
        <v>61</v>
      </c>
      <c r="C97" s="46"/>
      <c r="D97" s="46"/>
      <c r="E97" s="54">
        <v>3755</v>
      </c>
      <c r="F97" s="54">
        <v>2450</v>
      </c>
      <c r="G97" s="51">
        <f t="shared" si="7"/>
        <v>65.24633821571238</v>
      </c>
      <c r="H97" s="50"/>
      <c r="I97" s="50"/>
      <c r="J97" s="50"/>
      <c r="K97" s="50"/>
      <c r="L97" s="50"/>
      <c r="M97" s="50"/>
      <c r="N97" s="50"/>
      <c r="O97" s="50"/>
      <c r="P97" s="50"/>
    </row>
    <row r="98" spans="1:16" ht="13.5">
      <c r="A98" s="67" t="s">
        <v>132</v>
      </c>
      <c r="B98" s="58">
        <v>6</v>
      </c>
      <c r="C98" s="46"/>
      <c r="D98" s="46"/>
      <c r="E98" s="54">
        <v>4226</v>
      </c>
      <c r="F98" s="54">
        <v>2798</v>
      </c>
      <c r="G98" s="51">
        <f t="shared" si="7"/>
        <v>66.20918125887364</v>
      </c>
      <c r="H98" s="50"/>
      <c r="I98" s="50"/>
      <c r="J98" s="50"/>
      <c r="K98" s="50"/>
      <c r="L98" s="50"/>
      <c r="M98" s="50"/>
      <c r="N98" s="50"/>
      <c r="O98" s="50"/>
      <c r="P98" s="50"/>
    </row>
    <row r="99" spans="1:16" ht="13.5">
      <c r="A99" s="67" t="s">
        <v>63</v>
      </c>
      <c r="B99" s="58" t="s">
        <v>63</v>
      </c>
      <c r="C99" s="46"/>
      <c r="D99" s="46"/>
      <c r="E99" s="54">
        <v>3159</v>
      </c>
      <c r="F99" s="54">
        <v>400</v>
      </c>
      <c r="G99" s="51">
        <f t="shared" si="7"/>
        <v>12.662234884457108</v>
      </c>
      <c r="H99" s="50"/>
      <c r="I99" s="50"/>
      <c r="J99" s="50"/>
      <c r="K99" s="50"/>
      <c r="L99" s="50"/>
      <c r="M99" s="50"/>
      <c r="N99" s="50"/>
      <c r="O99" s="50"/>
      <c r="P99" s="50"/>
    </row>
    <row r="100" spans="1:16" ht="13.5">
      <c r="A100" s="67" t="s">
        <v>162</v>
      </c>
      <c r="B100" s="58">
        <v>8</v>
      </c>
      <c r="C100" s="46"/>
      <c r="D100" s="46"/>
      <c r="E100" s="54">
        <v>3910</v>
      </c>
      <c r="F100" s="54">
        <v>2170</v>
      </c>
      <c r="G100" s="51">
        <f t="shared" si="7"/>
        <v>55.49872122762148</v>
      </c>
      <c r="H100" s="50"/>
      <c r="I100" s="50"/>
      <c r="J100" s="50"/>
      <c r="K100" s="50"/>
      <c r="L100" s="50"/>
      <c r="M100" s="50"/>
      <c r="N100" s="50"/>
      <c r="O100" s="50"/>
      <c r="P100" s="50"/>
    </row>
    <row r="101" spans="1:16" ht="13.5">
      <c r="A101" s="67" t="s">
        <v>125</v>
      </c>
      <c r="B101" s="58">
        <v>10</v>
      </c>
      <c r="C101" s="46"/>
      <c r="D101" s="46"/>
      <c r="E101" s="54">
        <v>9430</v>
      </c>
      <c r="F101" s="54">
        <v>7720</v>
      </c>
      <c r="G101" s="51">
        <f t="shared" si="7"/>
        <v>81.86638388123012</v>
      </c>
      <c r="H101" s="50"/>
      <c r="I101" s="50"/>
      <c r="J101" s="50"/>
      <c r="K101" s="50"/>
      <c r="L101" s="50"/>
      <c r="M101" s="50"/>
      <c r="N101" s="50"/>
      <c r="O101" s="50"/>
      <c r="P101" s="50"/>
    </row>
    <row r="102" spans="1:16" ht="13.5">
      <c r="A102" s="67" t="s">
        <v>163</v>
      </c>
      <c r="B102" s="58">
        <v>11</v>
      </c>
      <c r="C102" s="46"/>
      <c r="D102" s="46"/>
      <c r="E102" s="54">
        <v>3537</v>
      </c>
      <c r="F102" s="54">
        <v>2000</v>
      </c>
      <c r="G102" s="51">
        <f t="shared" si="7"/>
        <v>56.54509471303364</v>
      </c>
      <c r="H102" s="50"/>
      <c r="I102" s="50"/>
      <c r="J102" s="50"/>
      <c r="K102" s="50"/>
      <c r="L102" s="50"/>
      <c r="M102" s="50"/>
      <c r="N102" s="50"/>
      <c r="O102" s="50"/>
      <c r="P102" s="50"/>
    </row>
    <row r="103" spans="1:16" ht="13.5">
      <c r="A103" s="67" t="s">
        <v>164</v>
      </c>
      <c r="B103" s="58">
        <v>12</v>
      </c>
      <c r="C103" s="46"/>
      <c r="D103" s="46"/>
      <c r="E103" s="54">
        <v>4512</v>
      </c>
      <c r="F103" s="54">
        <v>1600</v>
      </c>
      <c r="G103" s="51">
        <f t="shared" si="7"/>
        <v>35.46099290780142</v>
      </c>
      <c r="H103" s="50"/>
      <c r="I103" s="50"/>
      <c r="J103" s="50"/>
      <c r="K103" s="50"/>
      <c r="L103" s="50"/>
      <c r="M103" s="50"/>
      <c r="N103" s="50"/>
      <c r="O103" s="50"/>
      <c r="P103" s="50"/>
    </row>
    <row r="104" spans="1:16" ht="13.5">
      <c r="A104" s="67" t="s">
        <v>133</v>
      </c>
      <c r="B104" s="58">
        <v>13</v>
      </c>
      <c r="C104" s="46"/>
      <c r="D104" s="46"/>
      <c r="E104" s="54">
        <v>2047</v>
      </c>
      <c r="F104" s="54">
        <v>800</v>
      </c>
      <c r="G104" s="51">
        <f t="shared" si="7"/>
        <v>39.08158280410356</v>
      </c>
      <c r="H104" s="50"/>
      <c r="I104" s="50"/>
      <c r="J104" s="50"/>
      <c r="K104" s="50"/>
      <c r="L104" s="50"/>
      <c r="M104" s="50"/>
      <c r="N104" s="50"/>
      <c r="O104" s="50"/>
      <c r="P104" s="50"/>
    </row>
    <row r="105" spans="1:16" ht="13.5">
      <c r="A105" s="67" t="s">
        <v>110</v>
      </c>
      <c r="B105" s="58">
        <v>14</v>
      </c>
      <c r="C105" s="46"/>
      <c r="D105" s="46"/>
      <c r="E105" s="54">
        <v>5445</v>
      </c>
      <c r="F105" s="54">
        <v>1020</v>
      </c>
      <c r="G105" s="51">
        <f t="shared" si="7"/>
        <v>18.732782369146005</v>
      </c>
      <c r="H105" s="50"/>
      <c r="I105" s="50"/>
      <c r="J105" s="50"/>
      <c r="K105" s="50"/>
      <c r="L105" s="50"/>
      <c r="M105" s="50"/>
      <c r="N105" s="50"/>
      <c r="O105" s="50"/>
      <c r="P105" s="50"/>
    </row>
    <row r="106" spans="1:16" ht="13.5">
      <c r="A106" s="67" t="s">
        <v>134</v>
      </c>
      <c r="B106" s="58">
        <v>16</v>
      </c>
      <c r="C106" s="46"/>
      <c r="D106" s="46"/>
      <c r="E106" s="54">
        <v>8200</v>
      </c>
      <c r="F106" s="54">
        <v>5665</v>
      </c>
      <c r="G106" s="51">
        <f t="shared" si="7"/>
        <v>69.08536585365853</v>
      </c>
      <c r="H106" s="50"/>
      <c r="I106" s="50"/>
      <c r="J106" s="50"/>
      <c r="K106" s="50"/>
      <c r="L106" s="50"/>
      <c r="M106" s="50"/>
      <c r="N106" s="50"/>
      <c r="O106" s="50"/>
      <c r="P106" s="50"/>
    </row>
    <row r="107" spans="1:16" ht="13.5">
      <c r="A107" s="67" t="s">
        <v>135</v>
      </c>
      <c r="B107" s="58">
        <v>17</v>
      </c>
      <c r="C107" s="46"/>
      <c r="D107" s="46"/>
      <c r="E107" s="54">
        <v>2469</v>
      </c>
      <c r="F107" s="54">
        <v>290</v>
      </c>
      <c r="G107" s="51">
        <f t="shared" si="7"/>
        <v>11.74564601053058</v>
      </c>
      <c r="H107" s="50"/>
      <c r="I107" s="50"/>
      <c r="J107" s="50"/>
      <c r="K107" s="50"/>
      <c r="L107" s="50"/>
      <c r="M107" s="50"/>
      <c r="N107" s="50"/>
      <c r="O107" s="50"/>
      <c r="P107" s="50"/>
    </row>
    <row r="108" spans="1:16" ht="13.5">
      <c r="A108" s="67" t="s">
        <v>136</v>
      </c>
      <c r="B108" s="58">
        <v>18</v>
      </c>
      <c r="C108" s="46"/>
      <c r="D108" s="46"/>
      <c r="E108" s="54">
        <v>3511</v>
      </c>
      <c r="F108" s="54">
        <v>1800</v>
      </c>
      <c r="G108" s="51">
        <f t="shared" si="7"/>
        <v>51.26744517231558</v>
      </c>
      <c r="H108" s="50"/>
      <c r="I108" s="50"/>
      <c r="J108" s="50"/>
      <c r="K108" s="50"/>
      <c r="L108" s="50"/>
      <c r="M108" s="50"/>
      <c r="N108" s="50"/>
      <c r="O108" s="50"/>
      <c r="P108" s="50"/>
    </row>
    <row r="109" spans="1:16" ht="13.5">
      <c r="A109" s="67" t="s">
        <v>137</v>
      </c>
      <c r="B109" s="58">
        <v>20</v>
      </c>
      <c r="C109" s="46"/>
      <c r="D109" s="46"/>
      <c r="E109" s="54">
        <v>4647</v>
      </c>
      <c r="F109" s="54">
        <v>1952</v>
      </c>
      <c r="G109" s="51">
        <f t="shared" si="7"/>
        <v>42.005595007531745</v>
      </c>
      <c r="H109" s="50"/>
      <c r="I109" s="50"/>
      <c r="J109" s="50"/>
      <c r="K109" s="50"/>
      <c r="L109" s="50"/>
      <c r="M109" s="50"/>
      <c r="N109" s="50"/>
      <c r="O109" s="50"/>
      <c r="P109" s="50"/>
    </row>
    <row r="110" spans="1:16" ht="13.5">
      <c r="A110" s="67" t="s">
        <v>138</v>
      </c>
      <c r="B110" s="58">
        <v>21</v>
      </c>
      <c r="C110" s="46"/>
      <c r="D110" s="46"/>
      <c r="E110" s="54">
        <v>2076</v>
      </c>
      <c r="F110" s="54">
        <v>1371</v>
      </c>
      <c r="G110" s="51">
        <f t="shared" si="7"/>
        <v>66.04046242774567</v>
      </c>
      <c r="H110" s="50"/>
      <c r="I110" s="50"/>
      <c r="J110" s="50"/>
      <c r="K110" s="50"/>
      <c r="L110" s="50"/>
      <c r="M110" s="50"/>
      <c r="N110" s="50"/>
      <c r="O110" s="50"/>
      <c r="P110" s="50"/>
    </row>
    <row r="111" spans="1:16" ht="13.5">
      <c r="A111" s="67" t="s">
        <v>139</v>
      </c>
      <c r="B111" s="58">
        <v>23</v>
      </c>
      <c r="C111" s="46"/>
      <c r="D111" s="46"/>
      <c r="E111" s="54">
        <v>4519</v>
      </c>
      <c r="F111" s="54">
        <v>1260</v>
      </c>
      <c r="G111" s="51">
        <f t="shared" si="7"/>
        <v>27.882274839566275</v>
      </c>
      <c r="H111" s="50"/>
      <c r="I111" s="50"/>
      <c r="J111" s="50"/>
      <c r="K111" s="50"/>
      <c r="L111" s="50"/>
      <c r="M111" s="50"/>
      <c r="N111" s="50"/>
      <c r="O111" s="50"/>
      <c r="P111" s="50"/>
    </row>
    <row r="112" spans="1:16" ht="13.5">
      <c r="A112" s="67" t="s">
        <v>140</v>
      </c>
      <c r="B112" s="58">
        <v>26</v>
      </c>
      <c r="C112" s="46"/>
      <c r="D112" s="46"/>
      <c r="E112" s="54">
        <v>3156</v>
      </c>
      <c r="F112" s="54">
        <v>2170</v>
      </c>
      <c r="G112" s="51">
        <f t="shared" si="7"/>
        <v>68.75792141951837</v>
      </c>
      <c r="H112" s="50"/>
      <c r="I112" s="50"/>
      <c r="J112" s="50"/>
      <c r="K112" s="50"/>
      <c r="L112" s="50"/>
      <c r="M112" s="50"/>
      <c r="N112" s="50"/>
      <c r="O112" s="50"/>
      <c r="P112" s="50"/>
    </row>
    <row r="113" spans="1:16" ht="13.5">
      <c r="A113" s="67" t="s">
        <v>66</v>
      </c>
      <c r="B113" s="58" t="s">
        <v>66</v>
      </c>
      <c r="C113" s="46"/>
      <c r="D113" s="46"/>
      <c r="E113" s="54">
        <v>3882</v>
      </c>
      <c r="F113" s="54">
        <v>2750</v>
      </c>
      <c r="G113" s="51">
        <f t="shared" si="7"/>
        <v>70.8397733127254</v>
      </c>
      <c r="H113" s="50"/>
      <c r="I113" s="50"/>
      <c r="J113" s="50"/>
      <c r="K113" s="50"/>
      <c r="L113" s="50"/>
      <c r="M113" s="50"/>
      <c r="N113" s="50"/>
      <c r="O113" s="50"/>
      <c r="P113" s="50"/>
    </row>
    <row r="114" spans="1:16" ht="13.5">
      <c r="A114" s="67" t="s">
        <v>141</v>
      </c>
      <c r="B114" s="58">
        <v>28</v>
      </c>
      <c r="C114" s="46"/>
      <c r="D114" s="46"/>
      <c r="E114" s="54">
        <v>1247</v>
      </c>
      <c r="F114" s="54">
        <v>0</v>
      </c>
      <c r="G114" s="51">
        <f t="shared" si="7"/>
        <v>0</v>
      </c>
      <c r="H114" s="50"/>
      <c r="I114" s="50"/>
      <c r="J114" s="50"/>
      <c r="K114" s="50"/>
      <c r="L114" s="50"/>
      <c r="M114" s="50"/>
      <c r="N114" s="50"/>
      <c r="O114" s="50"/>
      <c r="P114" s="50"/>
    </row>
    <row r="115" spans="1:16" ht="13.5">
      <c r="A115" s="67" t="s">
        <v>142</v>
      </c>
      <c r="B115" s="58">
        <v>29</v>
      </c>
      <c r="C115" s="46"/>
      <c r="D115" s="46"/>
      <c r="E115" s="54">
        <v>5512</v>
      </c>
      <c r="F115" s="54">
        <v>4500</v>
      </c>
      <c r="G115" s="51">
        <f t="shared" si="7"/>
        <v>81.6400580551524</v>
      </c>
      <c r="H115" s="50"/>
      <c r="I115" s="50"/>
      <c r="J115" s="50"/>
      <c r="K115" s="50"/>
      <c r="L115" s="50"/>
      <c r="M115" s="50"/>
      <c r="N115" s="50"/>
      <c r="O115" s="50"/>
      <c r="P115" s="50"/>
    </row>
    <row r="116" spans="1:16" ht="13.5">
      <c r="A116" s="67" t="s">
        <v>165</v>
      </c>
      <c r="B116" s="58">
        <v>31</v>
      </c>
      <c r="C116" s="46"/>
      <c r="D116" s="46"/>
      <c r="E116" s="54">
        <v>5816</v>
      </c>
      <c r="F116" s="54">
        <v>2800</v>
      </c>
      <c r="G116" s="51">
        <f t="shared" si="7"/>
        <v>48.143053645116915</v>
      </c>
      <c r="H116" s="50"/>
      <c r="I116" s="50"/>
      <c r="J116" s="50"/>
      <c r="K116" s="50"/>
      <c r="L116" s="50"/>
      <c r="M116" s="50"/>
      <c r="N116" s="50"/>
      <c r="O116" s="50"/>
      <c r="P116" s="50"/>
    </row>
    <row r="117" spans="1:16" ht="13.5">
      <c r="A117" s="67" t="s">
        <v>143</v>
      </c>
      <c r="B117" s="58">
        <v>33</v>
      </c>
      <c r="C117" s="46"/>
      <c r="D117" s="46"/>
      <c r="E117" s="54">
        <v>5417</v>
      </c>
      <c r="F117" s="54">
        <v>4150</v>
      </c>
      <c r="G117" s="51">
        <f t="shared" si="7"/>
        <v>76.61067011260846</v>
      </c>
      <c r="H117" s="50"/>
      <c r="I117" s="50"/>
      <c r="J117" s="50"/>
      <c r="K117" s="50"/>
      <c r="L117" s="50"/>
      <c r="M117" s="50"/>
      <c r="N117" s="50"/>
      <c r="O117" s="50"/>
      <c r="P117" s="50"/>
    </row>
    <row r="118" spans="1:16" ht="13.5">
      <c r="A118" s="67" t="s">
        <v>144</v>
      </c>
      <c r="B118" s="58">
        <v>34</v>
      </c>
      <c r="C118" s="46"/>
      <c r="D118" s="46"/>
      <c r="E118" s="54">
        <v>4734</v>
      </c>
      <c r="F118" s="54">
        <v>2800</v>
      </c>
      <c r="G118" s="51">
        <f t="shared" si="7"/>
        <v>59.14659907055344</v>
      </c>
      <c r="H118" s="50"/>
      <c r="I118" s="50"/>
      <c r="J118" s="50"/>
      <c r="K118" s="50"/>
      <c r="L118" s="50"/>
      <c r="M118" s="50"/>
      <c r="N118" s="50"/>
      <c r="O118" s="50"/>
      <c r="P118" s="50"/>
    </row>
    <row r="119" spans="1:16" ht="13.5">
      <c r="A119" s="67" t="s">
        <v>145</v>
      </c>
      <c r="B119" s="58">
        <v>35</v>
      </c>
      <c r="C119" s="46"/>
      <c r="D119" s="46"/>
      <c r="E119" s="54">
        <v>3205</v>
      </c>
      <c r="F119" s="54">
        <v>1741</v>
      </c>
      <c r="G119" s="51">
        <f t="shared" si="7"/>
        <v>54.321372854914195</v>
      </c>
      <c r="H119" s="50"/>
      <c r="I119" s="50"/>
      <c r="J119" s="50"/>
      <c r="K119" s="50"/>
      <c r="L119" s="50"/>
      <c r="M119" s="50"/>
      <c r="N119" s="50"/>
      <c r="O119" s="50"/>
      <c r="P119" s="50"/>
    </row>
    <row r="120" spans="1:16" ht="13.5">
      <c r="A120" s="67" t="s">
        <v>173</v>
      </c>
      <c r="B120" s="58" t="s">
        <v>69</v>
      </c>
      <c r="C120" s="46"/>
      <c r="D120" s="46"/>
      <c r="E120" s="54">
        <v>13468</v>
      </c>
      <c r="F120" s="54">
        <v>8170</v>
      </c>
      <c r="G120" s="51">
        <f t="shared" si="7"/>
        <v>60.66231066231066</v>
      </c>
      <c r="H120" s="50"/>
      <c r="I120" s="50"/>
      <c r="J120" s="50"/>
      <c r="K120" s="50"/>
      <c r="L120" s="50"/>
      <c r="M120" s="50"/>
      <c r="N120" s="50"/>
      <c r="O120" s="50"/>
      <c r="P120" s="50"/>
    </row>
    <row r="121" spans="1:16" ht="13.5">
      <c r="A121" s="67" t="s">
        <v>146</v>
      </c>
      <c r="B121" s="58">
        <v>37</v>
      </c>
      <c r="C121" s="46"/>
      <c r="D121" s="46"/>
      <c r="E121" s="54">
        <v>3206</v>
      </c>
      <c r="F121" s="54">
        <v>1600</v>
      </c>
      <c r="G121" s="51">
        <f t="shared" si="7"/>
        <v>49.906425452276984</v>
      </c>
      <c r="H121" s="50"/>
      <c r="I121" s="50"/>
      <c r="J121" s="50"/>
      <c r="K121" s="50"/>
      <c r="L121" s="50"/>
      <c r="M121" s="50"/>
      <c r="N121" s="50"/>
      <c r="O121" s="50"/>
      <c r="P121" s="50"/>
    </row>
    <row r="122" spans="1:16" ht="13.5">
      <c r="A122" s="67" t="s">
        <v>147</v>
      </c>
      <c r="B122" s="58">
        <v>39</v>
      </c>
      <c r="C122" s="46"/>
      <c r="D122" s="46"/>
      <c r="E122" s="54">
        <v>5916</v>
      </c>
      <c r="F122" s="54">
        <v>2035</v>
      </c>
      <c r="G122" s="51">
        <f t="shared" si="7"/>
        <v>34.39824205544287</v>
      </c>
      <c r="H122" s="50"/>
      <c r="I122" s="50"/>
      <c r="J122" s="50"/>
      <c r="K122" s="50"/>
      <c r="L122" s="50"/>
      <c r="M122" s="50"/>
      <c r="N122" s="50"/>
      <c r="O122" s="50"/>
      <c r="P122" s="50"/>
    </row>
    <row r="123" spans="1:16" ht="13.5">
      <c r="A123" s="67" t="s">
        <v>148</v>
      </c>
      <c r="B123" s="58">
        <v>40</v>
      </c>
      <c r="C123" s="46"/>
      <c r="D123" s="46"/>
      <c r="E123" s="54">
        <v>8888</v>
      </c>
      <c r="F123" s="54">
        <v>6750</v>
      </c>
      <c r="G123" s="51">
        <f t="shared" si="7"/>
        <v>75.94509450945095</v>
      </c>
      <c r="H123" s="50"/>
      <c r="I123" s="50"/>
      <c r="J123" s="50"/>
      <c r="K123" s="50"/>
      <c r="L123" s="50"/>
      <c r="M123" s="50"/>
      <c r="N123" s="50"/>
      <c r="O123" s="50"/>
      <c r="P123" s="50"/>
    </row>
    <row r="124" spans="1:16" ht="13.5">
      <c r="A124" s="67" t="s">
        <v>174</v>
      </c>
      <c r="B124" s="58" t="s">
        <v>82</v>
      </c>
      <c r="C124" s="46"/>
      <c r="D124" s="46"/>
      <c r="E124" s="54">
        <v>4233</v>
      </c>
      <c r="F124" s="54">
        <v>2000</v>
      </c>
      <c r="G124" s="51">
        <f t="shared" si="7"/>
        <v>47.247814788566025</v>
      </c>
      <c r="H124" s="50"/>
      <c r="I124" s="50"/>
      <c r="J124" s="50"/>
      <c r="K124" s="50"/>
      <c r="L124" s="50"/>
      <c r="M124" s="50"/>
      <c r="N124" s="50"/>
      <c r="O124" s="50"/>
      <c r="P124" s="50"/>
    </row>
    <row r="125" spans="1:16" ht="13.5">
      <c r="A125" s="67" t="s">
        <v>166</v>
      </c>
      <c r="B125" s="58">
        <v>42</v>
      </c>
      <c r="C125" s="46"/>
      <c r="D125" s="46"/>
      <c r="E125" s="54">
        <v>5399</v>
      </c>
      <c r="F125" s="54">
        <v>3050</v>
      </c>
      <c r="G125" s="51">
        <f t="shared" si="7"/>
        <v>56.49194295239859</v>
      </c>
      <c r="H125" s="50"/>
      <c r="I125" s="50"/>
      <c r="J125" s="50"/>
      <c r="K125" s="50"/>
      <c r="L125" s="50"/>
      <c r="M125" s="50"/>
      <c r="N125" s="50"/>
      <c r="O125" s="50"/>
      <c r="P125" s="50"/>
    </row>
    <row r="126" spans="1:16" ht="13.5">
      <c r="A126" s="67" t="s">
        <v>167</v>
      </c>
      <c r="B126" s="58">
        <v>43</v>
      </c>
      <c r="C126" s="46"/>
      <c r="D126" s="46"/>
      <c r="E126" s="54">
        <v>10043</v>
      </c>
      <c r="F126" s="54">
        <v>3585</v>
      </c>
      <c r="G126" s="51">
        <f aca="true" t="shared" si="11" ref="G126:G186">F126/E126*100</f>
        <v>35.69650502837797</v>
      </c>
      <c r="H126" s="50"/>
      <c r="I126" s="50"/>
      <c r="J126" s="50"/>
      <c r="K126" s="50"/>
      <c r="L126" s="50"/>
      <c r="M126" s="50"/>
      <c r="N126" s="50"/>
      <c r="O126" s="50"/>
      <c r="P126" s="50"/>
    </row>
    <row r="127" spans="1:16" ht="13.5">
      <c r="A127" s="67" t="s">
        <v>168</v>
      </c>
      <c r="B127" s="58">
        <v>44</v>
      </c>
      <c r="C127" s="46"/>
      <c r="D127" s="46"/>
      <c r="E127" s="54">
        <v>8269</v>
      </c>
      <c r="F127" s="54">
        <v>6550</v>
      </c>
      <c r="G127" s="51">
        <f t="shared" si="11"/>
        <v>79.2115128794292</v>
      </c>
      <c r="H127" s="50"/>
      <c r="I127" s="50"/>
      <c r="J127" s="50"/>
      <c r="K127" s="50"/>
      <c r="L127" s="50"/>
      <c r="M127" s="50"/>
      <c r="N127" s="50"/>
      <c r="O127" s="50"/>
      <c r="P127" s="50"/>
    </row>
    <row r="128" spans="1:16" ht="13.5">
      <c r="A128" s="67" t="s">
        <v>169</v>
      </c>
      <c r="B128" s="58">
        <v>45</v>
      </c>
      <c r="C128" s="46"/>
      <c r="D128" s="46"/>
      <c r="E128" s="54">
        <v>5361</v>
      </c>
      <c r="F128" s="54">
        <v>2000</v>
      </c>
      <c r="G128" s="51">
        <f t="shared" si="11"/>
        <v>37.30647267300877</v>
      </c>
      <c r="H128" s="50"/>
      <c r="I128" s="50"/>
      <c r="J128" s="50"/>
      <c r="K128" s="50"/>
      <c r="L128" s="50"/>
      <c r="M128" s="50"/>
      <c r="N128" s="50"/>
      <c r="O128" s="50"/>
      <c r="P128" s="50"/>
    </row>
    <row r="129" spans="1:16" ht="13.5">
      <c r="A129" s="67" t="s">
        <v>170</v>
      </c>
      <c r="B129" s="58">
        <v>46</v>
      </c>
      <c r="C129" s="46"/>
      <c r="D129" s="46"/>
      <c r="E129" s="54">
        <v>5178</v>
      </c>
      <c r="F129" s="54">
        <v>3246</v>
      </c>
      <c r="G129" s="51">
        <f t="shared" si="11"/>
        <v>62.6882966396292</v>
      </c>
      <c r="H129" s="50"/>
      <c r="I129" s="50"/>
      <c r="J129" s="50"/>
      <c r="K129" s="50"/>
      <c r="L129" s="50"/>
      <c r="M129" s="50"/>
      <c r="N129" s="50"/>
      <c r="O129" s="50"/>
      <c r="P129" s="50"/>
    </row>
    <row r="130" spans="1:16" ht="13.5">
      <c r="A130" s="67" t="s">
        <v>171</v>
      </c>
      <c r="B130" s="58">
        <v>47</v>
      </c>
      <c r="C130" s="46"/>
      <c r="D130" s="46"/>
      <c r="E130" s="54">
        <v>11248</v>
      </c>
      <c r="F130" s="54">
        <v>7200</v>
      </c>
      <c r="G130" s="51">
        <f t="shared" si="11"/>
        <v>64.01137980085349</v>
      </c>
      <c r="H130" s="50"/>
      <c r="I130" s="50"/>
      <c r="J130" s="50"/>
      <c r="K130" s="50"/>
      <c r="L130" s="50"/>
      <c r="M130" s="50"/>
      <c r="N130" s="50"/>
      <c r="O130" s="50"/>
      <c r="P130" s="50"/>
    </row>
    <row r="131" spans="1:16" ht="13.5">
      <c r="A131" s="67" t="s">
        <v>172</v>
      </c>
      <c r="B131" s="58">
        <v>48</v>
      </c>
      <c r="C131" s="46"/>
      <c r="D131" s="46"/>
      <c r="E131" s="54">
        <v>2161</v>
      </c>
      <c r="F131" s="54">
        <v>1600</v>
      </c>
      <c r="G131" s="51">
        <f t="shared" si="11"/>
        <v>74.03979639055993</v>
      </c>
      <c r="H131" s="50"/>
      <c r="I131" s="50"/>
      <c r="J131" s="50"/>
      <c r="K131" s="50"/>
      <c r="L131" s="50"/>
      <c r="M131" s="50"/>
      <c r="N131" s="50"/>
      <c r="O131" s="50"/>
      <c r="P131" s="50"/>
    </row>
    <row r="132" spans="1:17" ht="13.5">
      <c r="A132" s="66" t="s">
        <v>176</v>
      </c>
      <c r="B132" s="46"/>
      <c r="C132" s="46"/>
      <c r="D132" s="46"/>
      <c r="E132" s="50">
        <f>SUM(E95:E131)</f>
        <v>186676</v>
      </c>
      <c r="F132" s="50">
        <f aca="true" t="shared" si="12" ref="F132:P132">SUM(F95:F131)</f>
        <v>103593</v>
      </c>
      <c r="G132" s="60">
        <f t="shared" si="11"/>
        <v>55.493475326233686</v>
      </c>
      <c r="H132" s="50">
        <f t="shared" si="12"/>
        <v>0</v>
      </c>
      <c r="I132" s="50">
        <f t="shared" si="12"/>
        <v>0</v>
      </c>
      <c r="J132" s="50">
        <f t="shared" si="12"/>
        <v>0</v>
      </c>
      <c r="K132" s="50">
        <f t="shared" si="12"/>
        <v>0</v>
      </c>
      <c r="L132" s="50">
        <f t="shared" si="12"/>
        <v>0</v>
      </c>
      <c r="M132" s="50">
        <f t="shared" si="12"/>
        <v>0</v>
      </c>
      <c r="N132" s="50">
        <f t="shared" si="12"/>
        <v>0</v>
      </c>
      <c r="O132" s="50">
        <f t="shared" si="12"/>
        <v>0</v>
      </c>
      <c r="P132" s="50">
        <f t="shared" si="12"/>
        <v>0</v>
      </c>
      <c r="Q132" s="27"/>
    </row>
    <row r="133" spans="1:16" ht="13.5">
      <c r="A133" s="67" t="s">
        <v>76</v>
      </c>
      <c r="B133" s="58" t="s">
        <v>76</v>
      </c>
      <c r="C133" s="51"/>
      <c r="D133" s="51"/>
      <c r="E133" s="54">
        <v>119932</v>
      </c>
      <c r="F133" s="54">
        <f>62998+2426</f>
        <v>65424</v>
      </c>
      <c r="G133" s="51">
        <f t="shared" si="11"/>
        <v>54.55091218357069</v>
      </c>
      <c r="H133" s="51">
        <v>44396</v>
      </c>
      <c r="I133" s="51">
        <v>6688</v>
      </c>
      <c r="J133" s="51">
        <v>7811</v>
      </c>
      <c r="K133" s="51">
        <v>1013</v>
      </c>
      <c r="L133" s="51"/>
      <c r="M133" s="51"/>
      <c r="N133" s="51">
        <v>3090</v>
      </c>
      <c r="O133" s="51"/>
      <c r="P133" s="51"/>
    </row>
    <row r="134" spans="1:16" ht="13.5">
      <c r="A134" s="67" t="s">
        <v>61</v>
      </c>
      <c r="B134" s="58" t="s">
        <v>61</v>
      </c>
      <c r="C134" s="51"/>
      <c r="D134" s="51"/>
      <c r="E134" s="54">
        <v>107787</v>
      </c>
      <c r="F134" s="54">
        <f>56085+2929</f>
        <v>59014</v>
      </c>
      <c r="G134" s="51">
        <f t="shared" si="11"/>
        <v>54.750572889123916</v>
      </c>
      <c r="H134" s="51">
        <v>39643</v>
      </c>
      <c r="I134" s="51">
        <v>4560</v>
      </c>
      <c r="J134" s="51">
        <v>3544</v>
      </c>
      <c r="K134" s="51">
        <v>669</v>
      </c>
      <c r="L134" s="51">
        <v>4364</v>
      </c>
      <c r="M134" s="51"/>
      <c r="N134" s="51">
        <v>1931</v>
      </c>
      <c r="O134" s="51"/>
      <c r="P134" s="51"/>
    </row>
    <row r="135" spans="1:16" ht="13.5">
      <c r="A135" s="67" t="s">
        <v>132</v>
      </c>
      <c r="B135" s="58">
        <v>6</v>
      </c>
      <c r="C135" s="51"/>
      <c r="D135" s="51"/>
      <c r="E135" s="54">
        <v>157016</v>
      </c>
      <c r="F135" s="54">
        <v>78938</v>
      </c>
      <c r="G135" s="51">
        <f t="shared" si="11"/>
        <v>50.273857441279866</v>
      </c>
      <c r="H135" s="51">
        <v>50629</v>
      </c>
      <c r="I135" s="51">
        <v>7185</v>
      </c>
      <c r="J135" s="51">
        <v>8509</v>
      </c>
      <c r="K135" s="51">
        <v>1235</v>
      </c>
      <c r="L135" s="51">
        <v>6547</v>
      </c>
      <c r="M135" s="51">
        <v>741</v>
      </c>
      <c r="N135" s="51">
        <v>4056</v>
      </c>
      <c r="O135" s="51"/>
      <c r="P135" s="51"/>
    </row>
    <row r="136" spans="1:16" ht="13.5">
      <c r="A136" s="67" t="s">
        <v>63</v>
      </c>
      <c r="B136" s="58" t="s">
        <v>63</v>
      </c>
      <c r="C136" s="51"/>
      <c r="D136" s="51"/>
      <c r="E136" s="54">
        <v>84793</v>
      </c>
      <c r="F136" s="54">
        <v>40898</v>
      </c>
      <c r="G136" s="51">
        <f t="shared" si="11"/>
        <v>48.23275506232826</v>
      </c>
      <c r="H136" s="51">
        <v>28757</v>
      </c>
      <c r="I136" s="51">
        <v>4424</v>
      </c>
      <c r="J136" s="51">
        <v>3918</v>
      </c>
      <c r="K136" s="51">
        <v>448</v>
      </c>
      <c r="L136" s="51">
        <v>1421</v>
      </c>
      <c r="M136" s="51"/>
      <c r="N136" s="51">
        <v>1931</v>
      </c>
      <c r="O136" s="51"/>
      <c r="P136" s="51"/>
    </row>
    <row r="137" spans="1:16" ht="13.5">
      <c r="A137" s="67" t="s">
        <v>162</v>
      </c>
      <c r="B137" s="58">
        <v>8</v>
      </c>
      <c r="C137" s="51"/>
      <c r="D137" s="51"/>
      <c r="E137" s="54">
        <v>152052</v>
      </c>
      <c r="F137" s="54">
        <v>74292</v>
      </c>
      <c r="G137" s="51">
        <f t="shared" si="11"/>
        <v>48.8596006629311</v>
      </c>
      <c r="H137" s="51">
        <v>46718</v>
      </c>
      <c r="I137" s="51">
        <v>8209</v>
      </c>
      <c r="J137" s="51">
        <v>14048</v>
      </c>
      <c r="K137" s="51">
        <v>1428</v>
      </c>
      <c r="L137" s="51"/>
      <c r="M137" s="51"/>
      <c r="N137" s="51">
        <v>3475</v>
      </c>
      <c r="O137" s="51"/>
      <c r="P137" s="51"/>
    </row>
    <row r="138" spans="1:16" ht="13.5">
      <c r="A138" s="67" t="s">
        <v>125</v>
      </c>
      <c r="B138" s="58">
        <v>10</v>
      </c>
      <c r="C138" s="51"/>
      <c r="D138" s="51"/>
      <c r="E138" s="54">
        <v>186583</v>
      </c>
      <c r="F138" s="54">
        <f>2003+101072</f>
        <v>103075</v>
      </c>
      <c r="G138" s="51">
        <f t="shared" si="11"/>
        <v>55.2435109307922</v>
      </c>
      <c r="H138" s="51">
        <v>55706</v>
      </c>
      <c r="I138" s="51">
        <v>9389</v>
      </c>
      <c r="J138" s="51">
        <v>9588</v>
      </c>
      <c r="K138" s="51">
        <v>1558</v>
      </c>
      <c r="L138" s="51">
        <v>19266</v>
      </c>
      <c r="M138" s="51"/>
      <c r="N138" s="51">
        <v>3862</v>
      </c>
      <c r="O138" s="51"/>
      <c r="P138" s="51"/>
    </row>
    <row r="139" spans="1:16" ht="13.5">
      <c r="A139" s="67" t="s">
        <v>163</v>
      </c>
      <c r="B139" s="58">
        <v>11</v>
      </c>
      <c r="C139" s="51"/>
      <c r="D139" s="51"/>
      <c r="E139" s="54">
        <v>121839</v>
      </c>
      <c r="F139" s="54">
        <v>60144</v>
      </c>
      <c r="G139" s="51">
        <f t="shared" si="11"/>
        <v>49.36350429665378</v>
      </c>
      <c r="H139" s="51">
        <v>40553</v>
      </c>
      <c r="I139" s="51">
        <v>5509</v>
      </c>
      <c r="J139" s="51">
        <v>8272</v>
      </c>
      <c r="K139" s="51">
        <v>856</v>
      </c>
      <c r="L139" s="51">
        <v>793</v>
      </c>
      <c r="M139" s="51"/>
      <c r="N139" s="51">
        <v>4120</v>
      </c>
      <c r="O139" s="51"/>
      <c r="P139" s="51"/>
    </row>
    <row r="140" spans="1:16" ht="13.5">
      <c r="A140" s="67" t="s">
        <v>164</v>
      </c>
      <c r="B140" s="58">
        <v>12</v>
      </c>
      <c r="C140" s="51"/>
      <c r="D140" s="51"/>
      <c r="E140" s="54">
        <v>172228</v>
      </c>
      <c r="F140" s="54">
        <v>106232</v>
      </c>
      <c r="G140" s="51">
        <f t="shared" si="11"/>
        <v>61.68102747520729</v>
      </c>
      <c r="H140" s="51">
        <v>70308</v>
      </c>
      <c r="I140" s="51">
        <v>9241</v>
      </c>
      <c r="J140" s="51">
        <v>10243</v>
      </c>
      <c r="K140" s="51">
        <v>1005</v>
      </c>
      <c r="L140" s="51">
        <v>8295</v>
      </c>
      <c r="M140" s="51">
        <v>824</v>
      </c>
      <c r="N140" s="51">
        <v>5150</v>
      </c>
      <c r="O140" s="51"/>
      <c r="P140" s="51"/>
    </row>
    <row r="141" spans="1:16" ht="13.5">
      <c r="A141" s="67" t="s">
        <v>133</v>
      </c>
      <c r="B141" s="58">
        <v>13</v>
      </c>
      <c r="C141" s="51"/>
      <c r="D141" s="51"/>
      <c r="E141" s="54">
        <v>84528</v>
      </c>
      <c r="F141" s="54">
        <v>50734</v>
      </c>
      <c r="G141" s="51">
        <f t="shared" si="11"/>
        <v>60.02034828695817</v>
      </c>
      <c r="H141" s="51">
        <v>32995</v>
      </c>
      <c r="I141" s="51">
        <v>4436</v>
      </c>
      <c r="J141" s="51">
        <v>5491</v>
      </c>
      <c r="K141" s="51">
        <v>662</v>
      </c>
      <c r="L141" s="51">
        <v>2855</v>
      </c>
      <c r="M141" s="51"/>
      <c r="N141" s="51">
        <v>2575</v>
      </c>
      <c r="O141" s="51"/>
      <c r="P141" s="51"/>
    </row>
    <row r="142" spans="1:16" ht="13.5">
      <c r="A142" s="67" t="s">
        <v>110</v>
      </c>
      <c r="B142" s="58">
        <v>14</v>
      </c>
      <c r="C142" s="51"/>
      <c r="D142" s="51"/>
      <c r="E142" s="54">
        <v>181214</v>
      </c>
      <c r="F142" s="54">
        <v>107457</v>
      </c>
      <c r="G142" s="51">
        <f t="shared" si="11"/>
        <v>59.298398578476274</v>
      </c>
      <c r="H142" s="51">
        <v>63139</v>
      </c>
      <c r="I142" s="51">
        <v>9249</v>
      </c>
      <c r="J142" s="51">
        <v>11645</v>
      </c>
      <c r="K142" s="51">
        <v>1686</v>
      </c>
      <c r="L142" s="51">
        <v>17839</v>
      </c>
      <c r="M142" s="51"/>
      <c r="N142" s="51">
        <v>3900</v>
      </c>
      <c r="O142" s="51"/>
      <c r="P142" s="51"/>
    </row>
    <row r="143" spans="1:16" ht="13.5">
      <c r="A143" s="67" t="s">
        <v>134</v>
      </c>
      <c r="B143" s="58">
        <v>16</v>
      </c>
      <c r="C143" s="51"/>
      <c r="D143" s="51"/>
      <c r="E143" s="54">
        <v>110749</v>
      </c>
      <c r="F143" s="54">
        <v>60985</v>
      </c>
      <c r="G143" s="51">
        <f t="shared" si="11"/>
        <v>55.06595996352112</v>
      </c>
      <c r="H143" s="51">
        <v>38528</v>
      </c>
      <c r="I143" s="51">
        <v>4365</v>
      </c>
      <c r="J143" s="51">
        <v>6317</v>
      </c>
      <c r="K143" s="51">
        <v>1019</v>
      </c>
      <c r="L143" s="51">
        <v>2130</v>
      </c>
      <c r="M143" s="51"/>
      <c r="N143" s="51">
        <v>3605</v>
      </c>
      <c r="O143" s="51"/>
      <c r="P143" s="51"/>
    </row>
    <row r="144" spans="1:16" ht="15" customHeight="1">
      <c r="A144" s="67" t="s">
        <v>135</v>
      </c>
      <c r="B144" s="58">
        <v>17</v>
      </c>
      <c r="C144" s="51"/>
      <c r="D144" s="51"/>
      <c r="E144" s="54">
        <v>131368</v>
      </c>
      <c r="F144" s="54">
        <v>69698</v>
      </c>
      <c r="G144" s="51">
        <f t="shared" si="11"/>
        <v>53.05553863954692</v>
      </c>
      <c r="H144" s="51">
        <v>43995</v>
      </c>
      <c r="I144" s="51">
        <v>6922</v>
      </c>
      <c r="J144" s="51">
        <v>7562</v>
      </c>
      <c r="K144" s="51">
        <v>541</v>
      </c>
      <c r="L144" s="51">
        <v>4680</v>
      </c>
      <c r="M144" s="51">
        <v>564</v>
      </c>
      <c r="N144" s="51">
        <v>2900</v>
      </c>
      <c r="O144" s="51"/>
      <c r="P144" s="51"/>
    </row>
    <row r="145" spans="1:16" ht="13.5" customHeight="1">
      <c r="A145" s="67" t="s">
        <v>136</v>
      </c>
      <c r="B145" s="58">
        <v>18</v>
      </c>
      <c r="C145" s="51"/>
      <c r="D145" s="51"/>
      <c r="E145" s="54">
        <v>149024</v>
      </c>
      <c r="F145" s="54">
        <v>81919</v>
      </c>
      <c r="G145" s="51">
        <f t="shared" si="11"/>
        <v>54.970340347863434</v>
      </c>
      <c r="H145" s="51">
        <v>57255</v>
      </c>
      <c r="I145" s="51">
        <v>8710</v>
      </c>
      <c r="J145" s="51">
        <v>9712</v>
      </c>
      <c r="K145" s="51">
        <v>1349</v>
      </c>
      <c r="L145" s="51"/>
      <c r="M145" s="51"/>
      <c r="N145" s="51">
        <v>4893</v>
      </c>
      <c r="O145" s="51"/>
      <c r="P145" s="51"/>
    </row>
    <row r="146" spans="1:17" ht="13.5">
      <c r="A146" s="67" t="s">
        <v>137</v>
      </c>
      <c r="B146" s="58">
        <v>20</v>
      </c>
      <c r="C146" s="58"/>
      <c r="D146" s="58"/>
      <c r="E146" s="54">
        <v>105605</v>
      </c>
      <c r="F146" s="54">
        <v>52358</v>
      </c>
      <c r="G146" s="51">
        <f t="shared" si="11"/>
        <v>49.57909189905781</v>
      </c>
      <c r="H146" s="53">
        <v>33535</v>
      </c>
      <c r="I146" s="53">
        <v>5491</v>
      </c>
      <c r="J146" s="53">
        <v>5926</v>
      </c>
      <c r="K146" s="53">
        <v>956</v>
      </c>
      <c r="L146" s="53">
        <v>1781</v>
      </c>
      <c r="M146" s="53">
        <v>645</v>
      </c>
      <c r="N146" s="53">
        <v>2510</v>
      </c>
      <c r="O146" s="53"/>
      <c r="P146" s="53"/>
      <c r="Q146" s="5"/>
    </row>
    <row r="147" spans="1:17" ht="13.5">
      <c r="A147" s="67" t="s">
        <v>138</v>
      </c>
      <c r="B147" s="58">
        <v>21</v>
      </c>
      <c r="C147" s="58"/>
      <c r="D147" s="58"/>
      <c r="E147" s="54">
        <v>146963</v>
      </c>
      <c r="F147" s="54">
        <v>77405</v>
      </c>
      <c r="G147" s="51">
        <f t="shared" si="11"/>
        <v>52.669719589284384</v>
      </c>
      <c r="H147" s="53">
        <v>52867</v>
      </c>
      <c r="I147" s="53">
        <v>8274</v>
      </c>
      <c r="J147" s="53">
        <v>9149</v>
      </c>
      <c r="K147" s="53">
        <v>1146</v>
      </c>
      <c r="L147" s="53">
        <v>1949</v>
      </c>
      <c r="M147" s="53">
        <v>0</v>
      </c>
      <c r="N147" s="53">
        <v>3476</v>
      </c>
      <c r="O147" s="53"/>
      <c r="P147" s="53"/>
      <c r="Q147" s="6"/>
    </row>
    <row r="148" spans="1:17" ht="13.5">
      <c r="A148" s="67" t="s">
        <v>139</v>
      </c>
      <c r="B148" s="58">
        <v>23</v>
      </c>
      <c r="C148" s="58"/>
      <c r="D148" s="58"/>
      <c r="E148" s="54">
        <v>96413</v>
      </c>
      <c r="F148" s="54">
        <v>53291</v>
      </c>
      <c r="G148" s="51">
        <f t="shared" si="11"/>
        <v>55.27366641428023</v>
      </c>
      <c r="H148" s="51">
        <v>36267</v>
      </c>
      <c r="I148" s="51">
        <v>5617</v>
      </c>
      <c r="J148" s="51">
        <v>6264</v>
      </c>
      <c r="K148" s="51">
        <v>726</v>
      </c>
      <c r="L148" s="51">
        <v>1378</v>
      </c>
      <c r="M148" s="51"/>
      <c r="N148" s="51">
        <v>2318</v>
      </c>
      <c r="O148" s="51"/>
      <c r="P148" s="51"/>
      <c r="Q148" s="4"/>
    </row>
    <row r="149" spans="1:17" ht="13.5">
      <c r="A149" s="67" t="s">
        <v>140</v>
      </c>
      <c r="B149" s="58">
        <v>26</v>
      </c>
      <c r="C149" s="58"/>
      <c r="D149" s="58"/>
      <c r="E149" s="54">
        <v>118628</v>
      </c>
      <c r="F149" s="54">
        <v>62215</v>
      </c>
      <c r="G149" s="51">
        <f t="shared" si="11"/>
        <v>52.44545975654988</v>
      </c>
      <c r="H149" s="51">
        <v>40794</v>
      </c>
      <c r="I149" s="51">
        <v>7281</v>
      </c>
      <c r="J149" s="51">
        <v>7535</v>
      </c>
      <c r="K149" s="51">
        <v>1210</v>
      </c>
      <c r="L149" s="51">
        <v>721</v>
      </c>
      <c r="M149" s="51"/>
      <c r="N149" s="51">
        <v>2704</v>
      </c>
      <c r="O149" s="51"/>
      <c r="P149" s="51"/>
      <c r="Q149" s="4"/>
    </row>
    <row r="150" spans="1:17" ht="13.5">
      <c r="A150" s="67" t="s">
        <v>66</v>
      </c>
      <c r="B150" s="58" t="s">
        <v>66</v>
      </c>
      <c r="C150" s="58"/>
      <c r="D150" s="58"/>
      <c r="E150" s="54">
        <v>83853</v>
      </c>
      <c r="F150" s="54">
        <v>47802</v>
      </c>
      <c r="G150" s="51">
        <f t="shared" si="11"/>
        <v>57.00690494078924</v>
      </c>
      <c r="H150" s="51">
        <v>30956</v>
      </c>
      <c r="I150" s="51">
        <v>4352</v>
      </c>
      <c r="J150" s="51">
        <v>4757</v>
      </c>
      <c r="K150" s="51">
        <v>769</v>
      </c>
      <c r="L150" s="51">
        <v>3176</v>
      </c>
      <c r="M150" s="51"/>
      <c r="N150" s="51">
        <v>2575</v>
      </c>
      <c r="O150" s="51"/>
      <c r="P150" s="51"/>
      <c r="Q150" s="4"/>
    </row>
    <row r="151" spans="1:17" ht="13.5">
      <c r="A151" s="67" t="s">
        <v>141</v>
      </c>
      <c r="B151" s="58">
        <v>28</v>
      </c>
      <c r="C151" s="58"/>
      <c r="D151" s="58"/>
      <c r="E151" s="54">
        <v>136161</v>
      </c>
      <c r="F151" s="54">
        <v>74433</v>
      </c>
      <c r="G151" s="51">
        <f t="shared" si="11"/>
        <v>54.66543283319012</v>
      </c>
      <c r="H151" s="51">
        <v>52916</v>
      </c>
      <c r="I151" s="51">
        <v>7621</v>
      </c>
      <c r="J151" s="51">
        <v>9128</v>
      </c>
      <c r="K151" s="51">
        <v>1472</v>
      </c>
      <c r="L151" s="51">
        <v>0</v>
      </c>
      <c r="M151" s="51"/>
      <c r="N151" s="51">
        <v>3090</v>
      </c>
      <c r="O151" s="51"/>
      <c r="P151" s="51"/>
      <c r="Q151" s="4"/>
    </row>
    <row r="152" spans="1:17" ht="13.5">
      <c r="A152" s="67" t="s">
        <v>142</v>
      </c>
      <c r="B152" s="58">
        <v>29</v>
      </c>
      <c r="C152" s="58"/>
      <c r="D152" s="58"/>
      <c r="E152" s="54">
        <v>134956</v>
      </c>
      <c r="F152" s="54">
        <f>70350+3434</f>
        <v>73784</v>
      </c>
      <c r="G152" s="51">
        <f t="shared" si="11"/>
        <v>54.67263404368832</v>
      </c>
      <c r="H152" s="51">
        <v>42000</v>
      </c>
      <c r="I152" s="51">
        <v>6672</v>
      </c>
      <c r="J152" s="51">
        <v>7344</v>
      </c>
      <c r="K152" s="51">
        <v>682</v>
      </c>
      <c r="L152" s="51">
        <v>7058</v>
      </c>
      <c r="M152" s="51"/>
      <c r="N152" s="51">
        <v>2704</v>
      </c>
      <c r="O152" s="51"/>
      <c r="P152" s="51"/>
      <c r="Q152" s="4"/>
    </row>
    <row r="153" spans="1:17" ht="13.5">
      <c r="A153" s="67" t="s">
        <v>165</v>
      </c>
      <c r="B153" s="58">
        <v>31</v>
      </c>
      <c r="C153" s="58"/>
      <c r="D153" s="58"/>
      <c r="E153" s="54">
        <v>223003</v>
      </c>
      <c r="F153" s="54">
        <f>97421+1347</f>
        <v>98768</v>
      </c>
      <c r="G153" s="51">
        <f t="shared" si="11"/>
        <v>44.28998713021798</v>
      </c>
      <c r="H153" s="51">
        <v>65619</v>
      </c>
      <c r="I153" s="51">
        <v>10027</v>
      </c>
      <c r="J153" s="51">
        <v>11208</v>
      </c>
      <c r="K153" s="51">
        <v>1207</v>
      </c>
      <c r="L153" s="51">
        <v>1193</v>
      </c>
      <c r="M153" s="51">
        <v>1000</v>
      </c>
      <c r="N153" s="51">
        <v>4300</v>
      </c>
      <c r="O153" s="51"/>
      <c r="P153" s="51"/>
      <c r="Q153" s="4"/>
    </row>
    <row r="154" spans="1:17" ht="13.5">
      <c r="A154" s="67" t="s">
        <v>143</v>
      </c>
      <c r="B154" s="58">
        <v>33</v>
      </c>
      <c r="C154" s="58"/>
      <c r="D154" s="58"/>
      <c r="E154" s="54">
        <v>168131</v>
      </c>
      <c r="F154" s="54">
        <v>95671</v>
      </c>
      <c r="G154" s="51">
        <f t="shared" si="11"/>
        <v>56.90265328820979</v>
      </c>
      <c r="H154" s="51">
        <v>68985</v>
      </c>
      <c r="I154" s="51">
        <v>9284</v>
      </c>
      <c r="J154" s="51">
        <v>10341</v>
      </c>
      <c r="K154" s="51">
        <v>1220</v>
      </c>
      <c r="L154" s="51"/>
      <c r="M154" s="51">
        <v>0</v>
      </c>
      <c r="N154" s="51">
        <v>3605</v>
      </c>
      <c r="O154" s="51"/>
      <c r="P154" s="51"/>
      <c r="Q154" s="4"/>
    </row>
    <row r="155" spans="1:17" ht="13.5">
      <c r="A155" s="67" t="s">
        <v>144</v>
      </c>
      <c r="B155" s="58">
        <v>34</v>
      </c>
      <c r="C155" s="58"/>
      <c r="D155" s="58"/>
      <c r="E155" s="54">
        <v>121654</v>
      </c>
      <c r="F155" s="54">
        <v>61964</v>
      </c>
      <c r="G155" s="51">
        <f t="shared" si="11"/>
        <v>50.93461785062554</v>
      </c>
      <c r="H155" s="51">
        <v>43565</v>
      </c>
      <c r="I155" s="51">
        <v>6312</v>
      </c>
      <c r="J155" s="51">
        <v>7531</v>
      </c>
      <c r="K155" s="51">
        <v>955</v>
      </c>
      <c r="L155" s="51"/>
      <c r="M155" s="51"/>
      <c r="N155" s="51">
        <v>2897</v>
      </c>
      <c r="O155" s="51"/>
      <c r="P155" s="51"/>
      <c r="Q155" s="4"/>
    </row>
    <row r="156" spans="1:17" ht="13.5">
      <c r="A156" s="67" t="s">
        <v>145</v>
      </c>
      <c r="B156" s="58">
        <v>35</v>
      </c>
      <c r="C156" s="58"/>
      <c r="D156" s="58"/>
      <c r="E156" s="54">
        <v>162488</v>
      </c>
      <c r="F156" s="54">
        <f>74027+3872</f>
        <v>77899</v>
      </c>
      <c r="G156" s="51">
        <f t="shared" si="11"/>
        <v>47.941386440844866</v>
      </c>
      <c r="H156" s="51">
        <v>50460</v>
      </c>
      <c r="I156" s="51">
        <v>7933</v>
      </c>
      <c r="J156" s="51">
        <v>8710</v>
      </c>
      <c r="K156" s="51">
        <v>634</v>
      </c>
      <c r="L156" s="51">
        <v>1935</v>
      </c>
      <c r="M156" s="51">
        <v>700</v>
      </c>
      <c r="N156" s="51">
        <v>3090</v>
      </c>
      <c r="O156" s="51"/>
      <c r="P156" s="51">
        <v>0</v>
      </c>
      <c r="Q156" s="4"/>
    </row>
    <row r="157" spans="1:17" ht="13.5">
      <c r="A157" s="67" t="s">
        <v>173</v>
      </c>
      <c r="B157" s="58" t="s">
        <v>69</v>
      </c>
      <c r="C157" s="58"/>
      <c r="D157" s="58"/>
      <c r="E157" s="54">
        <v>112874</v>
      </c>
      <c r="F157" s="54">
        <v>60376</v>
      </c>
      <c r="G157" s="51">
        <f t="shared" si="11"/>
        <v>53.48973191346103</v>
      </c>
      <c r="H157" s="51">
        <v>41309</v>
      </c>
      <c r="I157" s="51">
        <v>5761</v>
      </c>
      <c r="J157" s="51">
        <v>6123</v>
      </c>
      <c r="K157" s="51">
        <v>871</v>
      </c>
      <c r="L157" s="51">
        <v>1564</v>
      </c>
      <c r="M157" s="51"/>
      <c r="N157" s="51">
        <v>2511</v>
      </c>
      <c r="O157" s="51"/>
      <c r="P157" s="51"/>
      <c r="Q157" s="4"/>
    </row>
    <row r="158" spans="1:17" ht="13.5">
      <c r="A158" s="67" t="s">
        <v>147</v>
      </c>
      <c r="B158" s="58">
        <v>39</v>
      </c>
      <c r="C158" s="58"/>
      <c r="D158" s="58"/>
      <c r="E158" s="54">
        <v>164548</v>
      </c>
      <c r="F158" s="54">
        <v>87375</v>
      </c>
      <c r="G158" s="51">
        <f t="shared" si="11"/>
        <v>53.100007292704866</v>
      </c>
      <c r="H158" s="51">
        <v>62133</v>
      </c>
      <c r="I158" s="51">
        <v>9159</v>
      </c>
      <c r="J158" s="51">
        <v>10388</v>
      </c>
      <c r="K158" s="51">
        <v>1051</v>
      </c>
      <c r="L158" s="51"/>
      <c r="M158" s="51"/>
      <c r="N158" s="51">
        <v>3863</v>
      </c>
      <c r="O158" s="51"/>
      <c r="P158" s="51"/>
      <c r="Q158" s="4"/>
    </row>
    <row r="159" spans="1:17" ht="13.5">
      <c r="A159" s="67" t="s">
        <v>148</v>
      </c>
      <c r="B159" s="58">
        <v>40</v>
      </c>
      <c r="C159" s="58"/>
      <c r="D159" s="58"/>
      <c r="E159" s="54">
        <v>209649</v>
      </c>
      <c r="F159" s="54">
        <f>103457+2432</f>
        <v>105889</v>
      </c>
      <c r="G159" s="51">
        <f t="shared" si="11"/>
        <v>50.5077534355041</v>
      </c>
      <c r="H159" s="51">
        <v>64242</v>
      </c>
      <c r="I159" s="51">
        <v>9159</v>
      </c>
      <c r="J159" s="51">
        <v>11485</v>
      </c>
      <c r="K159" s="51">
        <v>1429</v>
      </c>
      <c r="L159" s="51">
        <v>10085</v>
      </c>
      <c r="M159" s="51">
        <v>1003</v>
      </c>
      <c r="N159" s="51">
        <v>4635</v>
      </c>
      <c r="O159" s="51"/>
      <c r="P159" s="51"/>
      <c r="Q159" s="4"/>
    </row>
    <row r="160" spans="1:17" ht="13.5">
      <c r="A160" s="67" t="s">
        <v>174</v>
      </c>
      <c r="B160" s="58" t="s">
        <v>82</v>
      </c>
      <c r="C160" s="58"/>
      <c r="D160" s="58"/>
      <c r="E160" s="54">
        <v>93862</v>
      </c>
      <c r="F160" s="54">
        <v>50287</v>
      </c>
      <c r="G160" s="51">
        <f t="shared" si="11"/>
        <v>53.5754618482453</v>
      </c>
      <c r="H160" s="51">
        <v>34716</v>
      </c>
      <c r="I160" s="51">
        <v>4991</v>
      </c>
      <c r="J160" s="51">
        <v>6068</v>
      </c>
      <c r="K160" s="51">
        <v>704</v>
      </c>
      <c r="L160" s="51">
        <v>1684</v>
      </c>
      <c r="M160" s="51"/>
      <c r="N160" s="51">
        <v>2125</v>
      </c>
      <c r="O160" s="51"/>
      <c r="P160" s="51"/>
      <c r="Q160" s="4"/>
    </row>
    <row r="161" spans="1:17" ht="13.5">
      <c r="A161" s="67" t="s">
        <v>166</v>
      </c>
      <c r="B161" s="58">
        <v>42</v>
      </c>
      <c r="C161" s="58"/>
      <c r="D161" s="58"/>
      <c r="E161" s="54">
        <v>146919</v>
      </c>
      <c r="F161" s="54">
        <v>81048</v>
      </c>
      <c r="G161" s="51">
        <f t="shared" si="11"/>
        <v>55.16509096849285</v>
      </c>
      <c r="H161" s="51">
        <v>55004</v>
      </c>
      <c r="I161" s="51">
        <v>8207</v>
      </c>
      <c r="J161" s="51">
        <v>8778</v>
      </c>
      <c r="K161" s="51">
        <v>793</v>
      </c>
      <c r="L161" s="51">
        <v>2756</v>
      </c>
      <c r="M161" s="51"/>
      <c r="N161" s="51">
        <v>4378</v>
      </c>
      <c r="O161" s="51"/>
      <c r="P161" s="51"/>
      <c r="Q161" s="4"/>
    </row>
    <row r="162" spans="1:17" ht="13.5">
      <c r="A162" s="67" t="s">
        <v>167</v>
      </c>
      <c r="B162" s="58">
        <v>43</v>
      </c>
      <c r="C162" s="58"/>
      <c r="D162" s="58"/>
      <c r="E162" s="54">
        <v>168354</v>
      </c>
      <c r="F162" s="54">
        <v>88599</v>
      </c>
      <c r="G162" s="51">
        <f t="shared" si="11"/>
        <v>52.62660821839695</v>
      </c>
      <c r="H162" s="51">
        <v>65331</v>
      </c>
      <c r="I162" s="51">
        <v>8143</v>
      </c>
      <c r="J162" s="51">
        <v>9574</v>
      </c>
      <c r="K162" s="51">
        <v>1687</v>
      </c>
      <c r="L162" s="51"/>
      <c r="M162" s="51"/>
      <c r="N162" s="51">
        <v>3863</v>
      </c>
      <c r="O162" s="51"/>
      <c r="P162" s="51"/>
      <c r="Q162" s="4"/>
    </row>
    <row r="163" spans="1:17" ht="13.5">
      <c r="A163" s="67" t="s">
        <v>168</v>
      </c>
      <c r="B163" s="58">
        <v>44</v>
      </c>
      <c r="C163" s="58"/>
      <c r="D163" s="58"/>
      <c r="E163" s="54">
        <v>134392</v>
      </c>
      <c r="F163" s="54">
        <v>69816</v>
      </c>
      <c r="G163" s="51">
        <f t="shared" si="11"/>
        <v>51.949520804809815</v>
      </c>
      <c r="H163" s="51">
        <v>45872</v>
      </c>
      <c r="I163" s="51">
        <v>6843</v>
      </c>
      <c r="J163" s="51">
        <v>7596</v>
      </c>
      <c r="K163" s="51">
        <v>794</v>
      </c>
      <c r="L163" s="51">
        <v>3780</v>
      </c>
      <c r="M163" s="51">
        <v>954</v>
      </c>
      <c r="N163" s="51">
        <v>3090</v>
      </c>
      <c r="O163" s="51"/>
      <c r="P163" s="51"/>
      <c r="Q163" s="4"/>
    </row>
    <row r="164" spans="1:17" ht="13.5">
      <c r="A164" s="67" t="s">
        <v>169</v>
      </c>
      <c r="B164" s="58">
        <v>45</v>
      </c>
      <c r="C164" s="58"/>
      <c r="D164" s="58"/>
      <c r="E164" s="54">
        <v>137477</v>
      </c>
      <c r="F164" s="54">
        <v>74727</v>
      </c>
      <c r="G164" s="51">
        <f t="shared" si="11"/>
        <v>54.35600136750147</v>
      </c>
      <c r="H164" s="51">
        <v>47884</v>
      </c>
      <c r="I164" s="51">
        <v>7046</v>
      </c>
      <c r="J164" s="51">
        <v>8044</v>
      </c>
      <c r="K164" s="51">
        <v>945</v>
      </c>
      <c r="L164" s="51">
        <v>6017</v>
      </c>
      <c r="M164" s="51">
        <v>366</v>
      </c>
      <c r="N164" s="51">
        <v>3090</v>
      </c>
      <c r="O164" s="51"/>
      <c r="P164" s="51"/>
      <c r="Q164" s="4"/>
    </row>
    <row r="165" spans="1:17" ht="13.5">
      <c r="A165" s="67" t="s">
        <v>170</v>
      </c>
      <c r="B165" s="58">
        <v>46</v>
      </c>
      <c r="C165" s="58"/>
      <c r="D165" s="58"/>
      <c r="E165" s="54">
        <v>242601</v>
      </c>
      <c r="F165" s="54">
        <v>129924</v>
      </c>
      <c r="G165" s="51">
        <f t="shared" si="11"/>
        <v>53.55460200081615</v>
      </c>
      <c r="H165" s="51">
        <v>84502</v>
      </c>
      <c r="I165" s="51">
        <v>12498</v>
      </c>
      <c r="J165" s="51">
        <v>14401</v>
      </c>
      <c r="K165" s="51">
        <v>2328</v>
      </c>
      <c r="L165" s="51">
        <v>2570</v>
      </c>
      <c r="M165" s="51">
        <v>143</v>
      </c>
      <c r="N165" s="51">
        <v>5408</v>
      </c>
      <c r="O165" s="51"/>
      <c r="P165" s="51">
        <v>7500</v>
      </c>
      <c r="Q165" s="4"/>
    </row>
    <row r="166" spans="1:17" ht="13.5">
      <c r="A166" s="67" t="s">
        <v>171</v>
      </c>
      <c r="B166" s="58">
        <v>47</v>
      </c>
      <c r="C166" s="58"/>
      <c r="D166" s="58"/>
      <c r="E166" s="54">
        <v>268529</v>
      </c>
      <c r="F166" s="54">
        <v>156358</v>
      </c>
      <c r="G166" s="51">
        <f t="shared" si="11"/>
        <v>58.22760297770445</v>
      </c>
      <c r="H166" s="51">
        <v>87733</v>
      </c>
      <c r="I166" s="51">
        <v>12925</v>
      </c>
      <c r="J166" s="51">
        <v>15489</v>
      </c>
      <c r="K166" s="51">
        <v>1898</v>
      </c>
      <c r="L166" s="51">
        <v>24745</v>
      </c>
      <c r="M166" s="51">
        <v>1000</v>
      </c>
      <c r="N166" s="51">
        <v>5407</v>
      </c>
      <c r="O166" s="51"/>
      <c r="P166" s="51"/>
      <c r="Q166" s="4"/>
    </row>
    <row r="167" spans="1:17" ht="13.5">
      <c r="A167" s="67" t="s">
        <v>172</v>
      </c>
      <c r="B167" s="58">
        <v>48</v>
      </c>
      <c r="C167" s="58"/>
      <c r="D167" s="58"/>
      <c r="E167" s="54">
        <v>154399</v>
      </c>
      <c r="F167" s="54">
        <f>80876+837</f>
        <v>81713</v>
      </c>
      <c r="G167" s="51">
        <f t="shared" si="11"/>
        <v>52.92327022843413</v>
      </c>
      <c r="H167" s="51">
        <v>56688</v>
      </c>
      <c r="I167" s="51">
        <v>8904</v>
      </c>
      <c r="J167" s="51">
        <v>8965</v>
      </c>
      <c r="K167" s="51">
        <v>1426</v>
      </c>
      <c r="L167" s="51"/>
      <c r="M167" s="51"/>
      <c r="N167" s="51">
        <v>4893</v>
      </c>
      <c r="O167" s="51"/>
      <c r="P167" s="51"/>
      <c r="Q167" s="4"/>
    </row>
    <row r="168" spans="1:17" ht="13.5">
      <c r="A168" s="66" t="s">
        <v>160</v>
      </c>
      <c r="B168" s="46"/>
      <c r="C168" s="46"/>
      <c r="D168" s="46"/>
      <c r="E168" s="50">
        <f>SUM(E133:E167)</f>
        <v>5090572</v>
      </c>
      <c r="F168" s="50">
        <f>SUM(F133:F167)</f>
        <v>2720512</v>
      </c>
      <c r="G168" s="60">
        <f t="shared" si="11"/>
        <v>53.44216720635716</v>
      </c>
      <c r="H168" s="50">
        <f aca="true" t="shared" si="13" ref="H168:P168">SUM(H133:H167)</f>
        <v>1776000</v>
      </c>
      <c r="I168" s="50">
        <f t="shared" si="13"/>
        <v>261387</v>
      </c>
      <c r="J168" s="50">
        <f t="shared" si="13"/>
        <v>301464</v>
      </c>
      <c r="K168" s="50">
        <f t="shared" si="13"/>
        <v>38372</v>
      </c>
      <c r="L168" s="50">
        <f t="shared" si="13"/>
        <v>140582</v>
      </c>
      <c r="M168" s="50">
        <f t="shared" si="13"/>
        <v>7940</v>
      </c>
      <c r="N168" s="50">
        <f t="shared" si="13"/>
        <v>122020</v>
      </c>
      <c r="O168" s="50">
        <f t="shared" si="13"/>
        <v>0</v>
      </c>
      <c r="P168" s="50">
        <f t="shared" si="13"/>
        <v>7500</v>
      </c>
      <c r="Q168" s="4"/>
    </row>
    <row r="169" spans="1:17" ht="13.5">
      <c r="A169" s="65" t="s">
        <v>177</v>
      </c>
      <c r="B169" s="52" t="s">
        <v>177</v>
      </c>
      <c r="C169" s="46"/>
      <c r="D169" s="46"/>
      <c r="E169" s="54">
        <v>5200</v>
      </c>
      <c r="F169" s="54">
        <v>4860</v>
      </c>
      <c r="G169" s="51">
        <f t="shared" si="11"/>
        <v>93.46153846153847</v>
      </c>
      <c r="H169" s="50"/>
      <c r="I169" s="50"/>
      <c r="J169" s="50"/>
      <c r="K169" s="50"/>
      <c r="L169" s="50"/>
      <c r="M169" s="50"/>
      <c r="N169" s="50"/>
      <c r="O169" s="50"/>
      <c r="P169" s="50"/>
      <c r="Q169" s="4"/>
    </row>
    <row r="170" spans="1:17" ht="13.5">
      <c r="A170" s="67" t="s">
        <v>76</v>
      </c>
      <c r="B170" s="58" t="s">
        <v>76</v>
      </c>
      <c r="C170" s="46"/>
      <c r="D170" s="46"/>
      <c r="E170" s="54">
        <v>4855</v>
      </c>
      <c r="F170" s="54">
        <v>4855</v>
      </c>
      <c r="G170" s="51">
        <f t="shared" si="11"/>
        <v>100</v>
      </c>
      <c r="H170" s="50"/>
      <c r="I170" s="50"/>
      <c r="J170" s="50"/>
      <c r="K170" s="50"/>
      <c r="L170" s="50"/>
      <c r="M170" s="50"/>
      <c r="N170" s="50"/>
      <c r="O170" s="50"/>
      <c r="P170" s="50"/>
      <c r="Q170" s="4"/>
    </row>
    <row r="171" spans="1:17" ht="13.5">
      <c r="A171" s="67" t="s">
        <v>61</v>
      </c>
      <c r="B171" s="58" t="s">
        <v>61</v>
      </c>
      <c r="C171" s="46"/>
      <c r="D171" s="46"/>
      <c r="E171" s="54">
        <v>1000</v>
      </c>
      <c r="F171" s="54">
        <v>836</v>
      </c>
      <c r="G171" s="51">
        <f t="shared" si="11"/>
        <v>83.6</v>
      </c>
      <c r="H171" s="50"/>
      <c r="I171" s="50"/>
      <c r="J171" s="50"/>
      <c r="K171" s="50"/>
      <c r="L171" s="50"/>
      <c r="M171" s="50"/>
      <c r="N171" s="50"/>
      <c r="O171" s="50"/>
      <c r="P171" s="50"/>
      <c r="Q171" s="4"/>
    </row>
    <row r="172" spans="1:17" ht="13.5">
      <c r="A172" s="67" t="s">
        <v>132</v>
      </c>
      <c r="B172" s="58">
        <v>6</v>
      </c>
      <c r="C172" s="46"/>
      <c r="D172" s="46"/>
      <c r="E172" s="54">
        <v>15300</v>
      </c>
      <c r="F172" s="54">
        <v>15300</v>
      </c>
      <c r="G172" s="51">
        <f t="shared" si="11"/>
        <v>100</v>
      </c>
      <c r="H172" s="50"/>
      <c r="I172" s="50"/>
      <c r="J172" s="50"/>
      <c r="K172" s="50"/>
      <c r="L172" s="50"/>
      <c r="M172" s="50"/>
      <c r="N172" s="50"/>
      <c r="O172" s="50"/>
      <c r="P172" s="50"/>
      <c r="Q172" s="4"/>
    </row>
    <row r="173" spans="1:17" ht="13.5">
      <c r="A173" s="67" t="s">
        <v>63</v>
      </c>
      <c r="B173" s="58" t="s">
        <v>63</v>
      </c>
      <c r="C173" s="46"/>
      <c r="D173" s="46"/>
      <c r="E173" s="54">
        <v>24760</v>
      </c>
      <c r="F173" s="54">
        <v>23907</v>
      </c>
      <c r="G173" s="51">
        <f t="shared" si="11"/>
        <v>96.55492730210015</v>
      </c>
      <c r="H173" s="50"/>
      <c r="I173" s="50"/>
      <c r="J173" s="50"/>
      <c r="K173" s="50"/>
      <c r="L173" s="50"/>
      <c r="M173" s="50"/>
      <c r="N173" s="50"/>
      <c r="O173" s="50"/>
      <c r="P173" s="50"/>
      <c r="Q173" s="4"/>
    </row>
    <row r="174" spans="1:17" ht="13.5">
      <c r="A174" s="67" t="s">
        <v>162</v>
      </c>
      <c r="B174" s="58">
        <v>8</v>
      </c>
      <c r="C174" s="46"/>
      <c r="D174" s="46"/>
      <c r="E174" s="54">
        <v>106200</v>
      </c>
      <c r="F174" s="54">
        <v>22353</v>
      </c>
      <c r="G174" s="51">
        <f t="shared" si="11"/>
        <v>21.048022598870055</v>
      </c>
      <c r="H174" s="50"/>
      <c r="I174" s="50"/>
      <c r="J174" s="50"/>
      <c r="K174" s="50"/>
      <c r="L174" s="50"/>
      <c r="M174" s="50"/>
      <c r="N174" s="50"/>
      <c r="O174" s="50"/>
      <c r="P174" s="50"/>
      <c r="Q174" s="4"/>
    </row>
    <row r="175" spans="1:17" ht="13.5">
      <c r="A175" s="67" t="s">
        <v>125</v>
      </c>
      <c r="B175" s="58">
        <v>10</v>
      </c>
      <c r="C175" s="46"/>
      <c r="D175" s="46"/>
      <c r="E175" s="54">
        <v>59591</v>
      </c>
      <c r="F175" s="54">
        <f>16331+21350</f>
        <v>37681</v>
      </c>
      <c r="G175" s="51">
        <f t="shared" si="11"/>
        <v>63.23270292493833</v>
      </c>
      <c r="H175" s="50"/>
      <c r="I175" s="50"/>
      <c r="J175" s="50"/>
      <c r="K175" s="50"/>
      <c r="L175" s="50"/>
      <c r="M175" s="50"/>
      <c r="N175" s="50"/>
      <c r="O175" s="50"/>
      <c r="P175" s="50"/>
      <c r="Q175" s="4"/>
    </row>
    <row r="176" spans="1:17" ht="13.5">
      <c r="A176" s="67" t="s">
        <v>163</v>
      </c>
      <c r="B176" s="58">
        <v>11</v>
      </c>
      <c r="C176" s="46"/>
      <c r="D176" s="46"/>
      <c r="E176" s="54">
        <v>30350</v>
      </c>
      <c r="F176" s="54">
        <v>21094</v>
      </c>
      <c r="G176" s="51">
        <f t="shared" si="11"/>
        <v>69.50247116968698</v>
      </c>
      <c r="H176" s="50"/>
      <c r="I176" s="50"/>
      <c r="J176" s="50"/>
      <c r="K176" s="50"/>
      <c r="L176" s="50"/>
      <c r="M176" s="50"/>
      <c r="N176" s="50"/>
      <c r="O176" s="50"/>
      <c r="P176" s="50"/>
      <c r="Q176" s="4"/>
    </row>
    <row r="177" spans="1:17" ht="13.5">
      <c r="A177" s="67" t="s">
        <v>164</v>
      </c>
      <c r="B177" s="58">
        <v>12</v>
      </c>
      <c r="C177" s="46"/>
      <c r="D177" s="46"/>
      <c r="E177" s="54">
        <v>52790</v>
      </c>
      <c r="F177" s="54">
        <v>45503</v>
      </c>
      <c r="G177" s="51">
        <f t="shared" si="11"/>
        <v>86.19624928963819</v>
      </c>
      <c r="H177" s="50"/>
      <c r="I177" s="50"/>
      <c r="J177" s="50"/>
      <c r="K177" s="50"/>
      <c r="L177" s="50"/>
      <c r="M177" s="50"/>
      <c r="N177" s="50"/>
      <c r="O177" s="50"/>
      <c r="P177" s="50"/>
      <c r="Q177" s="4"/>
    </row>
    <row r="178" spans="1:17" ht="13.5">
      <c r="A178" s="67" t="s">
        <v>110</v>
      </c>
      <c r="B178" s="58">
        <v>14</v>
      </c>
      <c r="C178" s="46"/>
      <c r="D178" s="46"/>
      <c r="E178" s="54">
        <v>7200</v>
      </c>
      <c r="F178" s="54">
        <v>7003</v>
      </c>
      <c r="G178" s="51">
        <f t="shared" si="11"/>
        <v>97.2638888888889</v>
      </c>
      <c r="H178" s="50"/>
      <c r="I178" s="50"/>
      <c r="J178" s="50"/>
      <c r="K178" s="50"/>
      <c r="L178" s="50"/>
      <c r="M178" s="50"/>
      <c r="N178" s="50"/>
      <c r="O178" s="50"/>
      <c r="P178" s="50"/>
      <c r="Q178" s="4"/>
    </row>
    <row r="179" spans="1:17" ht="13.5">
      <c r="A179" s="67" t="s">
        <v>134</v>
      </c>
      <c r="B179" s="58">
        <v>16</v>
      </c>
      <c r="C179" s="46"/>
      <c r="D179" s="46"/>
      <c r="E179" s="54">
        <v>23790</v>
      </c>
      <c r="F179" s="54">
        <v>23789</v>
      </c>
      <c r="G179" s="51">
        <f t="shared" si="11"/>
        <v>99.9957965531736</v>
      </c>
      <c r="H179" s="50"/>
      <c r="I179" s="50"/>
      <c r="J179" s="50"/>
      <c r="K179" s="50"/>
      <c r="L179" s="50"/>
      <c r="M179" s="50"/>
      <c r="N179" s="50"/>
      <c r="O179" s="50"/>
      <c r="P179" s="50"/>
      <c r="Q179" s="4"/>
    </row>
    <row r="180" spans="1:17" ht="13.5">
      <c r="A180" s="67" t="s">
        <v>135</v>
      </c>
      <c r="B180" s="58">
        <v>17</v>
      </c>
      <c r="C180" s="46"/>
      <c r="D180" s="46"/>
      <c r="E180" s="54">
        <v>6200</v>
      </c>
      <c r="F180" s="54">
        <v>3389</v>
      </c>
      <c r="G180" s="51">
        <f t="shared" si="11"/>
        <v>54.66129032258065</v>
      </c>
      <c r="H180" s="50"/>
      <c r="I180" s="50"/>
      <c r="J180" s="50"/>
      <c r="K180" s="50"/>
      <c r="L180" s="50"/>
      <c r="M180" s="50"/>
      <c r="N180" s="50"/>
      <c r="O180" s="50"/>
      <c r="P180" s="50"/>
      <c r="Q180" s="4"/>
    </row>
    <row r="181" spans="1:17" ht="13.5">
      <c r="A181" s="67" t="s">
        <v>137</v>
      </c>
      <c r="B181" s="58">
        <v>20</v>
      </c>
      <c r="C181" s="46"/>
      <c r="D181" s="46"/>
      <c r="E181" s="54">
        <v>4200</v>
      </c>
      <c r="F181" s="54">
        <v>1634</v>
      </c>
      <c r="G181" s="51">
        <f t="shared" si="11"/>
        <v>38.904761904761905</v>
      </c>
      <c r="H181" s="50"/>
      <c r="I181" s="50"/>
      <c r="J181" s="50"/>
      <c r="K181" s="50"/>
      <c r="L181" s="50"/>
      <c r="M181" s="50"/>
      <c r="N181" s="50"/>
      <c r="O181" s="50"/>
      <c r="P181" s="50"/>
      <c r="Q181" s="4"/>
    </row>
    <row r="182" spans="1:17" ht="13.5">
      <c r="A182" s="67" t="s">
        <v>138</v>
      </c>
      <c r="B182" s="58">
        <v>21</v>
      </c>
      <c r="C182" s="46"/>
      <c r="D182" s="46"/>
      <c r="E182" s="54">
        <v>27100</v>
      </c>
      <c r="F182" s="54">
        <v>3901</v>
      </c>
      <c r="G182" s="51">
        <f t="shared" si="11"/>
        <v>14.394833948339484</v>
      </c>
      <c r="H182" s="50"/>
      <c r="I182" s="50"/>
      <c r="J182" s="50"/>
      <c r="K182" s="50"/>
      <c r="L182" s="50"/>
      <c r="M182" s="50"/>
      <c r="N182" s="50"/>
      <c r="O182" s="50"/>
      <c r="P182" s="50"/>
      <c r="Q182" s="4"/>
    </row>
    <row r="183" spans="1:17" ht="13.5">
      <c r="A183" s="67" t="s">
        <v>140</v>
      </c>
      <c r="B183" s="58">
        <v>26</v>
      </c>
      <c r="C183" s="46"/>
      <c r="D183" s="46"/>
      <c r="E183" s="54">
        <v>12290</v>
      </c>
      <c r="F183" s="54">
        <v>11957</v>
      </c>
      <c r="G183" s="51">
        <f t="shared" si="11"/>
        <v>97.29048006509358</v>
      </c>
      <c r="H183" s="50"/>
      <c r="I183" s="50"/>
      <c r="J183" s="50"/>
      <c r="K183" s="50"/>
      <c r="L183" s="50"/>
      <c r="M183" s="50"/>
      <c r="N183" s="50"/>
      <c r="O183" s="50"/>
      <c r="P183" s="50"/>
      <c r="Q183" s="4"/>
    </row>
    <row r="184" spans="1:17" ht="13.5">
      <c r="A184" s="67" t="s">
        <v>66</v>
      </c>
      <c r="B184" s="58" t="s">
        <v>66</v>
      </c>
      <c r="C184" s="46"/>
      <c r="D184" s="46"/>
      <c r="E184" s="54">
        <v>7107</v>
      </c>
      <c r="F184" s="54">
        <v>0</v>
      </c>
      <c r="G184" s="51">
        <f t="shared" si="11"/>
        <v>0</v>
      </c>
      <c r="H184" s="50"/>
      <c r="I184" s="50"/>
      <c r="J184" s="50"/>
      <c r="K184" s="50"/>
      <c r="L184" s="50"/>
      <c r="M184" s="50"/>
      <c r="N184" s="50"/>
      <c r="O184" s="50"/>
      <c r="P184" s="50"/>
      <c r="Q184" s="4"/>
    </row>
    <row r="185" spans="1:17" ht="13.5">
      <c r="A185" s="67" t="s">
        <v>141</v>
      </c>
      <c r="B185" s="58">
        <v>28</v>
      </c>
      <c r="C185" s="46"/>
      <c r="D185" s="46"/>
      <c r="E185" s="54">
        <v>5700</v>
      </c>
      <c r="F185" s="54">
        <v>1500</v>
      </c>
      <c r="G185" s="51">
        <f t="shared" si="11"/>
        <v>26.31578947368421</v>
      </c>
      <c r="H185" s="50"/>
      <c r="I185" s="50"/>
      <c r="J185" s="50"/>
      <c r="K185" s="50"/>
      <c r="L185" s="50"/>
      <c r="M185" s="50"/>
      <c r="N185" s="50"/>
      <c r="O185" s="50"/>
      <c r="P185" s="50"/>
      <c r="Q185" s="4"/>
    </row>
    <row r="186" spans="1:17" ht="13.5">
      <c r="A186" s="67" t="s">
        <v>142</v>
      </c>
      <c r="B186" s="58">
        <v>29</v>
      </c>
      <c r="C186" s="46"/>
      <c r="D186" s="46"/>
      <c r="E186" s="54">
        <v>1600</v>
      </c>
      <c r="F186" s="54">
        <v>1579</v>
      </c>
      <c r="G186" s="51">
        <f t="shared" si="11"/>
        <v>98.6875</v>
      </c>
      <c r="H186" s="50"/>
      <c r="I186" s="50"/>
      <c r="J186" s="50"/>
      <c r="K186" s="50"/>
      <c r="L186" s="50"/>
      <c r="M186" s="50"/>
      <c r="N186" s="50"/>
      <c r="O186" s="50"/>
      <c r="P186" s="50"/>
      <c r="Q186" s="4"/>
    </row>
    <row r="187" spans="1:17" ht="13.5">
      <c r="A187" s="67" t="s">
        <v>165</v>
      </c>
      <c r="B187" s="58">
        <v>31</v>
      </c>
      <c r="C187" s="46"/>
      <c r="D187" s="46"/>
      <c r="E187" s="54">
        <v>18541</v>
      </c>
      <c r="F187" s="54">
        <v>14791</v>
      </c>
      <c r="G187" s="51">
        <f aca="true" t="shared" si="14" ref="G187:G246">F187/E187*100</f>
        <v>79.77455369181813</v>
      </c>
      <c r="H187" s="50"/>
      <c r="I187" s="50"/>
      <c r="J187" s="50"/>
      <c r="K187" s="50"/>
      <c r="L187" s="50"/>
      <c r="M187" s="50"/>
      <c r="N187" s="50"/>
      <c r="O187" s="50"/>
      <c r="P187" s="50"/>
      <c r="Q187" s="4"/>
    </row>
    <row r="188" spans="1:17" ht="13.5">
      <c r="A188" s="67" t="s">
        <v>143</v>
      </c>
      <c r="B188" s="58">
        <v>33</v>
      </c>
      <c r="C188" s="46"/>
      <c r="D188" s="46"/>
      <c r="E188" s="54">
        <v>31190</v>
      </c>
      <c r="F188" s="54">
        <v>16420</v>
      </c>
      <c r="G188" s="51">
        <f t="shared" si="14"/>
        <v>52.64507855081757</v>
      </c>
      <c r="H188" s="50"/>
      <c r="I188" s="50"/>
      <c r="J188" s="50"/>
      <c r="K188" s="50"/>
      <c r="L188" s="50"/>
      <c r="M188" s="50"/>
      <c r="N188" s="50"/>
      <c r="O188" s="50"/>
      <c r="P188" s="50"/>
      <c r="Q188" s="4"/>
    </row>
    <row r="189" spans="1:17" ht="13.5">
      <c r="A189" s="67" t="s">
        <v>144</v>
      </c>
      <c r="B189" s="58">
        <v>34</v>
      </c>
      <c r="C189" s="46"/>
      <c r="D189" s="46"/>
      <c r="E189" s="54">
        <v>21130</v>
      </c>
      <c r="F189" s="54">
        <v>18420</v>
      </c>
      <c r="G189" s="51">
        <f t="shared" si="14"/>
        <v>87.17463322290581</v>
      </c>
      <c r="H189" s="50"/>
      <c r="I189" s="50"/>
      <c r="J189" s="50"/>
      <c r="K189" s="50"/>
      <c r="L189" s="50"/>
      <c r="M189" s="50"/>
      <c r="N189" s="50"/>
      <c r="O189" s="50"/>
      <c r="P189" s="50"/>
      <c r="Q189" s="4"/>
    </row>
    <row r="190" spans="1:17" ht="13.5">
      <c r="A190" s="67" t="s">
        <v>145</v>
      </c>
      <c r="B190" s="58">
        <v>35</v>
      </c>
      <c r="C190" s="46"/>
      <c r="D190" s="46"/>
      <c r="E190" s="54">
        <v>10930</v>
      </c>
      <c r="F190" s="54">
        <v>9271</v>
      </c>
      <c r="G190" s="51">
        <f t="shared" si="14"/>
        <v>84.82159194876486</v>
      </c>
      <c r="H190" s="50"/>
      <c r="I190" s="50"/>
      <c r="J190" s="50"/>
      <c r="K190" s="50"/>
      <c r="L190" s="50"/>
      <c r="M190" s="50"/>
      <c r="N190" s="50"/>
      <c r="O190" s="50"/>
      <c r="P190" s="50"/>
      <c r="Q190" s="4"/>
    </row>
    <row r="191" spans="1:17" ht="13.5">
      <c r="A191" s="67" t="s">
        <v>173</v>
      </c>
      <c r="B191" s="58" t="s">
        <v>69</v>
      </c>
      <c r="C191" s="46"/>
      <c r="D191" s="46"/>
      <c r="E191" s="54">
        <v>23125</v>
      </c>
      <c r="F191" s="54">
        <v>11267</v>
      </c>
      <c r="G191" s="51">
        <f t="shared" si="14"/>
        <v>48.722162162162164</v>
      </c>
      <c r="H191" s="50"/>
      <c r="I191" s="50"/>
      <c r="J191" s="50"/>
      <c r="K191" s="50"/>
      <c r="L191" s="50"/>
      <c r="M191" s="50"/>
      <c r="N191" s="50"/>
      <c r="O191" s="50"/>
      <c r="P191" s="50"/>
      <c r="Q191" s="4"/>
    </row>
    <row r="192" spans="1:17" ht="13.5">
      <c r="A192" s="67" t="s">
        <v>146</v>
      </c>
      <c r="B192" s="58">
        <v>37</v>
      </c>
      <c r="C192" s="46"/>
      <c r="D192" s="46"/>
      <c r="E192" s="54">
        <v>5000</v>
      </c>
      <c r="F192" s="54">
        <v>575</v>
      </c>
      <c r="G192" s="51">
        <f t="shared" si="14"/>
        <v>11.5</v>
      </c>
      <c r="H192" s="50"/>
      <c r="I192" s="50"/>
      <c r="J192" s="50"/>
      <c r="K192" s="50"/>
      <c r="L192" s="50"/>
      <c r="M192" s="50"/>
      <c r="N192" s="50"/>
      <c r="O192" s="50"/>
      <c r="P192" s="50"/>
      <c r="Q192" s="4"/>
    </row>
    <row r="193" spans="1:17" ht="13.5">
      <c r="A193" s="67" t="s">
        <v>148</v>
      </c>
      <c r="B193" s="58">
        <v>40</v>
      </c>
      <c r="C193" s="46"/>
      <c r="D193" s="46"/>
      <c r="E193" s="54">
        <v>27620</v>
      </c>
      <c r="F193" s="54">
        <f>25620+2000</f>
        <v>27620</v>
      </c>
      <c r="G193" s="51">
        <f t="shared" si="14"/>
        <v>100</v>
      </c>
      <c r="H193" s="50"/>
      <c r="I193" s="50"/>
      <c r="J193" s="50"/>
      <c r="K193" s="50"/>
      <c r="L193" s="50"/>
      <c r="M193" s="50"/>
      <c r="N193" s="50"/>
      <c r="O193" s="50"/>
      <c r="P193" s="50"/>
      <c r="Q193" s="4"/>
    </row>
    <row r="194" spans="1:17" ht="13.5">
      <c r="A194" s="67" t="s">
        <v>166</v>
      </c>
      <c r="B194" s="58">
        <v>42</v>
      </c>
      <c r="C194" s="46"/>
      <c r="D194" s="46"/>
      <c r="E194" s="54">
        <v>27270</v>
      </c>
      <c r="F194" s="54">
        <v>23328</v>
      </c>
      <c r="G194" s="51">
        <f t="shared" si="14"/>
        <v>85.54455445544555</v>
      </c>
      <c r="H194" s="50"/>
      <c r="I194" s="50"/>
      <c r="J194" s="50"/>
      <c r="K194" s="50"/>
      <c r="L194" s="50"/>
      <c r="M194" s="50"/>
      <c r="N194" s="50"/>
      <c r="O194" s="50"/>
      <c r="P194" s="50"/>
      <c r="Q194" s="4"/>
    </row>
    <row r="195" spans="1:17" ht="13.5">
      <c r="A195" s="67" t="s">
        <v>167</v>
      </c>
      <c r="B195" s="58">
        <v>43</v>
      </c>
      <c r="C195" s="46"/>
      <c r="D195" s="46"/>
      <c r="E195" s="54">
        <v>48280</v>
      </c>
      <c r="F195" s="54">
        <v>17450</v>
      </c>
      <c r="G195" s="51">
        <f t="shared" si="14"/>
        <v>36.14333057166528</v>
      </c>
      <c r="H195" s="50"/>
      <c r="I195" s="50"/>
      <c r="J195" s="50"/>
      <c r="K195" s="50"/>
      <c r="L195" s="50"/>
      <c r="M195" s="50"/>
      <c r="N195" s="50"/>
      <c r="O195" s="50"/>
      <c r="P195" s="50"/>
      <c r="Q195" s="4"/>
    </row>
    <row r="196" spans="1:17" ht="13.5">
      <c r="A196" s="67" t="s">
        <v>168</v>
      </c>
      <c r="B196" s="58">
        <v>44</v>
      </c>
      <c r="C196" s="46"/>
      <c r="D196" s="46"/>
      <c r="E196" s="54">
        <v>10300</v>
      </c>
      <c r="F196" s="54">
        <f>4000+6288</f>
        <v>10288</v>
      </c>
      <c r="G196" s="51">
        <f t="shared" si="14"/>
        <v>99.88349514563106</v>
      </c>
      <c r="H196" s="50"/>
      <c r="I196" s="50"/>
      <c r="J196" s="50"/>
      <c r="K196" s="50"/>
      <c r="L196" s="50"/>
      <c r="M196" s="50"/>
      <c r="N196" s="50"/>
      <c r="O196" s="50"/>
      <c r="P196" s="50"/>
      <c r="Q196" s="4"/>
    </row>
    <row r="197" spans="1:17" ht="13.5">
      <c r="A197" s="67" t="s">
        <v>169</v>
      </c>
      <c r="B197" s="58">
        <v>45</v>
      </c>
      <c r="C197" s="46"/>
      <c r="D197" s="46"/>
      <c r="E197" s="54">
        <v>7200</v>
      </c>
      <c r="F197" s="54">
        <v>1941</v>
      </c>
      <c r="G197" s="51">
        <f t="shared" si="14"/>
        <v>26.958333333333336</v>
      </c>
      <c r="H197" s="50"/>
      <c r="I197" s="50"/>
      <c r="J197" s="50"/>
      <c r="K197" s="50"/>
      <c r="L197" s="50"/>
      <c r="M197" s="50"/>
      <c r="N197" s="50"/>
      <c r="O197" s="50"/>
      <c r="P197" s="50"/>
      <c r="Q197" s="4"/>
    </row>
    <row r="198" spans="1:17" ht="13.5">
      <c r="A198" s="67" t="s">
        <v>170</v>
      </c>
      <c r="B198" s="58">
        <v>46</v>
      </c>
      <c r="C198" s="46"/>
      <c r="D198" s="46"/>
      <c r="E198" s="54">
        <v>1500</v>
      </c>
      <c r="F198" s="54">
        <v>1500</v>
      </c>
      <c r="G198" s="51">
        <f t="shared" si="14"/>
        <v>100</v>
      </c>
      <c r="H198" s="50"/>
      <c r="I198" s="50"/>
      <c r="J198" s="50"/>
      <c r="K198" s="50"/>
      <c r="L198" s="50"/>
      <c r="M198" s="50"/>
      <c r="N198" s="50"/>
      <c r="O198" s="50"/>
      <c r="P198" s="50"/>
      <c r="Q198" s="4"/>
    </row>
    <row r="199" spans="1:17" ht="13.5">
      <c r="A199" s="67" t="s">
        <v>171</v>
      </c>
      <c r="B199" s="58">
        <v>47</v>
      </c>
      <c r="C199" s="46"/>
      <c r="D199" s="46"/>
      <c r="E199" s="54">
        <v>57040</v>
      </c>
      <c r="F199" s="54">
        <f>4213+21350</f>
        <v>25563</v>
      </c>
      <c r="G199" s="51">
        <f t="shared" si="14"/>
        <v>44.81591865357644</v>
      </c>
      <c r="H199" s="50"/>
      <c r="I199" s="50"/>
      <c r="J199" s="50"/>
      <c r="K199" s="50"/>
      <c r="L199" s="50"/>
      <c r="M199" s="50"/>
      <c r="N199" s="50"/>
      <c r="O199" s="50"/>
      <c r="P199" s="50"/>
      <c r="Q199" s="4"/>
    </row>
    <row r="200" spans="1:17" ht="13.5">
      <c r="A200" s="67" t="s">
        <v>172</v>
      </c>
      <c r="B200" s="58">
        <v>48</v>
      </c>
      <c r="C200" s="46"/>
      <c r="D200" s="46"/>
      <c r="E200" s="54">
        <v>41640</v>
      </c>
      <c r="F200" s="54">
        <f>27671+3891</f>
        <v>31562</v>
      </c>
      <c r="G200" s="51">
        <f t="shared" si="14"/>
        <v>75.7973102785783</v>
      </c>
      <c r="H200" s="50"/>
      <c r="I200" s="50"/>
      <c r="J200" s="50"/>
      <c r="K200" s="50"/>
      <c r="L200" s="50"/>
      <c r="M200" s="50"/>
      <c r="N200" s="50"/>
      <c r="O200" s="50"/>
      <c r="P200" s="50"/>
      <c r="Q200" s="4"/>
    </row>
    <row r="201" spans="1:17" ht="13.5">
      <c r="A201" s="66" t="s">
        <v>178</v>
      </c>
      <c r="B201" s="46"/>
      <c r="C201" s="46"/>
      <c r="D201" s="46"/>
      <c r="E201" s="50">
        <f>SUM(E169:E200)</f>
        <v>725999</v>
      </c>
      <c r="F201" s="50">
        <f aca="true" t="shared" si="15" ref="F201:P201">SUM(F169:F200)</f>
        <v>441137</v>
      </c>
      <c r="G201" s="60">
        <f t="shared" si="14"/>
        <v>60.762755871564565</v>
      </c>
      <c r="H201" s="50">
        <f t="shared" si="15"/>
        <v>0</v>
      </c>
      <c r="I201" s="50">
        <f t="shared" si="15"/>
        <v>0</v>
      </c>
      <c r="J201" s="50">
        <f t="shared" si="15"/>
        <v>0</v>
      </c>
      <c r="K201" s="50">
        <f t="shared" si="15"/>
        <v>0</v>
      </c>
      <c r="L201" s="50">
        <f t="shared" si="15"/>
        <v>0</v>
      </c>
      <c r="M201" s="50">
        <f t="shared" si="15"/>
        <v>0</v>
      </c>
      <c r="N201" s="50">
        <f t="shared" si="15"/>
        <v>0</v>
      </c>
      <c r="O201" s="50">
        <f t="shared" si="15"/>
        <v>0</v>
      </c>
      <c r="P201" s="50">
        <f t="shared" si="15"/>
        <v>0</v>
      </c>
      <c r="Q201" s="4"/>
    </row>
    <row r="202" spans="1:17" s="17" customFormat="1" ht="13.5">
      <c r="A202" s="67" t="s">
        <v>132</v>
      </c>
      <c r="B202" s="58">
        <v>6</v>
      </c>
      <c r="C202" s="46"/>
      <c r="D202" s="46"/>
      <c r="E202" s="68">
        <v>221935</v>
      </c>
      <c r="F202" s="68">
        <v>120819</v>
      </c>
      <c r="G202" s="60">
        <f t="shared" si="14"/>
        <v>54.438912294140174</v>
      </c>
      <c r="H202" s="53">
        <v>78888</v>
      </c>
      <c r="I202" s="53">
        <v>9979</v>
      </c>
      <c r="J202" s="53">
        <v>14432</v>
      </c>
      <c r="K202" s="53">
        <v>2093</v>
      </c>
      <c r="L202" s="53">
        <v>2580</v>
      </c>
      <c r="M202" s="53">
        <v>600</v>
      </c>
      <c r="N202" s="53">
        <v>12248</v>
      </c>
      <c r="O202" s="53"/>
      <c r="P202" s="53"/>
      <c r="Q202" s="16"/>
    </row>
    <row r="203" spans="1:17" ht="13.5">
      <c r="A203" s="67" t="s">
        <v>162</v>
      </c>
      <c r="B203" s="58">
        <v>8</v>
      </c>
      <c r="C203" s="46"/>
      <c r="D203" s="46"/>
      <c r="E203" s="68">
        <v>155369</v>
      </c>
      <c r="F203" s="68">
        <v>90219</v>
      </c>
      <c r="G203" s="60">
        <f t="shared" si="14"/>
        <v>58.06756817640585</v>
      </c>
      <c r="H203" s="53">
        <v>54040</v>
      </c>
      <c r="I203" s="53">
        <v>6552</v>
      </c>
      <c r="J203" s="53">
        <v>7173</v>
      </c>
      <c r="K203" s="53">
        <v>832</v>
      </c>
      <c r="L203" s="53">
        <v>14100</v>
      </c>
      <c r="M203" s="53"/>
      <c r="N203" s="53">
        <v>5715</v>
      </c>
      <c r="O203" s="53"/>
      <c r="P203" s="53"/>
      <c r="Q203" s="3"/>
    </row>
    <row r="204" spans="1:17" ht="13.5">
      <c r="A204" s="67" t="s">
        <v>125</v>
      </c>
      <c r="B204" s="58">
        <v>10</v>
      </c>
      <c r="C204" s="46"/>
      <c r="D204" s="46"/>
      <c r="E204" s="68">
        <v>226588</v>
      </c>
      <c r="F204" s="68">
        <v>114794</v>
      </c>
      <c r="G204" s="60">
        <f t="shared" si="14"/>
        <v>50.66199445689975</v>
      </c>
      <c r="H204" s="53">
        <v>74926</v>
      </c>
      <c r="I204" s="53">
        <v>11456</v>
      </c>
      <c r="J204" s="53">
        <v>12850</v>
      </c>
      <c r="K204" s="53">
        <v>2085</v>
      </c>
      <c r="L204" s="53">
        <v>3413</v>
      </c>
      <c r="M204" s="53"/>
      <c r="N204" s="53">
        <v>7620</v>
      </c>
      <c r="O204" s="53"/>
      <c r="P204" s="53"/>
      <c r="Q204" s="3"/>
    </row>
    <row r="205" spans="1:17" ht="13.5">
      <c r="A205" s="67" t="s">
        <v>163</v>
      </c>
      <c r="B205" s="58">
        <v>11</v>
      </c>
      <c r="C205" s="46"/>
      <c r="D205" s="46"/>
      <c r="E205" s="68">
        <v>128091</v>
      </c>
      <c r="F205" s="68">
        <v>61295</v>
      </c>
      <c r="G205" s="60">
        <f t="shared" si="14"/>
        <v>47.85269847217993</v>
      </c>
      <c r="H205" s="53">
        <v>41718</v>
      </c>
      <c r="I205" s="53">
        <v>5510</v>
      </c>
      <c r="J205" s="53">
        <v>5690</v>
      </c>
      <c r="K205" s="53">
        <v>1046</v>
      </c>
      <c r="L205" s="53"/>
      <c r="M205" s="53"/>
      <c r="N205" s="53">
        <v>7036</v>
      </c>
      <c r="O205" s="53"/>
      <c r="P205" s="53"/>
      <c r="Q205" s="3"/>
    </row>
    <row r="206" spans="1:17" ht="13.5">
      <c r="A206" s="67" t="s">
        <v>164</v>
      </c>
      <c r="B206" s="58">
        <v>12</v>
      </c>
      <c r="C206" s="46"/>
      <c r="D206" s="46"/>
      <c r="E206" s="68">
        <v>233989</v>
      </c>
      <c r="F206" s="68">
        <v>124113</v>
      </c>
      <c r="G206" s="60">
        <f t="shared" si="14"/>
        <v>53.04223702823637</v>
      </c>
      <c r="H206" s="53">
        <v>85780</v>
      </c>
      <c r="I206" s="53">
        <v>9183</v>
      </c>
      <c r="J206" s="53">
        <v>14693</v>
      </c>
      <c r="K206" s="53">
        <v>1878</v>
      </c>
      <c r="L206" s="53">
        <v>4790</v>
      </c>
      <c r="M206" s="53"/>
      <c r="N206" s="53">
        <v>7750</v>
      </c>
      <c r="O206" s="53"/>
      <c r="P206" s="53"/>
      <c r="Q206" s="3"/>
    </row>
    <row r="207" spans="1:16" ht="13.5">
      <c r="A207" s="67" t="s">
        <v>133</v>
      </c>
      <c r="B207" s="58">
        <v>13</v>
      </c>
      <c r="C207" s="65"/>
      <c r="D207" s="65"/>
      <c r="E207" s="68">
        <v>169862</v>
      </c>
      <c r="F207" s="68">
        <v>86328</v>
      </c>
      <c r="G207" s="60">
        <f t="shared" si="14"/>
        <v>50.82243232741873</v>
      </c>
      <c r="H207" s="53">
        <v>60102</v>
      </c>
      <c r="I207" s="53">
        <v>7449</v>
      </c>
      <c r="J207" s="53">
        <v>9407</v>
      </c>
      <c r="K207" s="53">
        <v>1389</v>
      </c>
      <c r="L207" s="53">
        <v>2223</v>
      </c>
      <c r="M207" s="53"/>
      <c r="N207" s="53">
        <v>5160</v>
      </c>
      <c r="O207" s="53"/>
      <c r="P207" s="53"/>
    </row>
    <row r="208" spans="1:16" ht="13.5">
      <c r="A208" s="67" t="s">
        <v>134</v>
      </c>
      <c r="B208" s="58">
        <v>16</v>
      </c>
      <c r="C208" s="65"/>
      <c r="D208" s="65"/>
      <c r="E208" s="68">
        <v>231653</v>
      </c>
      <c r="F208" s="68">
        <v>127893</v>
      </c>
      <c r="G208" s="60">
        <f t="shared" si="14"/>
        <v>55.20886843684304</v>
      </c>
      <c r="H208" s="53">
        <v>83941</v>
      </c>
      <c r="I208" s="53">
        <v>10085</v>
      </c>
      <c r="J208" s="53">
        <v>14096</v>
      </c>
      <c r="K208" s="53">
        <v>2274</v>
      </c>
      <c r="L208" s="53">
        <v>2702</v>
      </c>
      <c r="M208" s="53"/>
      <c r="N208" s="53">
        <v>12700</v>
      </c>
      <c r="O208" s="53"/>
      <c r="P208" s="53"/>
    </row>
    <row r="209" spans="1:16" ht="13.5">
      <c r="A209" s="67" t="s">
        <v>135</v>
      </c>
      <c r="B209" s="58">
        <v>17</v>
      </c>
      <c r="C209" s="65"/>
      <c r="D209" s="65"/>
      <c r="E209" s="68">
        <v>138106</v>
      </c>
      <c r="F209" s="68">
        <v>77569</v>
      </c>
      <c r="G209" s="60">
        <f t="shared" si="14"/>
        <v>56.16627807626027</v>
      </c>
      <c r="H209" s="53">
        <v>49606</v>
      </c>
      <c r="I209" s="53">
        <v>6901</v>
      </c>
      <c r="J209" s="53">
        <v>8213</v>
      </c>
      <c r="K209" s="53">
        <v>1324</v>
      </c>
      <c r="L209" s="53">
        <v>5208</v>
      </c>
      <c r="M209" s="53"/>
      <c r="N209" s="53">
        <v>5720</v>
      </c>
      <c r="O209" s="53"/>
      <c r="P209" s="53"/>
    </row>
    <row r="210" spans="1:16" ht="13.5">
      <c r="A210" s="67" t="s">
        <v>136</v>
      </c>
      <c r="B210" s="58">
        <v>18</v>
      </c>
      <c r="C210" s="65"/>
      <c r="D210" s="65"/>
      <c r="E210" s="68">
        <v>273235</v>
      </c>
      <c r="F210" s="68">
        <v>127880</v>
      </c>
      <c r="G210" s="60">
        <f t="shared" si="14"/>
        <v>46.80220323165042</v>
      </c>
      <c r="H210" s="53">
        <v>81706</v>
      </c>
      <c r="I210" s="53">
        <v>10474</v>
      </c>
      <c r="J210" s="53">
        <v>13362</v>
      </c>
      <c r="K210" s="53">
        <v>1778</v>
      </c>
      <c r="L210" s="53">
        <v>4110</v>
      </c>
      <c r="M210" s="53"/>
      <c r="N210" s="53">
        <v>15240</v>
      </c>
      <c r="O210" s="53"/>
      <c r="P210" s="53"/>
    </row>
    <row r="211" spans="1:16" ht="13.5">
      <c r="A211" s="67" t="s">
        <v>137</v>
      </c>
      <c r="B211" s="58">
        <v>20</v>
      </c>
      <c r="C211" s="65"/>
      <c r="D211" s="65"/>
      <c r="E211" s="68">
        <v>120041</v>
      </c>
      <c r="F211" s="68">
        <v>62310</v>
      </c>
      <c r="G211" s="60">
        <f t="shared" si="14"/>
        <v>51.90726501778558</v>
      </c>
      <c r="H211" s="53">
        <v>41226</v>
      </c>
      <c r="I211" s="53">
        <v>6334</v>
      </c>
      <c r="J211" s="53">
        <v>6657</v>
      </c>
      <c r="K211" s="53">
        <v>1074</v>
      </c>
      <c r="L211" s="53">
        <v>1000</v>
      </c>
      <c r="M211" s="53"/>
      <c r="N211" s="53">
        <v>5715</v>
      </c>
      <c r="O211" s="53"/>
      <c r="P211" s="53"/>
    </row>
    <row r="212" spans="1:16" ht="13.5">
      <c r="A212" s="67" t="s">
        <v>138</v>
      </c>
      <c r="B212" s="58">
        <v>21</v>
      </c>
      <c r="C212" s="65"/>
      <c r="D212" s="65"/>
      <c r="E212" s="68">
        <v>215558</v>
      </c>
      <c r="F212" s="68">
        <v>114542</v>
      </c>
      <c r="G212" s="60">
        <f t="shared" si="14"/>
        <v>53.13743864760296</v>
      </c>
      <c r="H212" s="53">
        <v>78455</v>
      </c>
      <c r="I212" s="53">
        <v>10130</v>
      </c>
      <c r="J212" s="53">
        <v>11988</v>
      </c>
      <c r="K212" s="53">
        <v>2008</v>
      </c>
      <c r="L212" s="53"/>
      <c r="M212" s="53"/>
      <c r="N212" s="53">
        <v>11430</v>
      </c>
      <c r="O212" s="53"/>
      <c r="P212" s="53"/>
    </row>
    <row r="213" spans="1:16" ht="13.5">
      <c r="A213" s="67" t="s">
        <v>139</v>
      </c>
      <c r="B213" s="58">
        <v>23</v>
      </c>
      <c r="C213" s="65"/>
      <c r="D213" s="65"/>
      <c r="E213" s="68">
        <v>261836</v>
      </c>
      <c r="F213" s="68">
        <v>129144</v>
      </c>
      <c r="G213" s="60">
        <f t="shared" si="14"/>
        <v>49.322476664782535</v>
      </c>
      <c r="H213" s="53">
        <v>90967</v>
      </c>
      <c r="I213" s="53">
        <v>8269</v>
      </c>
      <c r="J213" s="53">
        <v>15780</v>
      </c>
      <c r="K213" s="53">
        <v>2440</v>
      </c>
      <c r="L213" s="53">
        <v>5274</v>
      </c>
      <c r="M213" s="53"/>
      <c r="N213" s="53">
        <v>5486</v>
      </c>
      <c r="O213" s="53"/>
      <c r="P213" s="53"/>
    </row>
    <row r="214" spans="1:16" ht="13.5">
      <c r="A214" s="67" t="s">
        <v>140</v>
      </c>
      <c r="B214" s="58">
        <v>26</v>
      </c>
      <c r="C214" s="65"/>
      <c r="D214" s="65"/>
      <c r="E214" s="68">
        <v>190596</v>
      </c>
      <c r="F214" s="68">
        <v>106561</v>
      </c>
      <c r="G214" s="60">
        <f t="shared" si="14"/>
        <v>55.90935801380932</v>
      </c>
      <c r="H214" s="53">
        <v>76724</v>
      </c>
      <c r="I214" s="53">
        <v>8033</v>
      </c>
      <c r="J214" s="53">
        <v>12566</v>
      </c>
      <c r="K214" s="53">
        <v>1618</v>
      </c>
      <c r="L214" s="53"/>
      <c r="M214" s="53"/>
      <c r="N214" s="53">
        <v>7620</v>
      </c>
      <c r="O214" s="53"/>
      <c r="P214" s="53"/>
    </row>
    <row r="215" spans="1:16" ht="13.5">
      <c r="A215" s="67" t="s">
        <v>141</v>
      </c>
      <c r="B215" s="58">
        <v>28</v>
      </c>
      <c r="C215" s="65"/>
      <c r="D215" s="65"/>
      <c r="E215" s="68">
        <v>175753</v>
      </c>
      <c r="F215" s="68">
        <v>98526</v>
      </c>
      <c r="G215" s="60">
        <f t="shared" si="14"/>
        <v>56.05935602806211</v>
      </c>
      <c r="H215" s="53">
        <v>70133</v>
      </c>
      <c r="I215" s="53">
        <v>8529</v>
      </c>
      <c r="J215" s="53">
        <v>11496</v>
      </c>
      <c r="K215" s="53">
        <v>1873</v>
      </c>
      <c r="L215" s="53">
        <v>0</v>
      </c>
      <c r="M215" s="53"/>
      <c r="N215" s="53">
        <v>5715</v>
      </c>
      <c r="O215" s="53"/>
      <c r="P215" s="53"/>
    </row>
    <row r="216" spans="1:16" ht="13.5">
      <c r="A216" s="67" t="s">
        <v>142</v>
      </c>
      <c r="B216" s="58">
        <v>29</v>
      </c>
      <c r="C216" s="65"/>
      <c r="D216" s="65"/>
      <c r="E216" s="68">
        <v>137182</v>
      </c>
      <c r="F216" s="68">
        <v>75446</v>
      </c>
      <c r="G216" s="60">
        <f t="shared" si="14"/>
        <v>54.9970112697001</v>
      </c>
      <c r="H216" s="53">
        <v>52328</v>
      </c>
      <c r="I216" s="53">
        <v>7154</v>
      </c>
      <c r="J216" s="53">
        <v>8821</v>
      </c>
      <c r="K216" s="53">
        <v>1080</v>
      </c>
      <c r="L216" s="53"/>
      <c r="M216" s="53"/>
      <c r="N216" s="53">
        <v>5429</v>
      </c>
      <c r="O216" s="53"/>
      <c r="P216" s="53"/>
    </row>
    <row r="217" spans="1:16" ht="13.5">
      <c r="A217" s="67" t="s">
        <v>165</v>
      </c>
      <c r="B217" s="58">
        <v>31</v>
      </c>
      <c r="C217" s="65"/>
      <c r="D217" s="65"/>
      <c r="E217" s="68">
        <v>198796</v>
      </c>
      <c r="F217" s="68">
        <v>90732</v>
      </c>
      <c r="G217" s="60">
        <f t="shared" si="14"/>
        <v>45.640757359303</v>
      </c>
      <c r="H217" s="53">
        <v>60846</v>
      </c>
      <c r="I217" s="53">
        <v>9694</v>
      </c>
      <c r="J217" s="53">
        <v>10707</v>
      </c>
      <c r="K217" s="53">
        <v>1727</v>
      </c>
      <c r="L217" s="53">
        <v>0</v>
      </c>
      <c r="M217" s="53"/>
      <c r="N217" s="53">
        <v>7478</v>
      </c>
      <c r="O217" s="53"/>
      <c r="P217" s="53"/>
    </row>
    <row r="218" spans="1:16" ht="13.5">
      <c r="A218" s="67" t="s">
        <v>143</v>
      </c>
      <c r="B218" s="58">
        <v>33</v>
      </c>
      <c r="C218" s="65"/>
      <c r="D218" s="65"/>
      <c r="E218" s="68">
        <v>228149</v>
      </c>
      <c r="F218" s="68">
        <v>93402</v>
      </c>
      <c r="G218" s="60">
        <f t="shared" si="14"/>
        <v>40.939035454900086</v>
      </c>
      <c r="H218" s="53">
        <v>62098</v>
      </c>
      <c r="I218" s="53">
        <v>9172</v>
      </c>
      <c r="J218" s="53">
        <v>11522</v>
      </c>
      <c r="K218" s="53">
        <v>1720</v>
      </c>
      <c r="L218" s="53"/>
      <c r="M218" s="53"/>
      <c r="N218" s="53">
        <v>8890</v>
      </c>
      <c r="O218" s="53"/>
      <c r="P218" s="53"/>
    </row>
    <row r="219" spans="1:16" ht="13.5">
      <c r="A219" s="67" t="s">
        <v>144</v>
      </c>
      <c r="B219" s="58">
        <v>34</v>
      </c>
      <c r="C219" s="65"/>
      <c r="D219" s="65"/>
      <c r="E219" s="68">
        <v>188782</v>
      </c>
      <c r="F219" s="68">
        <v>110804</v>
      </c>
      <c r="G219" s="60">
        <f t="shared" si="14"/>
        <v>58.69415516309817</v>
      </c>
      <c r="H219" s="53">
        <v>72110</v>
      </c>
      <c r="I219" s="53">
        <v>9827</v>
      </c>
      <c r="J219" s="53">
        <v>11418</v>
      </c>
      <c r="K219" s="53">
        <v>1544</v>
      </c>
      <c r="L219" s="53">
        <v>8286</v>
      </c>
      <c r="M219" s="53"/>
      <c r="N219" s="53">
        <v>7620</v>
      </c>
      <c r="O219" s="53"/>
      <c r="P219" s="53"/>
    </row>
    <row r="220" spans="1:16" ht="13.5">
      <c r="A220" s="67" t="s">
        <v>145</v>
      </c>
      <c r="B220" s="58">
        <v>35</v>
      </c>
      <c r="C220" s="65"/>
      <c r="D220" s="65"/>
      <c r="E220" s="68">
        <v>143205</v>
      </c>
      <c r="F220" s="68">
        <v>75435</v>
      </c>
      <c r="G220" s="60">
        <f t="shared" si="14"/>
        <v>52.67623337173981</v>
      </c>
      <c r="H220" s="53">
        <v>51879</v>
      </c>
      <c r="I220" s="53">
        <v>7774</v>
      </c>
      <c r="J220" s="53">
        <v>8668</v>
      </c>
      <c r="K220" s="53">
        <v>1398</v>
      </c>
      <c r="L220" s="53"/>
      <c r="M220" s="53"/>
      <c r="N220" s="53">
        <v>5715</v>
      </c>
      <c r="O220" s="53"/>
      <c r="P220" s="53"/>
    </row>
    <row r="221" spans="1:16" ht="13.5">
      <c r="A221" s="67" t="s">
        <v>146</v>
      </c>
      <c r="B221" s="58">
        <v>37</v>
      </c>
      <c r="C221" s="65"/>
      <c r="D221" s="65"/>
      <c r="E221" s="68">
        <v>12324</v>
      </c>
      <c r="F221" s="68">
        <v>8640</v>
      </c>
      <c r="G221" s="60">
        <f t="shared" si="14"/>
        <v>70.10710808179162</v>
      </c>
      <c r="H221" s="53">
        <v>7327</v>
      </c>
      <c r="I221" s="53"/>
      <c r="J221" s="53">
        <v>1130</v>
      </c>
      <c r="K221" s="53">
        <v>183</v>
      </c>
      <c r="L221" s="53"/>
      <c r="M221" s="53"/>
      <c r="N221" s="53"/>
      <c r="O221" s="53"/>
      <c r="P221" s="53"/>
    </row>
    <row r="222" spans="1:16" ht="13.5">
      <c r="A222" s="67" t="s">
        <v>147</v>
      </c>
      <c r="B222" s="58">
        <v>39</v>
      </c>
      <c r="C222" s="65"/>
      <c r="D222" s="65"/>
      <c r="E222" s="68">
        <v>258092</v>
      </c>
      <c r="F222" s="68">
        <v>140928</v>
      </c>
      <c r="G222" s="60">
        <f t="shared" si="14"/>
        <v>54.60378469692978</v>
      </c>
      <c r="H222" s="53">
        <v>96828</v>
      </c>
      <c r="I222" s="53">
        <v>12690</v>
      </c>
      <c r="J222" s="53">
        <v>16447</v>
      </c>
      <c r="K222" s="53">
        <v>2146</v>
      </c>
      <c r="L222" s="53"/>
      <c r="M222" s="53"/>
      <c r="N222" s="53">
        <v>12459</v>
      </c>
      <c r="O222" s="53"/>
      <c r="P222" s="53"/>
    </row>
    <row r="223" spans="1:16" ht="13.5">
      <c r="A223" s="67" t="s">
        <v>148</v>
      </c>
      <c r="B223" s="58">
        <v>40</v>
      </c>
      <c r="C223" s="65"/>
      <c r="D223" s="65"/>
      <c r="E223" s="68">
        <v>264342</v>
      </c>
      <c r="F223" s="68">
        <v>151343</v>
      </c>
      <c r="G223" s="60">
        <f t="shared" si="14"/>
        <v>57.252725635729476</v>
      </c>
      <c r="H223" s="53">
        <v>97968</v>
      </c>
      <c r="I223" s="53">
        <v>13807</v>
      </c>
      <c r="J223" s="53">
        <v>16451</v>
      </c>
      <c r="K223" s="53">
        <v>2687</v>
      </c>
      <c r="L223" s="53">
        <v>9000</v>
      </c>
      <c r="M223" s="53"/>
      <c r="N223" s="53">
        <v>11430</v>
      </c>
      <c r="O223" s="53"/>
      <c r="P223" s="53"/>
    </row>
    <row r="224" spans="1:16" ht="13.5">
      <c r="A224" s="67" t="s">
        <v>166</v>
      </c>
      <c r="B224" s="58">
        <v>42</v>
      </c>
      <c r="C224" s="65"/>
      <c r="D224" s="65"/>
      <c r="E224" s="68">
        <v>207471</v>
      </c>
      <c r="F224" s="68">
        <v>95489</v>
      </c>
      <c r="G224" s="60">
        <f t="shared" si="14"/>
        <v>46.0252276221737</v>
      </c>
      <c r="H224" s="53">
        <v>63025</v>
      </c>
      <c r="I224" s="53">
        <v>8500</v>
      </c>
      <c r="J224" s="53">
        <v>10528</v>
      </c>
      <c r="K224" s="53">
        <v>1229</v>
      </c>
      <c r="L224" s="53">
        <v>2048</v>
      </c>
      <c r="M224" s="53"/>
      <c r="N224" s="53">
        <v>10160</v>
      </c>
      <c r="O224" s="53"/>
      <c r="P224" s="53"/>
    </row>
    <row r="225" spans="1:16" ht="13.5">
      <c r="A225" s="67" t="s">
        <v>167</v>
      </c>
      <c r="B225" s="58">
        <v>43</v>
      </c>
      <c r="C225" s="65"/>
      <c r="D225" s="65"/>
      <c r="E225" s="68">
        <v>236601</v>
      </c>
      <c r="F225" s="68">
        <v>107312</v>
      </c>
      <c r="G225" s="60">
        <f t="shared" si="14"/>
        <v>45.355683196605256</v>
      </c>
      <c r="H225" s="53">
        <v>73155</v>
      </c>
      <c r="I225" s="53">
        <v>11120</v>
      </c>
      <c r="J225" s="53">
        <v>12464</v>
      </c>
      <c r="K225" s="53">
        <v>2000</v>
      </c>
      <c r="L225" s="53">
        <v>0</v>
      </c>
      <c r="M225" s="53"/>
      <c r="N225" s="53">
        <v>8573</v>
      </c>
      <c r="O225" s="53"/>
      <c r="P225" s="53"/>
    </row>
    <row r="226" spans="1:16" ht="13.5">
      <c r="A226" s="67" t="s">
        <v>168</v>
      </c>
      <c r="B226" s="58">
        <v>44</v>
      </c>
      <c r="C226" s="65"/>
      <c r="D226" s="65"/>
      <c r="E226" s="68">
        <v>134604</v>
      </c>
      <c r="F226" s="68">
        <v>72786</v>
      </c>
      <c r="G226" s="60">
        <f t="shared" si="14"/>
        <v>54.07417313007043</v>
      </c>
      <c r="H226" s="53">
        <v>49685</v>
      </c>
      <c r="I226" s="53">
        <v>7705</v>
      </c>
      <c r="J226" s="53">
        <v>8147</v>
      </c>
      <c r="K226" s="53">
        <v>1316</v>
      </c>
      <c r="L226" s="53">
        <v>0</v>
      </c>
      <c r="M226" s="53"/>
      <c r="N226" s="53">
        <v>5715</v>
      </c>
      <c r="O226" s="53"/>
      <c r="P226" s="53"/>
    </row>
    <row r="227" spans="1:16" ht="13.5">
      <c r="A227" s="67" t="s">
        <v>169</v>
      </c>
      <c r="B227" s="58">
        <v>45</v>
      </c>
      <c r="C227" s="65"/>
      <c r="D227" s="65"/>
      <c r="E227" s="68">
        <v>292272</v>
      </c>
      <c r="F227" s="68">
        <v>160393</v>
      </c>
      <c r="G227" s="60">
        <f t="shared" si="14"/>
        <v>54.87799036513932</v>
      </c>
      <c r="H227" s="53">
        <v>104184</v>
      </c>
      <c r="I227" s="53">
        <v>17644</v>
      </c>
      <c r="J227" s="53">
        <v>18233</v>
      </c>
      <c r="K227" s="53">
        <v>2762</v>
      </c>
      <c r="L227" s="53">
        <v>6140</v>
      </c>
      <c r="M227" s="53"/>
      <c r="N227" s="53">
        <v>11430</v>
      </c>
      <c r="O227" s="53"/>
      <c r="P227" s="53"/>
    </row>
    <row r="228" spans="1:16" ht="13.5">
      <c r="A228" s="67" t="s">
        <v>170</v>
      </c>
      <c r="B228" s="58">
        <v>46</v>
      </c>
      <c r="C228" s="65"/>
      <c r="D228" s="65"/>
      <c r="E228" s="68">
        <v>259809</v>
      </c>
      <c r="F228" s="68">
        <v>133433</v>
      </c>
      <c r="G228" s="60">
        <f t="shared" si="14"/>
        <v>51.358113075374604</v>
      </c>
      <c r="H228" s="53">
        <v>93596</v>
      </c>
      <c r="I228" s="53">
        <v>10849</v>
      </c>
      <c r="J228" s="53">
        <v>15101</v>
      </c>
      <c r="K228" s="53">
        <v>2457</v>
      </c>
      <c r="L228" s="53"/>
      <c r="M228" s="53"/>
      <c r="N228" s="53">
        <v>11430</v>
      </c>
      <c r="O228" s="53"/>
      <c r="P228" s="53"/>
    </row>
    <row r="229" spans="1:16" ht="13.5">
      <c r="A229" s="67" t="s">
        <v>171</v>
      </c>
      <c r="B229" s="58">
        <v>47</v>
      </c>
      <c r="C229" s="65"/>
      <c r="D229" s="65"/>
      <c r="E229" s="68">
        <v>363827</v>
      </c>
      <c r="F229" s="68">
        <v>191749</v>
      </c>
      <c r="G229" s="60">
        <f t="shared" si="14"/>
        <v>52.70334527124155</v>
      </c>
      <c r="H229" s="53">
        <v>127452</v>
      </c>
      <c r="I229" s="53">
        <v>14792</v>
      </c>
      <c r="J229" s="53">
        <v>22254</v>
      </c>
      <c r="K229" s="53">
        <v>2568</v>
      </c>
      <c r="L229" s="53">
        <v>6157</v>
      </c>
      <c r="M229" s="53">
        <v>0</v>
      </c>
      <c r="N229" s="53">
        <v>15240</v>
      </c>
      <c r="O229" s="53"/>
      <c r="P229" s="53"/>
    </row>
    <row r="230" spans="1:16" ht="13.5">
      <c r="A230" s="67" t="s">
        <v>172</v>
      </c>
      <c r="B230" s="58">
        <v>48</v>
      </c>
      <c r="C230" s="65"/>
      <c r="D230" s="65"/>
      <c r="E230" s="68">
        <v>170115</v>
      </c>
      <c r="F230" s="68">
        <v>93528</v>
      </c>
      <c r="G230" s="60">
        <f t="shared" si="14"/>
        <v>54.97927872321665</v>
      </c>
      <c r="H230" s="53">
        <v>67735</v>
      </c>
      <c r="I230" s="53">
        <v>6415</v>
      </c>
      <c r="J230" s="53">
        <v>11328</v>
      </c>
      <c r="K230" s="53">
        <v>1808</v>
      </c>
      <c r="L230" s="53">
        <v>1844</v>
      </c>
      <c r="M230" s="53"/>
      <c r="N230" s="53">
        <v>4398</v>
      </c>
      <c r="O230" s="53"/>
      <c r="P230" s="53"/>
    </row>
    <row r="231" spans="1:17" ht="13.5">
      <c r="A231" s="66" t="s">
        <v>161</v>
      </c>
      <c r="B231" s="51"/>
      <c r="C231" s="66"/>
      <c r="D231" s="66"/>
      <c r="E231" s="50">
        <f>SUM(E202:E230)</f>
        <v>5838183</v>
      </c>
      <c r="F231" s="50">
        <f aca="true" t="shared" si="16" ref="F231:P231">SUM(F202:F230)</f>
        <v>3043413</v>
      </c>
      <c r="G231" s="60">
        <f t="shared" si="14"/>
        <v>52.12945534595267</v>
      </c>
      <c r="H231" s="50">
        <f t="shared" si="16"/>
        <v>2048428</v>
      </c>
      <c r="I231" s="50">
        <f t="shared" si="16"/>
        <v>266027</v>
      </c>
      <c r="J231" s="50">
        <f t="shared" si="16"/>
        <v>341622</v>
      </c>
      <c r="K231" s="50">
        <f t="shared" si="16"/>
        <v>50337</v>
      </c>
      <c r="L231" s="50">
        <f t="shared" si="16"/>
        <v>78875</v>
      </c>
      <c r="M231" s="50">
        <f t="shared" si="16"/>
        <v>600</v>
      </c>
      <c r="N231" s="50">
        <f t="shared" si="16"/>
        <v>241122</v>
      </c>
      <c r="O231" s="50">
        <f t="shared" si="16"/>
        <v>0</v>
      </c>
      <c r="P231" s="50">
        <f t="shared" si="16"/>
        <v>0</v>
      </c>
      <c r="Q231" s="29"/>
    </row>
    <row r="232" spans="1:16" ht="13.5">
      <c r="A232" s="65" t="s">
        <v>177</v>
      </c>
      <c r="B232" s="52" t="s">
        <v>177</v>
      </c>
      <c r="C232" s="69"/>
      <c r="D232" s="69"/>
      <c r="E232" s="70">
        <v>1400</v>
      </c>
      <c r="F232" s="54">
        <v>1396</v>
      </c>
      <c r="G232" s="51">
        <f t="shared" si="14"/>
        <v>99.71428571428571</v>
      </c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1:16" ht="13.5">
      <c r="A233" s="67" t="s">
        <v>76</v>
      </c>
      <c r="B233" s="58" t="s">
        <v>76</v>
      </c>
      <c r="C233" s="69"/>
      <c r="D233" s="69"/>
      <c r="E233" s="70">
        <v>1369</v>
      </c>
      <c r="F233" s="54">
        <v>1368</v>
      </c>
      <c r="G233" s="51">
        <f t="shared" si="14"/>
        <v>99.92695398100804</v>
      </c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1:16" ht="13.5">
      <c r="A234" s="67" t="s">
        <v>61</v>
      </c>
      <c r="B234" s="58" t="s">
        <v>61</v>
      </c>
      <c r="C234" s="69"/>
      <c r="D234" s="69"/>
      <c r="E234" s="70">
        <v>2030</v>
      </c>
      <c r="F234" s="54">
        <v>2021</v>
      </c>
      <c r="G234" s="51">
        <f t="shared" si="14"/>
        <v>99.55665024630542</v>
      </c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1:16" ht="13.5">
      <c r="A235" s="67" t="s">
        <v>63</v>
      </c>
      <c r="B235" s="58" t="s">
        <v>63</v>
      </c>
      <c r="C235" s="69"/>
      <c r="D235" s="69"/>
      <c r="E235" s="70">
        <v>10465</v>
      </c>
      <c r="F235" s="54">
        <v>7661</v>
      </c>
      <c r="G235" s="51">
        <f t="shared" si="14"/>
        <v>73.20592451027234</v>
      </c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1:16" ht="13.5">
      <c r="A236" s="67" t="s">
        <v>162</v>
      </c>
      <c r="B236" s="58">
        <v>8</v>
      </c>
      <c r="C236" s="69"/>
      <c r="D236" s="69"/>
      <c r="E236" s="70">
        <v>2100</v>
      </c>
      <c r="F236" s="54">
        <v>2095</v>
      </c>
      <c r="G236" s="51">
        <f t="shared" si="14"/>
        <v>99.76190476190476</v>
      </c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1:16" ht="13.5">
      <c r="A237" s="67" t="s">
        <v>125</v>
      </c>
      <c r="B237" s="58">
        <v>10</v>
      </c>
      <c r="C237" s="69"/>
      <c r="D237" s="69"/>
      <c r="E237" s="70">
        <v>8850</v>
      </c>
      <c r="F237" s="54">
        <f>330+3847</f>
        <v>4177</v>
      </c>
      <c r="G237" s="51">
        <f t="shared" si="14"/>
        <v>47.19774011299435</v>
      </c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1:16" ht="13.5">
      <c r="A238" s="67" t="s">
        <v>163</v>
      </c>
      <c r="B238" s="58">
        <v>11</v>
      </c>
      <c r="C238" s="69"/>
      <c r="D238" s="69"/>
      <c r="E238" s="70">
        <v>2800</v>
      </c>
      <c r="F238" s="54">
        <v>2798</v>
      </c>
      <c r="G238" s="51">
        <f t="shared" si="14"/>
        <v>99.92857142857143</v>
      </c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1:16" ht="13.5">
      <c r="A239" s="67" t="s">
        <v>164</v>
      </c>
      <c r="B239" s="58">
        <v>12</v>
      </c>
      <c r="C239" s="69"/>
      <c r="D239" s="69"/>
      <c r="E239" s="70">
        <v>11600</v>
      </c>
      <c r="F239" s="54">
        <v>11537</v>
      </c>
      <c r="G239" s="51">
        <f t="shared" si="14"/>
        <v>99.45689655172414</v>
      </c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1:16" ht="13.5">
      <c r="A240" s="67" t="s">
        <v>133</v>
      </c>
      <c r="B240" s="58">
        <v>13</v>
      </c>
      <c r="C240" s="69"/>
      <c r="D240" s="69"/>
      <c r="E240" s="70">
        <v>4200</v>
      </c>
      <c r="F240" s="54">
        <v>4200</v>
      </c>
      <c r="G240" s="51">
        <f t="shared" si="14"/>
        <v>100</v>
      </c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1:16" ht="13.5">
      <c r="A241" s="67" t="s">
        <v>110</v>
      </c>
      <c r="B241" s="58">
        <v>14</v>
      </c>
      <c r="C241" s="69"/>
      <c r="D241" s="69"/>
      <c r="E241" s="70">
        <v>6440</v>
      </c>
      <c r="F241" s="54">
        <v>6437</v>
      </c>
      <c r="G241" s="51">
        <f t="shared" si="14"/>
        <v>99.95341614906832</v>
      </c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1:16" ht="13.5">
      <c r="A242" s="67" t="s">
        <v>134</v>
      </c>
      <c r="B242" s="58">
        <v>16</v>
      </c>
      <c r="C242" s="69"/>
      <c r="D242" s="69"/>
      <c r="E242" s="70">
        <v>3541</v>
      </c>
      <c r="F242" s="54">
        <v>3540</v>
      </c>
      <c r="G242" s="51">
        <f t="shared" si="14"/>
        <v>99.97175939000283</v>
      </c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1:16" ht="13.5">
      <c r="A243" s="67" t="s">
        <v>135</v>
      </c>
      <c r="B243" s="58">
        <v>17</v>
      </c>
      <c r="C243" s="69"/>
      <c r="D243" s="69"/>
      <c r="E243" s="70">
        <v>1750</v>
      </c>
      <c r="F243" s="54">
        <v>1749</v>
      </c>
      <c r="G243" s="51">
        <f t="shared" si="14"/>
        <v>99.94285714285715</v>
      </c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1:16" ht="13.5">
      <c r="A244" s="67" t="s">
        <v>136</v>
      </c>
      <c r="B244" s="58">
        <v>18</v>
      </c>
      <c r="C244" s="69"/>
      <c r="D244" s="69"/>
      <c r="E244" s="70">
        <v>4200</v>
      </c>
      <c r="F244" s="54">
        <v>4182</v>
      </c>
      <c r="G244" s="51">
        <f t="shared" si="14"/>
        <v>99.57142857142857</v>
      </c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1:16" ht="13.5">
      <c r="A245" s="67" t="s">
        <v>137</v>
      </c>
      <c r="B245" s="58">
        <v>20</v>
      </c>
      <c r="C245" s="69"/>
      <c r="D245" s="69"/>
      <c r="E245" s="70">
        <v>5262</v>
      </c>
      <c r="F245" s="54">
        <v>3275</v>
      </c>
      <c r="G245" s="51">
        <f t="shared" si="14"/>
        <v>62.23869251235272</v>
      </c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1:16" ht="13.5">
      <c r="A246" s="67" t="s">
        <v>138</v>
      </c>
      <c r="B246" s="58">
        <v>21</v>
      </c>
      <c r="C246" s="69"/>
      <c r="D246" s="69"/>
      <c r="E246" s="70">
        <v>7800</v>
      </c>
      <c r="F246" s="54">
        <v>6803</v>
      </c>
      <c r="G246" s="51">
        <f t="shared" si="14"/>
        <v>87.21794871794873</v>
      </c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1:16" ht="13.5">
      <c r="A247" s="67" t="s">
        <v>139</v>
      </c>
      <c r="B247" s="58">
        <v>23</v>
      </c>
      <c r="C247" s="69"/>
      <c r="D247" s="69"/>
      <c r="E247" s="70">
        <v>2800</v>
      </c>
      <c r="F247" s="54">
        <v>2797</v>
      </c>
      <c r="G247" s="51">
        <f aca="true" t="shared" si="17" ref="G247:G306">F247/E247*100</f>
        <v>99.89285714285714</v>
      </c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1:16" ht="13.5">
      <c r="A248" s="67" t="s">
        <v>140</v>
      </c>
      <c r="B248" s="58">
        <v>26</v>
      </c>
      <c r="C248" s="69"/>
      <c r="D248" s="69"/>
      <c r="E248" s="70">
        <v>2800</v>
      </c>
      <c r="F248" s="54">
        <v>2795</v>
      </c>
      <c r="G248" s="51">
        <f t="shared" si="17"/>
        <v>99.82142857142857</v>
      </c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1:16" ht="13.5">
      <c r="A249" s="67" t="s">
        <v>66</v>
      </c>
      <c r="B249" s="58" t="s">
        <v>66</v>
      </c>
      <c r="C249" s="69"/>
      <c r="D249" s="69"/>
      <c r="E249" s="70">
        <v>3400</v>
      </c>
      <c r="F249" s="54">
        <f>2000+1398</f>
        <v>3398</v>
      </c>
      <c r="G249" s="51">
        <f t="shared" si="17"/>
        <v>99.94117647058823</v>
      </c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1:16" ht="13.5">
      <c r="A250" s="67" t="s">
        <v>141</v>
      </c>
      <c r="B250" s="58">
        <v>28</v>
      </c>
      <c r="C250" s="69"/>
      <c r="D250" s="69"/>
      <c r="E250" s="70">
        <v>4200</v>
      </c>
      <c r="F250" s="54">
        <v>4196</v>
      </c>
      <c r="G250" s="51">
        <f t="shared" si="17"/>
        <v>99.90476190476191</v>
      </c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1:16" ht="13.5">
      <c r="A251" s="67" t="s">
        <v>142</v>
      </c>
      <c r="B251" s="58">
        <v>29</v>
      </c>
      <c r="C251" s="69"/>
      <c r="D251" s="69"/>
      <c r="E251" s="70">
        <v>5600</v>
      </c>
      <c r="F251" s="54">
        <v>5596</v>
      </c>
      <c r="G251" s="51">
        <f t="shared" si="17"/>
        <v>99.92857142857143</v>
      </c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1:16" ht="13.5">
      <c r="A252" s="67" t="s">
        <v>165</v>
      </c>
      <c r="B252" s="58">
        <v>31</v>
      </c>
      <c r="C252" s="69"/>
      <c r="D252" s="69"/>
      <c r="E252" s="70">
        <v>11200</v>
      </c>
      <c r="F252" s="54">
        <v>11169</v>
      </c>
      <c r="G252" s="51">
        <f t="shared" si="17"/>
        <v>99.72321428571429</v>
      </c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1:16" ht="13.5">
      <c r="A253" s="67" t="s">
        <v>143</v>
      </c>
      <c r="B253" s="58">
        <v>33</v>
      </c>
      <c r="C253" s="69"/>
      <c r="D253" s="69"/>
      <c r="E253" s="70">
        <v>7792</v>
      </c>
      <c r="F253" s="54">
        <v>7791</v>
      </c>
      <c r="G253" s="51">
        <f t="shared" si="17"/>
        <v>99.98716632443532</v>
      </c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1:16" ht="13.5">
      <c r="A254" s="67" t="s">
        <v>145</v>
      </c>
      <c r="B254" s="58">
        <v>35</v>
      </c>
      <c r="C254" s="69"/>
      <c r="D254" s="69"/>
      <c r="E254" s="70">
        <v>1645</v>
      </c>
      <c r="F254" s="54">
        <v>1642</v>
      </c>
      <c r="G254" s="51">
        <f t="shared" si="17"/>
        <v>99.8176291793313</v>
      </c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1:16" ht="13.5">
      <c r="A255" s="67" t="s">
        <v>173</v>
      </c>
      <c r="B255" s="58" t="s">
        <v>69</v>
      </c>
      <c r="C255" s="69"/>
      <c r="D255" s="69"/>
      <c r="E255" s="70">
        <v>1400</v>
      </c>
      <c r="F255" s="54">
        <v>1398</v>
      </c>
      <c r="G255" s="51">
        <f t="shared" si="17"/>
        <v>99.85714285714286</v>
      </c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1:16" ht="13.5">
      <c r="A256" s="67" t="s">
        <v>146</v>
      </c>
      <c r="B256" s="58">
        <v>37</v>
      </c>
      <c r="C256" s="69"/>
      <c r="D256" s="69"/>
      <c r="E256" s="70">
        <v>2800</v>
      </c>
      <c r="F256" s="54">
        <v>2760</v>
      </c>
      <c r="G256" s="51">
        <f t="shared" si="17"/>
        <v>98.57142857142858</v>
      </c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1:16" ht="13.5">
      <c r="A257" s="67" t="s">
        <v>147</v>
      </c>
      <c r="B257" s="58">
        <v>39</v>
      </c>
      <c r="C257" s="69"/>
      <c r="D257" s="69"/>
      <c r="E257" s="70">
        <v>5951</v>
      </c>
      <c r="F257" s="54">
        <v>5950</v>
      </c>
      <c r="G257" s="51">
        <f t="shared" si="17"/>
        <v>99.98319610149554</v>
      </c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1:16" ht="13.5">
      <c r="A258" s="67" t="s">
        <v>148</v>
      </c>
      <c r="B258" s="58">
        <v>40</v>
      </c>
      <c r="C258" s="69"/>
      <c r="D258" s="69"/>
      <c r="E258" s="70">
        <v>10637</v>
      </c>
      <c r="F258" s="54">
        <v>10636</v>
      </c>
      <c r="G258" s="51">
        <f t="shared" si="17"/>
        <v>99.99059885306008</v>
      </c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1:16" ht="13.5">
      <c r="A259" s="67" t="s">
        <v>174</v>
      </c>
      <c r="B259" s="58" t="s">
        <v>82</v>
      </c>
      <c r="C259" s="69"/>
      <c r="D259" s="69"/>
      <c r="E259" s="70">
        <v>700</v>
      </c>
      <c r="F259" s="54">
        <v>699</v>
      </c>
      <c r="G259" s="51">
        <f t="shared" si="17"/>
        <v>99.85714285714286</v>
      </c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1:16" ht="13.5">
      <c r="A260" s="67" t="s">
        <v>166</v>
      </c>
      <c r="B260" s="58">
        <v>42</v>
      </c>
      <c r="C260" s="69"/>
      <c r="D260" s="69"/>
      <c r="E260" s="70">
        <v>10213</v>
      </c>
      <c r="F260" s="54">
        <v>8232</v>
      </c>
      <c r="G260" s="51">
        <f t="shared" si="17"/>
        <v>80.60315284441398</v>
      </c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1:16" ht="13.5">
      <c r="A261" s="67" t="s">
        <v>167</v>
      </c>
      <c r="B261" s="58">
        <v>43</v>
      </c>
      <c r="C261" s="69"/>
      <c r="D261" s="69"/>
      <c r="E261" s="70">
        <v>16909</v>
      </c>
      <c r="F261" s="54">
        <v>10372</v>
      </c>
      <c r="G261" s="51">
        <f t="shared" si="17"/>
        <v>61.34011473179963</v>
      </c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1:16" ht="13.5">
      <c r="A262" s="67" t="s">
        <v>168</v>
      </c>
      <c r="B262" s="58">
        <v>44</v>
      </c>
      <c r="C262" s="69"/>
      <c r="D262" s="69"/>
      <c r="E262" s="70">
        <v>4385</v>
      </c>
      <c r="F262" s="54">
        <v>4384</v>
      </c>
      <c r="G262" s="51">
        <f t="shared" si="17"/>
        <v>99.97719498289624</v>
      </c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1:16" ht="13.5">
      <c r="A263" s="67" t="s">
        <v>170</v>
      </c>
      <c r="B263" s="58">
        <v>46</v>
      </c>
      <c r="C263" s="69"/>
      <c r="D263" s="69"/>
      <c r="E263" s="70">
        <v>10171</v>
      </c>
      <c r="F263" s="54">
        <v>8190</v>
      </c>
      <c r="G263" s="51">
        <f t="shared" si="17"/>
        <v>80.5230557467309</v>
      </c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1:16" ht="13.5">
      <c r="A264" s="67" t="s">
        <v>171</v>
      </c>
      <c r="B264" s="58">
        <v>47</v>
      </c>
      <c r="C264" s="69"/>
      <c r="D264" s="69"/>
      <c r="E264" s="70">
        <v>32185</v>
      </c>
      <c r="F264" s="54">
        <f>3448+12584</f>
        <v>16032</v>
      </c>
      <c r="G264" s="51">
        <f t="shared" si="17"/>
        <v>49.812024234892036</v>
      </c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1:16" ht="13.5">
      <c r="A265" s="67" t="s">
        <v>172</v>
      </c>
      <c r="B265" s="58">
        <v>48</v>
      </c>
      <c r="C265" s="69"/>
      <c r="D265" s="69"/>
      <c r="E265" s="70">
        <v>6090</v>
      </c>
      <c r="F265" s="54">
        <v>6071</v>
      </c>
      <c r="G265" s="51">
        <f t="shared" si="17"/>
        <v>99.688013136289</v>
      </c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1:16" ht="13.5">
      <c r="A266" s="66" t="s">
        <v>179</v>
      </c>
      <c r="B266" s="46"/>
      <c r="C266" s="69"/>
      <c r="D266" s="69"/>
      <c r="E266" s="71">
        <f aca="true" t="shared" si="18" ref="E266:L266">SUM(E232:E265)</f>
        <v>214685</v>
      </c>
      <c r="F266" s="71">
        <f>SUM(F232:F265)</f>
        <v>177347</v>
      </c>
      <c r="G266" s="60">
        <f t="shared" si="17"/>
        <v>82.60800708014067</v>
      </c>
      <c r="H266" s="71">
        <f t="shared" si="18"/>
        <v>0</v>
      </c>
      <c r="I266" s="71">
        <f t="shared" si="18"/>
        <v>0</v>
      </c>
      <c r="J266" s="71">
        <f t="shared" si="18"/>
        <v>0</v>
      </c>
      <c r="K266" s="71">
        <f t="shared" si="18"/>
        <v>0</v>
      </c>
      <c r="L266" s="71">
        <f t="shared" si="18"/>
        <v>0</v>
      </c>
      <c r="M266" s="71">
        <f>SUM(M232:M265)</f>
        <v>0</v>
      </c>
      <c r="N266" s="71">
        <f>SUM(N232:N265)</f>
        <v>0</v>
      </c>
      <c r="O266" s="71">
        <f>SUM(O232:O265)</f>
        <v>0</v>
      </c>
      <c r="P266" s="71">
        <f>SUM(P232:P265)</f>
        <v>0</v>
      </c>
    </row>
    <row r="267" spans="1:17" ht="13.5">
      <c r="A267" s="65" t="s">
        <v>177</v>
      </c>
      <c r="B267" s="52" t="s">
        <v>177</v>
      </c>
      <c r="C267" s="69"/>
      <c r="D267" s="69"/>
      <c r="E267" s="54">
        <v>1900</v>
      </c>
      <c r="F267" s="54">
        <v>1620</v>
      </c>
      <c r="G267" s="51">
        <f t="shared" si="17"/>
        <v>85.26315789473684</v>
      </c>
      <c r="H267" s="37"/>
      <c r="I267" s="37"/>
      <c r="J267" s="37"/>
      <c r="K267" s="37"/>
      <c r="L267" s="37"/>
      <c r="M267" s="37"/>
      <c r="N267" s="37"/>
      <c r="O267" s="37"/>
      <c r="P267" s="37"/>
      <c r="Q267" s="28"/>
    </row>
    <row r="268" spans="1:17" ht="13.5">
      <c r="A268" s="67" t="s">
        <v>76</v>
      </c>
      <c r="B268" s="58" t="s">
        <v>76</v>
      </c>
      <c r="C268" s="69"/>
      <c r="D268" s="69"/>
      <c r="E268" s="54">
        <v>4050</v>
      </c>
      <c r="F268" s="54">
        <v>4050</v>
      </c>
      <c r="G268" s="51">
        <f t="shared" si="17"/>
        <v>100</v>
      </c>
      <c r="H268" s="37"/>
      <c r="I268" s="37"/>
      <c r="J268" s="37"/>
      <c r="K268" s="37"/>
      <c r="L268" s="37"/>
      <c r="M268" s="37"/>
      <c r="N268" s="37"/>
      <c r="O268" s="37"/>
      <c r="P268" s="37"/>
      <c r="Q268" s="28"/>
    </row>
    <row r="269" spans="1:17" ht="13.5">
      <c r="A269" s="67" t="s">
        <v>61</v>
      </c>
      <c r="B269" s="58" t="s">
        <v>61</v>
      </c>
      <c r="C269" s="69"/>
      <c r="D269" s="69"/>
      <c r="E269" s="54">
        <v>8760</v>
      </c>
      <c r="F269" s="54">
        <v>8760</v>
      </c>
      <c r="G269" s="51">
        <f t="shared" si="17"/>
        <v>100</v>
      </c>
      <c r="H269" s="37"/>
      <c r="I269" s="37"/>
      <c r="J269" s="37"/>
      <c r="K269" s="37"/>
      <c r="L269" s="37"/>
      <c r="M269" s="37"/>
      <c r="N269" s="37"/>
      <c r="O269" s="37"/>
      <c r="P269" s="37"/>
      <c r="Q269" s="28"/>
    </row>
    <row r="270" spans="1:17" ht="13.5">
      <c r="A270" s="67" t="s">
        <v>132</v>
      </c>
      <c r="B270" s="58">
        <v>6</v>
      </c>
      <c r="C270" s="69"/>
      <c r="D270" s="69"/>
      <c r="E270" s="54">
        <v>10170</v>
      </c>
      <c r="F270" s="54">
        <v>10170</v>
      </c>
      <c r="G270" s="51">
        <f t="shared" si="17"/>
        <v>100</v>
      </c>
      <c r="H270" s="37"/>
      <c r="I270" s="37"/>
      <c r="J270" s="37"/>
      <c r="K270" s="37"/>
      <c r="L270" s="37"/>
      <c r="M270" s="37"/>
      <c r="N270" s="37"/>
      <c r="O270" s="37"/>
      <c r="P270" s="37"/>
      <c r="Q270" s="28"/>
    </row>
    <row r="271" spans="1:17" ht="13.5">
      <c r="A271" s="67" t="s">
        <v>63</v>
      </c>
      <c r="B271" s="58" t="s">
        <v>63</v>
      </c>
      <c r="C271" s="69"/>
      <c r="D271" s="69"/>
      <c r="E271" s="54">
        <v>20800</v>
      </c>
      <c r="F271" s="54">
        <v>20500</v>
      </c>
      <c r="G271" s="51">
        <f t="shared" si="17"/>
        <v>98.5576923076923</v>
      </c>
      <c r="H271" s="37"/>
      <c r="I271" s="37"/>
      <c r="J271" s="37"/>
      <c r="K271" s="37"/>
      <c r="L271" s="37"/>
      <c r="M271" s="37"/>
      <c r="N271" s="37"/>
      <c r="O271" s="37"/>
      <c r="P271" s="37"/>
      <c r="Q271" s="28"/>
    </row>
    <row r="272" spans="1:17" ht="13.5">
      <c r="A272" s="67" t="s">
        <v>162</v>
      </c>
      <c r="B272" s="58">
        <v>8</v>
      </c>
      <c r="C272" s="69"/>
      <c r="D272" s="69"/>
      <c r="E272" s="54">
        <v>3880</v>
      </c>
      <c r="F272" s="54">
        <v>3880</v>
      </c>
      <c r="G272" s="51">
        <f t="shared" si="17"/>
        <v>100</v>
      </c>
      <c r="H272" s="37"/>
      <c r="I272" s="37"/>
      <c r="J272" s="37"/>
      <c r="K272" s="37"/>
      <c r="L272" s="37"/>
      <c r="M272" s="37"/>
      <c r="N272" s="37"/>
      <c r="O272" s="37"/>
      <c r="P272" s="37"/>
      <c r="Q272" s="28"/>
    </row>
    <row r="273" spans="1:17" ht="13.5">
      <c r="A273" s="67" t="s">
        <v>125</v>
      </c>
      <c r="B273" s="58">
        <v>10</v>
      </c>
      <c r="C273" s="69"/>
      <c r="D273" s="69"/>
      <c r="E273" s="54">
        <v>23910</v>
      </c>
      <c r="F273" s="54">
        <v>23070</v>
      </c>
      <c r="G273" s="51">
        <f t="shared" si="17"/>
        <v>96.48682559598495</v>
      </c>
      <c r="H273" s="37"/>
      <c r="I273" s="37"/>
      <c r="J273" s="37"/>
      <c r="K273" s="37"/>
      <c r="L273" s="37"/>
      <c r="M273" s="37"/>
      <c r="N273" s="37"/>
      <c r="O273" s="37"/>
      <c r="P273" s="37"/>
      <c r="Q273" s="28"/>
    </row>
    <row r="274" spans="1:17" ht="13.5">
      <c r="A274" s="67" t="s">
        <v>163</v>
      </c>
      <c r="B274" s="58">
        <v>11</v>
      </c>
      <c r="C274" s="69"/>
      <c r="D274" s="69"/>
      <c r="E274" s="54">
        <v>17190</v>
      </c>
      <c r="F274" s="54">
        <v>13440</v>
      </c>
      <c r="G274" s="51">
        <f t="shared" si="17"/>
        <v>78.1849912739965</v>
      </c>
      <c r="H274" s="37"/>
      <c r="I274" s="37"/>
      <c r="J274" s="37"/>
      <c r="K274" s="37"/>
      <c r="L274" s="37"/>
      <c r="M274" s="37"/>
      <c r="N274" s="37"/>
      <c r="O274" s="37"/>
      <c r="P274" s="37"/>
      <c r="Q274" s="28"/>
    </row>
    <row r="275" spans="1:17" ht="13.5">
      <c r="A275" s="67" t="s">
        <v>164</v>
      </c>
      <c r="B275" s="58">
        <v>12</v>
      </c>
      <c r="C275" s="69"/>
      <c r="D275" s="69"/>
      <c r="E275" s="54">
        <v>10020</v>
      </c>
      <c r="F275" s="54">
        <v>10020</v>
      </c>
      <c r="G275" s="51">
        <f t="shared" si="17"/>
        <v>100</v>
      </c>
      <c r="H275" s="37"/>
      <c r="I275" s="37"/>
      <c r="J275" s="37"/>
      <c r="K275" s="37"/>
      <c r="L275" s="37"/>
      <c r="M275" s="37"/>
      <c r="N275" s="37"/>
      <c r="O275" s="37"/>
      <c r="P275" s="37"/>
      <c r="Q275" s="28"/>
    </row>
    <row r="276" spans="1:17" ht="13.5">
      <c r="A276" s="67" t="s">
        <v>133</v>
      </c>
      <c r="B276" s="58">
        <v>13</v>
      </c>
      <c r="C276" s="69"/>
      <c r="D276" s="69"/>
      <c r="E276" s="54">
        <v>17640</v>
      </c>
      <c r="F276" s="54">
        <v>16875</v>
      </c>
      <c r="G276" s="51">
        <f t="shared" si="17"/>
        <v>95.66326530612244</v>
      </c>
      <c r="H276" s="37"/>
      <c r="I276" s="37"/>
      <c r="J276" s="37"/>
      <c r="K276" s="37"/>
      <c r="L276" s="37"/>
      <c r="M276" s="37"/>
      <c r="N276" s="37"/>
      <c r="O276" s="37"/>
      <c r="P276" s="37"/>
      <c r="Q276" s="28"/>
    </row>
    <row r="277" spans="1:17" ht="13.5">
      <c r="A277" s="67" t="s">
        <v>110</v>
      </c>
      <c r="B277" s="58">
        <v>14</v>
      </c>
      <c r="C277" s="69"/>
      <c r="D277" s="69"/>
      <c r="E277" s="54">
        <v>2370</v>
      </c>
      <c r="F277" s="54">
        <v>2370</v>
      </c>
      <c r="G277" s="51">
        <f t="shared" si="17"/>
        <v>100</v>
      </c>
      <c r="H277" s="37"/>
      <c r="I277" s="37"/>
      <c r="J277" s="37"/>
      <c r="K277" s="37"/>
      <c r="L277" s="37"/>
      <c r="M277" s="37"/>
      <c r="N277" s="37"/>
      <c r="O277" s="37"/>
      <c r="P277" s="37"/>
      <c r="Q277" s="28"/>
    </row>
    <row r="278" spans="1:17" ht="13.5">
      <c r="A278" s="67" t="s">
        <v>134</v>
      </c>
      <c r="B278" s="58">
        <v>16</v>
      </c>
      <c r="C278" s="69"/>
      <c r="D278" s="69"/>
      <c r="E278" s="54">
        <v>13680</v>
      </c>
      <c r="F278" s="54">
        <v>13560</v>
      </c>
      <c r="G278" s="51">
        <f t="shared" si="17"/>
        <v>99.12280701754386</v>
      </c>
      <c r="H278" s="37"/>
      <c r="I278" s="37"/>
      <c r="J278" s="37"/>
      <c r="K278" s="37"/>
      <c r="L278" s="37"/>
      <c r="M278" s="37"/>
      <c r="N278" s="37"/>
      <c r="O278" s="37"/>
      <c r="P278" s="37"/>
      <c r="Q278" s="28"/>
    </row>
    <row r="279" spans="1:17" ht="13.5">
      <c r="A279" s="67" t="s">
        <v>135</v>
      </c>
      <c r="B279" s="58">
        <v>17</v>
      </c>
      <c r="C279" s="69"/>
      <c r="D279" s="69"/>
      <c r="E279" s="54">
        <v>12150</v>
      </c>
      <c r="F279" s="54">
        <v>12150</v>
      </c>
      <c r="G279" s="51">
        <f t="shared" si="17"/>
        <v>100</v>
      </c>
      <c r="H279" s="37"/>
      <c r="I279" s="37"/>
      <c r="J279" s="37"/>
      <c r="K279" s="37"/>
      <c r="L279" s="37"/>
      <c r="M279" s="37"/>
      <c r="N279" s="37"/>
      <c r="O279" s="37"/>
      <c r="P279" s="37"/>
      <c r="Q279" s="28"/>
    </row>
    <row r="280" spans="1:17" ht="13.5">
      <c r="A280" s="67" t="s">
        <v>136</v>
      </c>
      <c r="B280" s="58">
        <v>18</v>
      </c>
      <c r="C280" s="69"/>
      <c r="D280" s="69"/>
      <c r="E280" s="54">
        <v>8820</v>
      </c>
      <c r="F280" s="54">
        <v>8820</v>
      </c>
      <c r="G280" s="51">
        <f t="shared" si="17"/>
        <v>100</v>
      </c>
      <c r="H280" s="37"/>
      <c r="I280" s="37"/>
      <c r="J280" s="37"/>
      <c r="K280" s="37"/>
      <c r="L280" s="37"/>
      <c r="M280" s="37"/>
      <c r="N280" s="37"/>
      <c r="O280" s="37"/>
      <c r="P280" s="37"/>
      <c r="Q280" s="28"/>
    </row>
    <row r="281" spans="1:17" ht="13.5">
      <c r="A281" s="67" t="s">
        <v>137</v>
      </c>
      <c r="B281" s="58">
        <v>20</v>
      </c>
      <c r="C281" s="69"/>
      <c r="D281" s="69"/>
      <c r="E281" s="54">
        <v>3150</v>
      </c>
      <c r="F281" s="54">
        <v>3150</v>
      </c>
      <c r="G281" s="51">
        <f t="shared" si="17"/>
        <v>100</v>
      </c>
      <c r="H281" s="37"/>
      <c r="I281" s="37"/>
      <c r="J281" s="37"/>
      <c r="K281" s="37"/>
      <c r="L281" s="37"/>
      <c r="M281" s="37"/>
      <c r="N281" s="37"/>
      <c r="O281" s="37"/>
      <c r="P281" s="37"/>
      <c r="Q281" s="28"/>
    </row>
    <row r="282" spans="1:17" ht="13.5">
      <c r="A282" s="67" t="s">
        <v>138</v>
      </c>
      <c r="B282" s="58">
        <v>21</v>
      </c>
      <c r="C282" s="69"/>
      <c r="D282" s="69"/>
      <c r="E282" s="54">
        <v>5220</v>
      </c>
      <c r="F282" s="54">
        <v>4350</v>
      </c>
      <c r="G282" s="51">
        <f t="shared" si="17"/>
        <v>83.33333333333334</v>
      </c>
      <c r="H282" s="37"/>
      <c r="I282" s="37"/>
      <c r="J282" s="37"/>
      <c r="K282" s="37"/>
      <c r="L282" s="37"/>
      <c r="M282" s="37"/>
      <c r="N282" s="37"/>
      <c r="O282" s="37"/>
      <c r="P282" s="37"/>
      <c r="Q282" s="28"/>
    </row>
    <row r="283" spans="1:17" ht="13.5">
      <c r="A283" s="67" t="s">
        <v>139</v>
      </c>
      <c r="B283" s="58">
        <v>23</v>
      </c>
      <c r="C283" s="69"/>
      <c r="D283" s="69"/>
      <c r="E283" s="54">
        <v>5170</v>
      </c>
      <c r="F283" s="54">
        <v>5170</v>
      </c>
      <c r="G283" s="51">
        <f t="shared" si="17"/>
        <v>100</v>
      </c>
      <c r="H283" s="37"/>
      <c r="I283" s="37"/>
      <c r="J283" s="37"/>
      <c r="K283" s="37"/>
      <c r="L283" s="37"/>
      <c r="M283" s="37"/>
      <c r="N283" s="37"/>
      <c r="O283" s="37"/>
      <c r="P283" s="37"/>
      <c r="Q283" s="28"/>
    </row>
    <row r="284" spans="1:17" ht="13.5">
      <c r="A284" s="67" t="s">
        <v>140</v>
      </c>
      <c r="B284" s="58">
        <v>26</v>
      </c>
      <c r="C284" s="69"/>
      <c r="D284" s="69"/>
      <c r="E284" s="54">
        <v>4700</v>
      </c>
      <c r="F284" s="54">
        <v>4700</v>
      </c>
      <c r="G284" s="51">
        <f t="shared" si="17"/>
        <v>100</v>
      </c>
      <c r="H284" s="37"/>
      <c r="I284" s="37"/>
      <c r="J284" s="37"/>
      <c r="K284" s="37"/>
      <c r="L284" s="37"/>
      <c r="M284" s="37"/>
      <c r="N284" s="37"/>
      <c r="O284" s="37"/>
      <c r="P284" s="37"/>
      <c r="Q284" s="28"/>
    </row>
    <row r="285" spans="1:17" ht="13.5">
      <c r="A285" s="67" t="s">
        <v>66</v>
      </c>
      <c r="B285" s="58" t="s">
        <v>66</v>
      </c>
      <c r="C285" s="69"/>
      <c r="D285" s="69"/>
      <c r="E285" s="54">
        <v>3870</v>
      </c>
      <c r="F285" s="54">
        <v>3870</v>
      </c>
      <c r="G285" s="51">
        <f t="shared" si="17"/>
        <v>100</v>
      </c>
      <c r="H285" s="37"/>
      <c r="I285" s="37"/>
      <c r="J285" s="37"/>
      <c r="K285" s="37"/>
      <c r="L285" s="37"/>
      <c r="M285" s="37"/>
      <c r="N285" s="37"/>
      <c r="O285" s="37"/>
      <c r="P285" s="37"/>
      <c r="Q285" s="28"/>
    </row>
    <row r="286" spans="1:17" ht="13.5">
      <c r="A286" s="67" t="s">
        <v>141</v>
      </c>
      <c r="B286" s="58">
        <v>28</v>
      </c>
      <c r="C286" s="69"/>
      <c r="D286" s="69"/>
      <c r="E286" s="54">
        <v>3150</v>
      </c>
      <c r="F286" s="54">
        <v>2250</v>
      </c>
      <c r="G286" s="51">
        <f t="shared" si="17"/>
        <v>71.42857142857143</v>
      </c>
      <c r="H286" s="37"/>
      <c r="I286" s="37"/>
      <c r="J286" s="37"/>
      <c r="K286" s="37"/>
      <c r="L286" s="37"/>
      <c r="M286" s="37"/>
      <c r="N286" s="37"/>
      <c r="O286" s="37"/>
      <c r="P286" s="37"/>
      <c r="Q286" s="28"/>
    </row>
    <row r="287" spans="1:17" ht="13.5">
      <c r="A287" s="67" t="s">
        <v>142</v>
      </c>
      <c r="B287" s="58">
        <v>29</v>
      </c>
      <c r="C287" s="69"/>
      <c r="D287" s="69"/>
      <c r="E287" s="54">
        <v>19800</v>
      </c>
      <c r="F287" s="54">
        <v>19800</v>
      </c>
      <c r="G287" s="51">
        <f t="shared" si="17"/>
        <v>100</v>
      </c>
      <c r="H287" s="37"/>
      <c r="I287" s="37"/>
      <c r="J287" s="37"/>
      <c r="K287" s="37"/>
      <c r="L287" s="37"/>
      <c r="M287" s="37"/>
      <c r="N287" s="37"/>
      <c r="O287" s="37"/>
      <c r="P287" s="37"/>
      <c r="Q287" s="28"/>
    </row>
    <row r="288" spans="1:17" ht="13.5">
      <c r="A288" s="67" t="s">
        <v>165</v>
      </c>
      <c r="B288" s="58">
        <v>31</v>
      </c>
      <c r="C288" s="69"/>
      <c r="D288" s="69"/>
      <c r="E288" s="54">
        <v>34720</v>
      </c>
      <c r="F288" s="54">
        <v>34270</v>
      </c>
      <c r="G288" s="51">
        <f t="shared" si="17"/>
        <v>98.70391705069125</v>
      </c>
      <c r="H288" s="37"/>
      <c r="I288" s="37"/>
      <c r="J288" s="37"/>
      <c r="K288" s="37"/>
      <c r="L288" s="37"/>
      <c r="M288" s="37"/>
      <c r="N288" s="37"/>
      <c r="O288" s="37"/>
      <c r="P288" s="37"/>
      <c r="Q288" s="28"/>
    </row>
    <row r="289" spans="1:17" ht="13.5">
      <c r="A289" s="67" t="s">
        <v>143</v>
      </c>
      <c r="B289" s="58">
        <v>33</v>
      </c>
      <c r="C289" s="69"/>
      <c r="D289" s="69"/>
      <c r="E289" s="54">
        <v>16220</v>
      </c>
      <c r="F289" s="54">
        <v>14630</v>
      </c>
      <c r="G289" s="51">
        <f t="shared" si="17"/>
        <v>90.19728729963009</v>
      </c>
      <c r="H289" s="37"/>
      <c r="I289" s="37"/>
      <c r="J289" s="37"/>
      <c r="K289" s="37"/>
      <c r="L289" s="37"/>
      <c r="M289" s="37"/>
      <c r="N289" s="37"/>
      <c r="O289" s="37"/>
      <c r="P289" s="37"/>
      <c r="Q289" s="28"/>
    </row>
    <row r="290" spans="1:17" ht="13.5">
      <c r="A290" s="67" t="s">
        <v>144</v>
      </c>
      <c r="B290" s="58">
        <v>34</v>
      </c>
      <c r="C290" s="69"/>
      <c r="D290" s="69"/>
      <c r="E290" s="54">
        <v>3600</v>
      </c>
      <c r="F290" s="54">
        <v>3600</v>
      </c>
      <c r="G290" s="51">
        <f t="shared" si="17"/>
        <v>100</v>
      </c>
      <c r="H290" s="37"/>
      <c r="I290" s="37"/>
      <c r="J290" s="37"/>
      <c r="K290" s="37"/>
      <c r="L290" s="37"/>
      <c r="M290" s="37"/>
      <c r="N290" s="37"/>
      <c r="O290" s="37"/>
      <c r="P290" s="37"/>
      <c r="Q290" s="28"/>
    </row>
    <row r="291" spans="1:17" ht="13.5">
      <c r="A291" s="67" t="s">
        <v>145</v>
      </c>
      <c r="B291" s="58">
        <v>35</v>
      </c>
      <c r="C291" s="69"/>
      <c r="D291" s="69"/>
      <c r="E291" s="54">
        <v>8400</v>
      </c>
      <c r="F291" s="54">
        <v>8400</v>
      </c>
      <c r="G291" s="51">
        <f t="shared" si="17"/>
        <v>100</v>
      </c>
      <c r="H291" s="37"/>
      <c r="I291" s="37"/>
      <c r="J291" s="37"/>
      <c r="K291" s="37"/>
      <c r="L291" s="37"/>
      <c r="M291" s="37"/>
      <c r="N291" s="37"/>
      <c r="O291" s="37"/>
      <c r="P291" s="37"/>
      <c r="Q291" s="28"/>
    </row>
    <row r="292" spans="1:17" ht="13.5">
      <c r="A292" s="67" t="s">
        <v>173</v>
      </c>
      <c r="B292" s="58" t="s">
        <v>69</v>
      </c>
      <c r="C292" s="69"/>
      <c r="D292" s="69"/>
      <c r="E292" s="54">
        <v>7220</v>
      </c>
      <c r="F292" s="54">
        <v>7220</v>
      </c>
      <c r="G292" s="51">
        <f t="shared" si="17"/>
        <v>100</v>
      </c>
      <c r="H292" s="37"/>
      <c r="I292" s="37"/>
      <c r="J292" s="37"/>
      <c r="K292" s="37"/>
      <c r="L292" s="37"/>
      <c r="M292" s="37"/>
      <c r="N292" s="37"/>
      <c r="O292" s="37"/>
      <c r="P292" s="37"/>
      <c r="Q292" s="28"/>
    </row>
    <row r="293" spans="1:17" ht="13.5">
      <c r="A293" s="67" t="s">
        <v>146</v>
      </c>
      <c r="B293" s="58">
        <v>37</v>
      </c>
      <c r="C293" s="69"/>
      <c r="D293" s="69"/>
      <c r="E293" s="54">
        <v>2550</v>
      </c>
      <c r="F293" s="54">
        <v>2550</v>
      </c>
      <c r="G293" s="51">
        <f t="shared" si="17"/>
        <v>100</v>
      </c>
      <c r="H293" s="37"/>
      <c r="I293" s="37"/>
      <c r="J293" s="37"/>
      <c r="K293" s="37"/>
      <c r="L293" s="37"/>
      <c r="M293" s="37"/>
      <c r="N293" s="37"/>
      <c r="O293" s="37"/>
      <c r="P293" s="37"/>
      <c r="Q293" s="28"/>
    </row>
    <row r="294" spans="1:17" ht="13.5">
      <c r="A294" s="67" t="s">
        <v>147</v>
      </c>
      <c r="B294" s="58">
        <v>39</v>
      </c>
      <c r="C294" s="69"/>
      <c r="D294" s="69"/>
      <c r="E294" s="54">
        <v>12410</v>
      </c>
      <c r="F294" s="54">
        <v>12410</v>
      </c>
      <c r="G294" s="51">
        <f t="shared" si="17"/>
        <v>100</v>
      </c>
      <c r="H294" s="37"/>
      <c r="I294" s="37"/>
      <c r="J294" s="37"/>
      <c r="K294" s="37"/>
      <c r="L294" s="37"/>
      <c r="M294" s="37"/>
      <c r="N294" s="37"/>
      <c r="O294" s="37"/>
      <c r="P294" s="37"/>
      <c r="Q294" s="28"/>
    </row>
    <row r="295" spans="1:17" ht="13.5">
      <c r="A295" s="67" t="s">
        <v>148</v>
      </c>
      <c r="B295" s="58">
        <v>40</v>
      </c>
      <c r="C295" s="69"/>
      <c r="D295" s="69"/>
      <c r="E295" s="54">
        <v>22520</v>
      </c>
      <c r="F295" s="54">
        <v>22220</v>
      </c>
      <c r="G295" s="51">
        <f t="shared" si="17"/>
        <v>98.66785079928952</v>
      </c>
      <c r="H295" s="37"/>
      <c r="I295" s="37"/>
      <c r="J295" s="37"/>
      <c r="K295" s="37"/>
      <c r="L295" s="37"/>
      <c r="M295" s="37"/>
      <c r="N295" s="37"/>
      <c r="O295" s="37"/>
      <c r="P295" s="37"/>
      <c r="Q295" s="28"/>
    </row>
    <row r="296" spans="1:17" ht="13.5">
      <c r="A296" s="67" t="s">
        <v>174</v>
      </c>
      <c r="B296" s="58" t="s">
        <v>82</v>
      </c>
      <c r="C296" s="69"/>
      <c r="D296" s="69"/>
      <c r="E296" s="54">
        <v>12225</v>
      </c>
      <c r="F296" s="54">
        <v>11905</v>
      </c>
      <c r="G296" s="51">
        <f t="shared" si="17"/>
        <v>97.38241308793457</v>
      </c>
      <c r="H296" s="37"/>
      <c r="I296" s="37"/>
      <c r="J296" s="37"/>
      <c r="K296" s="37"/>
      <c r="L296" s="37"/>
      <c r="M296" s="37"/>
      <c r="N296" s="37"/>
      <c r="O296" s="37"/>
      <c r="P296" s="37"/>
      <c r="Q296" s="28"/>
    </row>
    <row r="297" spans="1:17" ht="13.5">
      <c r="A297" s="67" t="s">
        <v>166</v>
      </c>
      <c r="B297" s="58">
        <v>42</v>
      </c>
      <c r="C297" s="69"/>
      <c r="D297" s="69"/>
      <c r="E297" s="54">
        <v>8110</v>
      </c>
      <c r="F297" s="54">
        <v>8110</v>
      </c>
      <c r="G297" s="51">
        <f t="shared" si="17"/>
        <v>100</v>
      </c>
      <c r="H297" s="37"/>
      <c r="I297" s="37"/>
      <c r="J297" s="37"/>
      <c r="K297" s="37"/>
      <c r="L297" s="37"/>
      <c r="M297" s="37"/>
      <c r="N297" s="37"/>
      <c r="O297" s="37"/>
      <c r="P297" s="37"/>
      <c r="Q297" s="28"/>
    </row>
    <row r="298" spans="1:17" ht="13.5">
      <c r="A298" s="67" t="s">
        <v>167</v>
      </c>
      <c r="B298" s="58">
        <v>43</v>
      </c>
      <c r="C298" s="69"/>
      <c r="D298" s="69"/>
      <c r="E298" s="54">
        <v>15360</v>
      </c>
      <c r="F298" s="54">
        <v>15360</v>
      </c>
      <c r="G298" s="51">
        <f t="shared" si="17"/>
        <v>100</v>
      </c>
      <c r="H298" s="37"/>
      <c r="I298" s="37"/>
      <c r="J298" s="37"/>
      <c r="K298" s="37"/>
      <c r="L298" s="37"/>
      <c r="M298" s="37"/>
      <c r="N298" s="37"/>
      <c r="O298" s="37"/>
      <c r="P298" s="37"/>
      <c r="Q298" s="28"/>
    </row>
    <row r="299" spans="1:17" ht="13.5">
      <c r="A299" s="67" t="s">
        <v>168</v>
      </c>
      <c r="B299" s="58">
        <v>44</v>
      </c>
      <c r="C299" s="69"/>
      <c r="D299" s="69"/>
      <c r="E299" s="54">
        <v>6210</v>
      </c>
      <c r="F299" s="54">
        <v>6210</v>
      </c>
      <c r="G299" s="51">
        <f t="shared" si="17"/>
        <v>100</v>
      </c>
      <c r="H299" s="37"/>
      <c r="I299" s="37"/>
      <c r="J299" s="37"/>
      <c r="K299" s="37"/>
      <c r="L299" s="37"/>
      <c r="M299" s="37"/>
      <c r="N299" s="37"/>
      <c r="O299" s="37"/>
      <c r="P299" s="37"/>
      <c r="Q299" s="28"/>
    </row>
    <row r="300" spans="1:17" ht="13.5">
      <c r="A300" s="67" t="s">
        <v>170</v>
      </c>
      <c r="B300" s="58">
        <v>46</v>
      </c>
      <c r="C300" s="69"/>
      <c r="D300" s="69"/>
      <c r="E300" s="54">
        <v>2520</v>
      </c>
      <c r="F300" s="54">
        <v>2520</v>
      </c>
      <c r="G300" s="51">
        <f t="shared" si="17"/>
        <v>100</v>
      </c>
      <c r="H300" s="37"/>
      <c r="I300" s="37"/>
      <c r="J300" s="37"/>
      <c r="K300" s="37"/>
      <c r="L300" s="37"/>
      <c r="M300" s="37"/>
      <c r="N300" s="37"/>
      <c r="O300" s="37"/>
      <c r="P300" s="37"/>
      <c r="Q300" s="28"/>
    </row>
    <row r="301" spans="1:17" ht="13.5">
      <c r="A301" s="67" t="s">
        <v>171</v>
      </c>
      <c r="B301" s="58">
        <v>47</v>
      </c>
      <c r="C301" s="69"/>
      <c r="D301" s="69"/>
      <c r="E301" s="54">
        <v>7650</v>
      </c>
      <c r="F301" s="54">
        <v>7650</v>
      </c>
      <c r="G301" s="51">
        <f t="shared" si="17"/>
        <v>100</v>
      </c>
      <c r="H301" s="37"/>
      <c r="I301" s="37"/>
      <c r="J301" s="37"/>
      <c r="K301" s="37"/>
      <c r="L301" s="37"/>
      <c r="M301" s="37"/>
      <c r="N301" s="37"/>
      <c r="O301" s="37"/>
      <c r="P301" s="37"/>
      <c r="Q301" s="28"/>
    </row>
    <row r="302" spans="1:17" ht="13.5">
      <c r="A302" s="67" t="s">
        <v>172</v>
      </c>
      <c r="B302" s="58">
        <v>48</v>
      </c>
      <c r="C302" s="69"/>
      <c r="D302" s="69"/>
      <c r="E302" s="54">
        <v>3600</v>
      </c>
      <c r="F302" s="54">
        <v>3000</v>
      </c>
      <c r="G302" s="51">
        <f t="shared" si="17"/>
        <v>83.33333333333334</v>
      </c>
      <c r="H302" s="37"/>
      <c r="I302" s="37"/>
      <c r="J302" s="37"/>
      <c r="K302" s="37"/>
      <c r="L302" s="37"/>
      <c r="M302" s="37"/>
      <c r="N302" s="37"/>
      <c r="O302" s="37"/>
      <c r="P302" s="37"/>
      <c r="Q302" s="28"/>
    </row>
    <row r="303" spans="1:16" ht="13.5">
      <c r="A303" s="66" t="s">
        <v>180</v>
      </c>
      <c r="B303" s="46"/>
      <c r="C303" s="69"/>
      <c r="D303" s="69"/>
      <c r="E303" s="50">
        <f>SUM(E267:E302)</f>
        <v>363715</v>
      </c>
      <c r="F303" s="50">
        <f aca="true" t="shared" si="19" ref="F303:P303">SUM(F267:F302)</f>
        <v>352630</v>
      </c>
      <c r="G303" s="60">
        <f t="shared" si="17"/>
        <v>96.95228406857017</v>
      </c>
      <c r="H303" s="72">
        <f t="shared" si="19"/>
        <v>0</v>
      </c>
      <c r="I303" s="72">
        <f t="shared" si="19"/>
        <v>0</v>
      </c>
      <c r="J303" s="72">
        <f t="shared" si="19"/>
        <v>0</v>
      </c>
      <c r="K303" s="72">
        <f t="shared" si="19"/>
        <v>0</v>
      </c>
      <c r="L303" s="72">
        <f t="shared" si="19"/>
        <v>0</v>
      </c>
      <c r="M303" s="72">
        <f t="shared" si="19"/>
        <v>0</v>
      </c>
      <c r="N303" s="72">
        <f t="shared" si="19"/>
        <v>0</v>
      </c>
      <c r="O303" s="72">
        <f t="shared" si="19"/>
        <v>0</v>
      </c>
      <c r="P303" s="72">
        <f t="shared" si="19"/>
        <v>0</v>
      </c>
    </row>
    <row r="304" spans="7:8" ht="13.5">
      <c r="G304" s="74"/>
      <c r="H304" s="3"/>
    </row>
    <row r="305" spans="1:16" ht="13.5">
      <c r="A305" s="79" t="s">
        <v>186</v>
      </c>
      <c r="B305" s="69"/>
      <c r="C305" s="60">
        <f>C37+C61+C80</f>
        <v>18439</v>
      </c>
      <c r="D305" s="66"/>
      <c r="E305" s="50">
        <f>E37+E61+E80+E90+E94+E132+E168+E201</f>
        <v>136840953</v>
      </c>
      <c r="F305" s="50">
        <f aca="true" t="shared" si="20" ref="F305:P305">F37+F61+F80+F90+F94+F132+F168+F201</f>
        <v>73236987</v>
      </c>
      <c r="G305" s="60">
        <f t="shared" si="17"/>
        <v>53.51978731103985</v>
      </c>
      <c r="H305" s="50">
        <f t="shared" si="20"/>
        <v>45736157</v>
      </c>
      <c r="I305" s="50">
        <f t="shared" si="20"/>
        <v>6767568</v>
      </c>
      <c r="J305" s="50">
        <f t="shared" si="20"/>
        <v>7674562</v>
      </c>
      <c r="K305" s="50">
        <f t="shared" si="20"/>
        <v>1102053</v>
      </c>
      <c r="L305" s="50">
        <f t="shared" si="20"/>
        <v>5194172</v>
      </c>
      <c r="M305" s="50">
        <f t="shared" si="20"/>
        <v>380625</v>
      </c>
      <c r="N305" s="50">
        <f t="shared" si="20"/>
        <v>3913969</v>
      </c>
      <c r="O305" s="50">
        <f t="shared" si="20"/>
        <v>976</v>
      </c>
      <c r="P305" s="50">
        <f t="shared" si="20"/>
        <v>13499</v>
      </c>
    </row>
    <row r="306" spans="1:16" ht="13.5">
      <c r="A306" s="66" t="s">
        <v>187</v>
      </c>
      <c r="B306" s="69"/>
      <c r="C306" s="66"/>
      <c r="D306" s="66"/>
      <c r="E306" s="50">
        <f>E231+E266+E303</f>
        <v>6416583</v>
      </c>
      <c r="F306" s="50">
        <f aca="true" t="shared" si="21" ref="F306:P306">F231+F266+F303</f>
        <v>3573390</v>
      </c>
      <c r="G306" s="60">
        <f t="shared" si="17"/>
        <v>55.689920943904255</v>
      </c>
      <c r="H306" s="50">
        <f t="shared" si="21"/>
        <v>2048428</v>
      </c>
      <c r="I306" s="50">
        <f t="shared" si="21"/>
        <v>266027</v>
      </c>
      <c r="J306" s="50">
        <f t="shared" si="21"/>
        <v>341622</v>
      </c>
      <c r="K306" s="50">
        <f t="shared" si="21"/>
        <v>50337</v>
      </c>
      <c r="L306" s="50">
        <f t="shared" si="21"/>
        <v>78875</v>
      </c>
      <c r="M306" s="50">
        <f t="shared" si="21"/>
        <v>600</v>
      </c>
      <c r="N306" s="50">
        <f t="shared" si="21"/>
        <v>241122</v>
      </c>
      <c r="O306" s="50">
        <f t="shared" si="21"/>
        <v>0</v>
      </c>
      <c r="P306" s="50">
        <f t="shared" si="21"/>
        <v>0</v>
      </c>
    </row>
    <row r="307" ht="12.75">
      <c r="H307" s="3"/>
    </row>
    <row r="308" ht="12.75">
      <c r="H308" s="3"/>
    </row>
    <row r="309" spans="1:16" ht="13.5">
      <c r="A309" s="65" t="s">
        <v>132</v>
      </c>
      <c r="B309" s="52">
        <v>6</v>
      </c>
      <c r="C309" s="76"/>
      <c r="D309" s="76"/>
      <c r="E309" s="77">
        <v>361460</v>
      </c>
      <c r="F309" s="77">
        <v>0</v>
      </c>
      <c r="G309" s="78"/>
      <c r="H309" s="78"/>
      <c r="I309" s="78"/>
      <c r="J309" s="78"/>
      <c r="K309" s="78"/>
      <c r="L309" s="78"/>
      <c r="M309" s="78"/>
      <c r="N309" s="78"/>
      <c r="O309" s="78"/>
      <c r="P309" s="78"/>
    </row>
    <row r="310" spans="1:16" ht="13.5">
      <c r="A310" s="65" t="s">
        <v>110</v>
      </c>
      <c r="B310" s="52">
        <v>14</v>
      </c>
      <c r="C310" s="76"/>
      <c r="D310" s="76"/>
      <c r="E310" s="77">
        <v>80000</v>
      </c>
      <c r="F310" s="77">
        <v>0</v>
      </c>
      <c r="G310" s="78"/>
      <c r="H310" s="78"/>
      <c r="I310" s="78"/>
      <c r="J310" s="78"/>
      <c r="K310" s="78"/>
      <c r="L310" s="78"/>
      <c r="M310" s="78"/>
      <c r="N310" s="78"/>
      <c r="O310" s="78"/>
      <c r="P310" s="78"/>
    </row>
    <row r="311" spans="1:16" ht="13.5">
      <c r="A311" s="65" t="s">
        <v>134</v>
      </c>
      <c r="B311" s="52">
        <v>16</v>
      </c>
      <c r="C311" s="76"/>
      <c r="D311" s="76"/>
      <c r="E311" s="77">
        <v>140000</v>
      </c>
      <c r="F311" s="77">
        <v>0</v>
      </c>
      <c r="G311" s="78"/>
      <c r="H311" s="78"/>
      <c r="I311" s="78"/>
      <c r="J311" s="78"/>
      <c r="K311" s="78"/>
      <c r="L311" s="78"/>
      <c r="M311" s="78"/>
      <c r="N311" s="78"/>
      <c r="O311" s="78"/>
      <c r="P311" s="78"/>
    </row>
    <row r="312" spans="1:16" ht="13.5">
      <c r="A312" s="65" t="s">
        <v>66</v>
      </c>
      <c r="B312" s="52" t="s">
        <v>66</v>
      </c>
      <c r="C312" s="76"/>
      <c r="D312" s="76"/>
      <c r="E312" s="77">
        <v>35000</v>
      </c>
      <c r="F312" s="77">
        <v>0</v>
      </c>
      <c r="G312" s="78"/>
      <c r="H312" s="78"/>
      <c r="I312" s="78"/>
      <c r="J312" s="78"/>
      <c r="K312" s="78"/>
      <c r="L312" s="78"/>
      <c r="M312" s="78"/>
      <c r="N312" s="78"/>
      <c r="O312" s="78"/>
      <c r="P312" s="78"/>
    </row>
    <row r="313" spans="1:16" ht="13.5">
      <c r="A313" s="65" t="s">
        <v>173</v>
      </c>
      <c r="B313" s="52" t="s">
        <v>69</v>
      </c>
      <c r="C313" s="76"/>
      <c r="D313" s="76"/>
      <c r="E313" s="77">
        <v>180000</v>
      </c>
      <c r="F313" s="77">
        <v>0</v>
      </c>
      <c r="G313" s="78"/>
      <c r="H313" s="78"/>
      <c r="I313" s="78"/>
      <c r="J313" s="78"/>
      <c r="K313" s="78"/>
      <c r="L313" s="78"/>
      <c r="M313" s="78"/>
      <c r="N313" s="78"/>
      <c r="O313" s="78"/>
      <c r="P313" s="78"/>
    </row>
    <row r="314" spans="1:16" ht="13.5">
      <c r="A314" s="66" t="s">
        <v>189</v>
      </c>
      <c r="B314" s="76"/>
      <c r="C314" s="76"/>
      <c r="D314" s="76"/>
      <c r="E314" s="75">
        <f>SUM(E309:E313)</f>
        <v>796460</v>
      </c>
      <c r="F314" s="75">
        <f aca="true" t="shared" si="22" ref="F314:O314">SUM(F309:F313)</f>
        <v>0</v>
      </c>
      <c r="G314" s="75">
        <f t="shared" si="22"/>
        <v>0</v>
      </c>
      <c r="H314" s="75">
        <f t="shared" si="22"/>
        <v>0</v>
      </c>
      <c r="I314" s="75">
        <f t="shared" si="22"/>
        <v>0</v>
      </c>
      <c r="J314" s="75">
        <f t="shared" si="22"/>
        <v>0</v>
      </c>
      <c r="K314" s="75">
        <f t="shared" si="22"/>
        <v>0</v>
      </c>
      <c r="L314" s="75">
        <f t="shared" si="22"/>
        <v>0</v>
      </c>
      <c r="M314" s="75">
        <f t="shared" si="22"/>
        <v>0</v>
      </c>
      <c r="N314" s="75">
        <f t="shared" si="22"/>
        <v>0</v>
      </c>
      <c r="O314" s="75">
        <f t="shared" si="22"/>
        <v>0</v>
      </c>
      <c r="P314" s="75">
        <f>SUM(P309:P313)</f>
        <v>0</v>
      </c>
    </row>
    <row r="315" ht="12.75">
      <c r="H315" s="3"/>
    </row>
    <row r="316" ht="12.75">
      <c r="H316" s="3"/>
    </row>
    <row r="317" spans="1:16" ht="13.5">
      <c r="A317" s="80" t="s">
        <v>2</v>
      </c>
      <c r="B317" s="80"/>
      <c r="C317" s="80"/>
      <c r="D317" s="80"/>
      <c r="E317" s="81">
        <f>E305+E306+E314</f>
        <v>144053996</v>
      </c>
      <c r="F317" s="81">
        <f aca="true" t="shared" si="23" ref="F317:P317">F305+F306</f>
        <v>76810377</v>
      </c>
      <c r="G317" s="81">
        <f>F317/E317*100</f>
        <v>53.32054585976219</v>
      </c>
      <c r="H317" s="81">
        <f t="shared" si="23"/>
        <v>47784585</v>
      </c>
      <c r="I317" s="81">
        <f t="shared" si="23"/>
        <v>7033595</v>
      </c>
      <c r="J317" s="81">
        <f t="shared" si="23"/>
        <v>8016184</v>
      </c>
      <c r="K317" s="81">
        <f t="shared" si="23"/>
        <v>1152390</v>
      </c>
      <c r="L317" s="81">
        <f t="shared" si="23"/>
        <v>5273047</v>
      </c>
      <c r="M317" s="81">
        <f t="shared" si="23"/>
        <v>381225</v>
      </c>
      <c r="N317" s="81">
        <f t="shared" si="23"/>
        <v>4155091</v>
      </c>
      <c r="O317" s="81">
        <f t="shared" si="23"/>
        <v>976</v>
      </c>
      <c r="P317" s="81">
        <f t="shared" si="23"/>
        <v>13499</v>
      </c>
    </row>
    <row r="318" ht="12.75">
      <c r="H318" s="3"/>
    </row>
    <row r="319" ht="12.75">
      <c r="H319" s="3"/>
    </row>
    <row r="320" ht="12.75">
      <c r="H320" s="3"/>
    </row>
    <row r="321" ht="12.75">
      <c r="H321" s="3"/>
    </row>
    <row r="322" ht="12.75">
      <c r="H322" s="3"/>
    </row>
    <row r="323" ht="12.75">
      <c r="H323" s="3"/>
    </row>
    <row r="324" ht="12.75">
      <c r="H324" s="3"/>
    </row>
    <row r="325" ht="12.75">
      <c r="H325" s="3"/>
    </row>
    <row r="326" ht="12.75">
      <c r="H326" s="3"/>
    </row>
    <row r="327" ht="12.75">
      <c r="H327" s="3"/>
    </row>
    <row r="328" ht="12.75">
      <c r="H328" s="3"/>
    </row>
    <row r="329" ht="12.75">
      <c r="H329" s="3"/>
    </row>
    <row r="330" ht="12.75">
      <c r="H330" s="3"/>
    </row>
    <row r="331" ht="12.75">
      <c r="H331" s="3"/>
    </row>
    <row r="332" ht="12.75">
      <c r="H332" s="3"/>
    </row>
    <row r="333" ht="12.75">
      <c r="H333" s="3"/>
    </row>
    <row r="334" ht="12.75">
      <c r="H334" s="3"/>
    </row>
    <row r="335" ht="12.75">
      <c r="H335" s="3"/>
    </row>
    <row r="336" ht="12.75">
      <c r="H336" s="3"/>
    </row>
    <row r="337" ht="12.75">
      <c r="H337" s="3"/>
    </row>
    <row r="338" ht="12.75">
      <c r="H338" s="3"/>
    </row>
    <row r="339" ht="12.75">
      <c r="H339" s="3"/>
    </row>
    <row r="340" ht="12.75">
      <c r="H340" s="3"/>
    </row>
    <row r="341" ht="12.75">
      <c r="H341" s="3"/>
    </row>
    <row r="342" ht="12.75">
      <c r="H342" s="3"/>
    </row>
    <row r="343" ht="12.75">
      <c r="H343" s="3"/>
    </row>
    <row r="344" ht="12.75">
      <c r="H344" s="3"/>
    </row>
    <row r="345" ht="12.75">
      <c r="H345" s="3"/>
    </row>
    <row r="346" ht="12.75">
      <c r="H346" s="3"/>
    </row>
    <row r="347" ht="12.75">
      <c r="H347" s="3"/>
    </row>
    <row r="348" ht="12.75">
      <c r="H348" s="3"/>
    </row>
    <row r="349" ht="12.75">
      <c r="H349" s="3"/>
    </row>
    <row r="350" ht="12.75">
      <c r="H350" s="3"/>
    </row>
    <row r="351" ht="12.75">
      <c r="H351" s="3"/>
    </row>
    <row r="352" ht="12.75">
      <c r="H352" s="3"/>
    </row>
    <row r="353" ht="12.75">
      <c r="H353" s="3"/>
    </row>
    <row r="354" ht="12.75">
      <c r="H354" s="3"/>
    </row>
    <row r="355" ht="12.75">
      <c r="H355" s="3"/>
    </row>
    <row r="356" ht="12.75">
      <c r="H356" s="3"/>
    </row>
    <row r="357" ht="12.75">
      <c r="H357" s="3"/>
    </row>
    <row r="358" ht="12.75">
      <c r="H358" s="3"/>
    </row>
    <row r="359" ht="12.75">
      <c r="H359" s="3"/>
    </row>
    <row r="360" ht="12.75">
      <c r="H360" s="3"/>
    </row>
    <row r="361" ht="12.75">
      <c r="H361" s="3"/>
    </row>
    <row r="362" ht="12.75">
      <c r="H362" s="3"/>
    </row>
    <row r="363" ht="12.75">
      <c r="H363" s="3"/>
    </row>
    <row r="364" ht="12.75">
      <c r="H364" s="3"/>
    </row>
    <row r="365" ht="12.75">
      <c r="H365" s="3"/>
    </row>
    <row r="366" ht="12.75">
      <c r="H366" s="3"/>
    </row>
    <row r="367" ht="12.75">
      <c r="H367" s="3"/>
    </row>
    <row r="368" ht="12.75">
      <c r="H368" s="3"/>
    </row>
    <row r="369" ht="12.75">
      <c r="H369" s="3"/>
    </row>
    <row r="370" ht="12.75">
      <c r="H370" s="3"/>
    </row>
    <row r="371" ht="12.75">
      <c r="H371" s="3"/>
    </row>
    <row r="372" ht="12.75">
      <c r="H372" s="3"/>
    </row>
    <row r="373" ht="12.75">
      <c r="H373" s="3"/>
    </row>
    <row r="374" ht="12.75">
      <c r="H374" s="3"/>
    </row>
    <row r="375" ht="12.75">
      <c r="H375" s="3"/>
    </row>
    <row r="376" ht="12.75">
      <c r="H376" s="3"/>
    </row>
    <row r="377" ht="12.75">
      <c r="H377" s="3"/>
    </row>
    <row r="378" ht="12.75">
      <c r="H378" s="3"/>
    </row>
    <row r="379" ht="12.75">
      <c r="H379" s="3"/>
    </row>
    <row r="380" ht="12.75">
      <c r="H380" s="3"/>
    </row>
    <row r="381" ht="12.75">
      <c r="H381" s="3"/>
    </row>
    <row r="382" ht="12.75">
      <c r="H382" s="3"/>
    </row>
    <row r="383" ht="12.75">
      <c r="H383" s="3"/>
    </row>
    <row r="384" ht="12.75">
      <c r="H384" s="3"/>
    </row>
    <row r="385" ht="12.75">
      <c r="H385" s="3"/>
    </row>
    <row r="386" ht="12.75">
      <c r="H386" s="3"/>
    </row>
    <row r="387" ht="12.75">
      <c r="H387" s="3"/>
    </row>
    <row r="388" ht="12.75">
      <c r="H388" s="3"/>
    </row>
    <row r="389" ht="12.75">
      <c r="H389" s="3"/>
    </row>
    <row r="390" ht="12.75">
      <c r="H390" s="3"/>
    </row>
    <row r="391" ht="12.75">
      <c r="H391" s="3"/>
    </row>
    <row r="392" ht="12.75">
      <c r="H392" s="3"/>
    </row>
    <row r="393" ht="12.75">
      <c r="H393" s="3"/>
    </row>
    <row r="394" ht="12.75">
      <c r="H394" s="3"/>
    </row>
    <row r="395" ht="12.75">
      <c r="H395" s="3"/>
    </row>
    <row r="396" ht="12.75">
      <c r="H396" s="3"/>
    </row>
    <row r="397" ht="12.75">
      <c r="H397" s="3"/>
    </row>
    <row r="398" ht="12.75">
      <c r="H398" s="3"/>
    </row>
    <row r="399" ht="12.75">
      <c r="H399" s="3"/>
    </row>
    <row r="400" ht="12.75">
      <c r="H400" s="3"/>
    </row>
    <row r="401" ht="12.75">
      <c r="H401" s="3"/>
    </row>
    <row r="402" ht="12.75">
      <c r="H402" s="3"/>
    </row>
    <row r="403" ht="12.75">
      <c r="H403" s="3"/>
    </row>
    <row r="404" ht="12.75">
      <c r="H404" s="3"/>
    </row>
    <row r="405" ht="12.75">
      <c r="H405" s="3"/>
    </row>
    <row r="406" ht="12.75">
      <c r="H406" s="3"/>
    </row>
    <row r="407" ht="12.75">
      <c r="H407" s="3"/>
    </row>
    <row r="408" ht="12.75">
      <c r="H408" s="3"/>
    </row>
    <row r="409" ht="12.75">
      <c r="H409" s="3"/>
    </row>
    <row r="410" ht="12.75">
      <c r="H410" s="3"/>
    </row>
    <row r="411" ht="12.75">
      <c r="H411" s="3"/>
    </row>
    <row r="412" ht="12.75">
      <c r="H412" s="3"/>
    </row>
    <row r="413" ht="12.75">
      <c r="H413" s="3"/>
    </row>
    <row r="414" ht="12.75">
      <c r="H414" s="3"/>
    </row>
    <row r="415" ht="12.75">
      <c r="H415" s="3"/>
    </row>
    <row r="416" ht="12.75">
      <c r="H416" s="3"/>
    </row>
    <row r="417" ht="12.75">
      <c r="H417" s="3"/>
    </row>
    <row r="418" ht="12.75">
      <c r="H418" s="3"/>
    </row>
    <row r="419" ht="12.75">
      <c r="H419" s="3"/>
    </row>
    <row r="420" ht="12.75">
      <c r="H420" s="3"/>
    </row>
    <row r="421" ht="12.75">
      <c r="H421" s="3"/>
    </row>
    <row r="422" ht="12.75">
      <c r="H422" s="3"/>
    </row>
    <row r="423" ht="12.75">
      <c r="H423" s="3"/>
    </row>
    <row r="424" ht="12.75">
      <c r="H424" s="3"/>
    </row>
    <row r="425" ht="12.75">
      <c r="H425" s="3"/>
    </row>
    <row r="426" ht="12.75">
      <c r="H426" s="3"/>
    </row>
    <row r="427" ht="12.75">
      <c r="H427" s="3"/>
    </row>
    <row r="428" ht="12.75">
      <c r="H428" s="3"/>
    </row>
    <row r="429" ht="12.75">
      <c r="H429" s="3"/>
    </row>
    <row r="430" ht="12.75">
      <c r="H430" s="3"/>
    </row>
    <row r="431" ht="12.75">
      <c r="H431" s="3"/>
    </row>
    <row r="432" ht="12.75">
      <c r="H432" s="3"/>
    </row>
    <row r="433" ht="12.75">
      <c r="H433" s="3"/>
    </row>
    <row r="434" ht="12.75">
      <c r="H434" s="3"/>
    </row>
    <row r="435" ht="12.75">
      <c r="H435" s="3"/>
    </row>
    <row r="436" ht="12.75">
      <c r="H436" s="3"/>
    </row>
    <row r="437" ht="12.75">
      <c r="H437" s="3"/>
    </row>
    <row r="438" ht="12.75">
      <c r="H438" s="3"/>
    </row>
    <row r="439" ht="12.75">
      <c r="H439" s="3"/>
    </row>
    <row r="440" ht="12.75">
      <c r="H440" s="3"/>
    </row>
    <row r="441" ht="12.75">
      <c r="H441" s="3"/>
    </row>
    <row r="442" ht="12.75">
      <c r="H442" s="3"/>
    </row>
    <row r="443" ht="12.75">
      <c r="H443" s="3"/>
    </row>
    <row r="444" ht="12.75">
      <c r="H444" s="3"/>
    </row>
    <row r="445" ht="12.75">
      <c r="H445" s="3"/>
    </row>
    <row r="446" ht="12.75">
      <c r="H446" s="3"/>
    </row>
    <row r="447" ht="12.75">
      <c r="H447" s="3"/>
    </row>
    <row r="448" ht="12.75">
      <c r="H448" s="3"/>
    </row>
    <row r="449" ht="12.75">
      <c r="H449" s="3"/>
    </row>
    <row r="450" ht="12.75">
      <c r="H450" s="3"/>
    </row>
    <row r="451" ht="12.75">
      <c r="H451" s="3"/>
    </row>
    <row r="452" ht="12.75">
      <c r="H452" s="3"/>
    </row>
    <row r="453" ht="12.75">
      <c r="H453" s="3"/>
    </row>
    <row r="454" ht="12.75">
      <c r="H454" s="3"/>
    </row>
    <row r="455" ht="12.75">
      <c r="H455" s="3"/>
    </row>
    <row r="456" ht="12.75">
      <c r="H456" s="3"/>
    </row>
    <row r="457" ht="12.75">
      <c r="H457" s="3"/>
    </row>
    <row r="458" ht="12.75">
      <c r="H458" s="3"/>
    </row>
    <row r="459" ht="12.75">
      <c r="H459" s="3"/>
    </row>
    <row r="460" ht="12.75">
      <c r="H460" s="3"/>
    </row>
    <row r="461" ht="12.75">
      <c r="H461" s="3"/>
    </row>
    <row r="462" ht="12.75">
      <c r="H462" s="3"/>
    </row>
    <row r="463" ht="12.75">
      <c r="H463" s="3"/>
    </row>
    <row r="464" ht="12.75">
      <c r="H464" s="3"/>
    </row>
    <row r="465" ht="12.75">
      <c r="H465" s="3"/>
    </row>
    <row r="466" ht="12.75">
      <c r="H466" s="3"/>
    </row>
    <row r="467" ht="12.75">
      <c r="H467" s="3"/>
    </row>
    <row r="468" ht="12.75">
      <c r="H468" s="3"/>
    </row>
    <row r="469" ht="12.75">
      <c r="H469" s="3"/>
    </row>
    <row r="470" ht="12.75">
      <c r="H470" s="3"/>
    </row>
    <row r="471" ht="12.75">
      <c r="H471" s="3"/>
    </row>
    <row r="472" ht="12.75">
      <c r="H472" s="3"/>
    </row>
    <row r="473" ht="12.75">
      <c r="H473" s="3"/>
    </row>
    <row r="474" ht="12.75">
      <c r="H474" s="3"/>
    </row>
    <row r="475" ht="12.75">
      <c r="H475" s="3"/>
    </row>
    <row r="476" ht="12.75">
      <c r="H476" s="3"/>
    </row>
    <row r="477" ht="12.75">
      <c r="H477" s="3"/>
    </row>
    <row r="478" ht="12.75">
      <c r="H478" s="3"/>
    </row>
    <row r="479" ht="12.75">
      <c r="H479" s="3"/>
    </row>
    <row r="480" ht="12.75">
      <c r="H480" s="3"/>
    </row>
    <row r="481" ht="12.75">
      <c r="H481" s="3"/>
    </row>
    <row r="482" ht="12.75">
      <c r="H482" s="3"/>
    </row>
    <row r="483" ht="12.75">
      <c r="H483" s="3"/>
    </row>
    <row r="484" ht="12.75">
      <c r="H484" s="3"/>
    </row>
    <row r="485" ht="12.75">
      <c r="H485" s="3"/>
    </row>
    <row r="486" ht="12.75">
      <c r="H486" s="3"/>
    </row>
    <row r="487" ht="12.75">
      <c r="H487" s="3"/>
    </row>
    <row r="488" ht="12.75">
      <c r="H488" s="3"/>
    </row>
    <row r="489" ht="12.75">
      <c r="H489" s="3"/>
    </row>
    <row r="490" ht="12.75">
      <c r="H490" s="3"/>
    </row>
    <row r="491" ht="12.75">
      <c r="H491" s="3"/>
    </row>
    <row r="492" ht="12.75">
      <c r="H492" s="3"/>
    </row>
    <row r="493" ht="12.75">
      <c r="H493" s="3"/>
    </row>
    <row r="494" ht="12.75">
      <c r="H494" s="3"/>
    </row>
    <row r="495" ht="12.75">
      <c r="H495" s="3"/>
    </row>
    <row r="496" ht="12.75">
      <c r="H496" s="3"/>
    </row>
    <row r="497" ht="12.75">
      <c r="H497" s="3"/>
    </row>
    <row r="498" ht="12.75">
      <c r="H498" s="3"/>
    </row>
    <row r="499" ht="12.75">
      <c r="H499" s="3"/>
    </row>
    <row r="500" ht="12.75">
      <c r="H500" s="3"/>
    </row>
    <row r="501" ht="12.75">
      <c r="H501" s="3"/>
    </row>
    <row r="502" ht="12.75">
      <c r="H502" s="3"/>
    </row>
    <row r="503" ht="12.75">
      <c r="H503" s="3"/>
    </row>
    <row r="504" ht="12.75">
      <c r="H504" s="3"/>
    </row>
    <row r="505" ht="12.75">
      <c r="H505" s="3"/>
    </row>
    <row r="506" ht="12.75">
      <c r="H506" s="3"/>
    </row>
    <row r="507" ht="12.75">
      <c r="H507" s="3"/>
    </row>
    <row r="508" ht="12.75">
      <c r="H508" s="3"/>
    </row>
    <row r="509" ht="12.75">
      <c r="H509" s="3"/>
    </row>
    <row r="510" ht="12.75">
      <c r="H510" s="3"/>
    </row>
    <row r="511" ht="12.75">
      <c r="H511" s="3"/>
    </row>
    <row r="512" ht="12.75">
      <c r="H512" s="3"/>
    </row>
    <row r="513" ht="12.75">
      <c r="H513" s="3"/>
    </row>
    <row r="514" ht="12.75">
      <c r="H514" s="3"/>
    </row>
    <row r="515" ht="12.75">
      <c r="H515" s="3"/>
    </row>
    <row r="516" ht="12.75">
      <c r="H516" s="3"/>
    </row>
    <row r="517" ht="12.75">
      <c r="H517" s="3"/>
    </row>
    <row r="518" ht="12.75">
      <c r="H518" s="3"/>
    </row>
    <row r="519" ht="12.75">
      <c r="H519" s="3"/>
    </row>
    <row r="520" ht="12.75">
      <c r="H520" s="3"/>
    </row>
    <row r="521" ht="12.75">
      <c r="H521" s="3"/>
    </row>
    <row r="522" ht="12.75">
      <c r="H522" s="3"/>
    </row>
    <row r="523" ht="12.75">
      <c r="H523" s="3"/>
    </row>
    <row r="524" ht="12.75">
      <c r="H524" s="3"/>
    </row>
    <row r="525" ht="12.75">
      <c r="H525" s="3"/>
    </row>
    <row r="526" ht="12.75">
      <c r="H526" s="3"/>
    </row>
    <row r="527" ht="12.75">
      <c r="H527" s="3"/>
    </row>
    <row r="528" ht="12.75">
      <c r="H528" s="3"/>
    </row>
    <row r="529" ht="12.75">
      <c r="H529" s="3"/>
    </row>
    <row r="530" ht="12.75">
      <c r="H530" s="3"/>
    </row>
    <row r="531" ht="12.75">
      <c r="H531" s="3"/>
    </row>
    <row r="532" ht="12.75">
      <c r="H532" s="3"/>
    </row>
    <row r="533" ht="12.75">
      <c r="H533" s="3"/>
    </row>
    <row r="534" ht="12.75">
      <c r="H534" s="3"/>
    </row>
    <row r="535" ht="12.75">
      <c r="H535" s="3"/>
    </row>
    <row r="536" ht="12.75">
      <c r="H536" s="3"/>
    </row>
    <row r="537" ht="12.75">
      <c r="H537" s="3"/>
    </row>
    <row r="538" ht="12.75">
      <c r="H538" s="3"/>
    </row>
    <row r="539" ht="12.75">
      <c r="H539" s="3"/>
    </row>
    <row r="540" ht="12.75">
      <c r="H540" s="3"/>
    </row>
    <row r="541" ht="12.75">
      <c r="H541" s="3"/>
    </row>
    <row r="542" ht="12.75">
      <c r="H542" s="3"/>
    </row>
    <row r="543" ht="12.75">
      <c r="H543" s="3"/>
    </row>
    <row r="544" ht="12.75">
      <c r="H544" s="3"/>
    </row>
    <row r="545" ht="12.75">
      <c r="H545" s="3"/>
    </row>
    <row r="546" ht="12.75">
      <c r="H546" s="3"/>
    </row>
    <row r="547" ht="12.75">
      <c r="H547" s="3"/>
    </row>
    <row r="548" ht="12.75">
      <c r="H548" s="3"/>
    </row>
    <row r="549" ht="12.75">
      <c r="H549" s="3"/>
    </row>
    <row r="550" ht="12.75">
      <c r="H550" s="3"/>
    </row>
    <row r="551" ht="12.75">
      <c r="H551" s="3"/>
    </row>
    <row r="552" ht="12.75">
      <c r="H552" s="3"/>
    </row>
    <row r="553" ht="12.75">
      <c r="H553" s="3"/>
    </row>
    <row r="554" ht="12.75">
      <c r="H554" s="3"/>
    </row>
    <row r="555" ht="12.75">
      <c r="H555" s="3"/>
    </row>
    <row r="556" ht="12.75">
      <c r="H556" s="3"/>
    </row>
    <row r="557" ht="12.75">
      <c r="H557" s="3"/>
    </row>
    <row r="558" ht="12.75">
      <c r="H558" s="3"/>
    </row>
    <row r="559" ht="12.75">
      <c r="H559" s="3"/>
    </row>
    <row r="560" ht="12.75">
      <c r="H560" s="3"/>
    </row>
    <row r="561" ht="12.75">
      <c r="H561" s="3"/>
    </row>
    <row r="562" ht="12.75">
      <c r="H562" s="3"/>
    </row>
    <row r="563" ht="12.75">
      <c r="H563" s="3"/>
    </row>
    <row r="564" ht="12.75">
      <c r="H564" s="3"/>
    </row>
    <row r="565" ht="12.75">
      <c r="H565" s="3"/>
    </row>
    <row r="566" ht="12.75">
      <c r="H566" s="3"/>
    </row>
    <row r="567" ht="12.75">
      <c r="H567" s="3"/>
    </row>
    <row r="568" ht="12.75">
      <c r="H568" s="3"/>
    </row>
    <row r="569" ht="12.75">
      <c r="H569" s="3"/>
    </row>
    <row r="570" ht="12.75">
      <c r="H570" s="3"/>
    </row>
    <row r="571" ht="12.75">
      <c r="H571" s="3"/>
    </row>
    <row r="572" ht="12.75">
      <c r="H572" s="3"/>
    </row>
    <row r="573" ht="12.75">
      <c r="H573" s="3"/>
    </row>
    <row r="574" ht="12.75">
      <c r="H574" s="3"/>
    </row>
    <row r="575" ht="12.75">
      <c r="H575" s="3"/>
    </row>
    <row r="576" ht="12.75">
      <c r="H576" s="3"/>
    </row>
    <row r="577" ht="12.75">
      <c r="H577" s="3"/>
    </row>
    <row r="578" ht="12.75">
      <c r="H578" s="3"/>
    </row>
    <row r="579" ht="12.75">
      <c r="H579" s="3"/>
    </row>
    <row r="580" ht="12.75">
      <c r="H580" s="3"/>
    </row>
    <row r="581" ht="12.75">
      <c r="H581" s="3"/>
    </row>
    <row r="582" ht="12.75">
      <c r="H582" s="3"/>
    </row>
    <row r="583" ht="12.75">
      <c r="H583" s="3"/>
    </row>
    <row r="584" ht="12.75">
      <c r="H584" s="3"/>
    </row>
    <row r="585" ht="12.75">
      <c r="H585" s="3"/>
    </row>
    <row r="586" ht="12.75">
      <c r="H586" s="3"/>
    </row>
    <row r="587" ht="12.75">
      <c r="H587" s="3"/>
    </row>
    <row r="588" ht="12.75">
      <c r="H588" s="3"/>
    </row>
    <row r="589" ht="12.75">
      <c r="H589" s="3"/>
    </row>
    <row r="590" ht="12.75">
      <c r="H590" s="3"/>
    </row>
    <row r="591" ht="12.75">
      <c r="H591" s="3"/>
    </row>
    <row r="592" ht="12.75">
      <c r="H592" s="3"/>
    </row>
    <row r="593" ht="12.75">
      <c r="H593" s="3"/>
    </row>
    <row r="594" ht="12.75">
      <c r="H594" s="3"/>
    </row>
    <row r="595" ht="12.75">
      <c r="H595" s="3"/>
    </row>
    <row r="596" ht="12.75">
      <c r="H596" s="3"/>
    </row>
    <row r="597" ht="12.75">
      <c r="H597" s="3"/>
    </row>
    <row r="598" ht="12.75">
      <c r="H598" s="3"/>
    </row>
    <row r="599" ht="12.75">
      <c r="H599" s="3"/>
    </row>
    <row r="600" ht="12.75">
      <c r="H600" s="3"/>
    </row>
    <row r="601" ht="12.75">
      <c r="H601" s="3"/>
    </row>
    <row r="602" ht="12.75">
      <c r="H602" s="3"/>
    </row>
    <row r="603" ht="12.75">
      <c r="H603" s="3"/>
    </row>
    <row r="604" ht="12.75">
      <c r="H604" s="3"/>
    </row>
    <row r="605" ht="12.75">
      <c r="H605" s="3"/>
    </row>
    <row r="606" ht="12.75">
      <c r="H606" s="3"/>
    </row>
    <row r="607" ht="12.75">
      <c r="H607" s="3"/>
    </row>
    <row r="608" ht="12.75">
      <c r="H608" s="3"/>
    </row>
    <row r="609" ht="12.75">
      <c r="H609" s="3"/>
    </row>
    <row r="610" ht="12.75">
      <c r="H610" s="3"/>
    </row>
    <row r="611" ht="12.75">
      <c r="H611" s="3"/>
    </row>
    <row r="612" ht="12.75">
      <c r="H612" s="3"/>
    </row>
    <row r="613" ht="12.75">
      <c r="H613" s="3"/>
    </row>
    <row r="614" ht="12.75">
      <c r="H614" s="3"/>
    </row>
    <row r="615" ht="12.75">
      <c r="H615" s="3"/>
    </row>
    <row r="616" ht="12.75">
      <c r="H616" s="3"/>
    </row>
    <row r="617" ht="12.75">
      <c r="H617" s="3"/>
    </row>
    <row r="618" ht="12.75">
      <c r="H618" s="3"/>
    </row>
    <row r="619" ht="12.75">
      <c r="H619" s="3"/>
    </row>
    <row r="620" ht="12.75">
      <c r="H620" s="3"/>
    </row>
    <row r="621" ht="12.75">
      <c r="H621" s="3"/>
    </row>
    <row r="622" ht="12.75">
      <c r="H622" s="3"/>
    </row>
    <row r="623" ht="12.75">
      <c r="H623" s="3"/>
    </row>
    <row r="624" ht="12.75">
      <c r="H624" s="3"/>
    </row>
    <row r="625" ht="12.75">
      <c r="H625" s="3"/>
    </row>
    <row r="626" ht="12.75">
      <c r="H626" s="3"/>
    </row>
    <row r="627" ht="12.75">
      <c r="H627" s="3"/>
    </row>
    <row r="628" ht="12.75">
      <c r="H628" s="3"/>
    </row>
    <row r="629" ht="12.75">
      <c r="H629" s="3"/>
    </row>
    <row r="630" ht="12.75">
      <c r="H630" s="3"/>
    </row>
    <row r="631" ht="12.75">
      <c r="H631" s="3"/>
    </row>
    <row r="632" ht="12.75">
      <c r="H632" s="3"/>
    </row>
    <row r="633" ht="12.75">
      <c r="H633" s="3"/>
    </row>
    <row r="634" ht="12.75">
      <c r="H634" s="3"/>
    </row>
    <row r="635" ht="12.75">
      <c r="H635" s="3"/>
    </row>
    <row r="636" ht="12.75">
      <c r="H636" s="3"/>
    </row>
    <row r="637" ht="12.75">
      <c r="H637" s="3"/>
    </row>
    <row r="638" ht="12.75">
      <c r="H638" s="3"/>
    </row>
    <row r="639" ht="12.75">
      <c r="H639" s="3"/>
    </row>
    <row r="640" ht="12.75">
      <c r="H640" s="3"/>
    </row>
    <row r="641" ht="12.75">
      <c r="H641" s="3"/>
    </row>
    <row r="642" ht="12.75">
      <c r="H642" s="3"/>
    </row>
    <row r="643" ht="12.75">
      <c r="H643" s="3"/>
    </row>
    <row r="644" ht="12.75">
      <c r="H644" s="3"/>
    </row>
    <row r="645" ht="12.75">
      <c r="H645" s="3"/>
    </row>
    <row r="646" ht="12.75">
      <c r="H646" s="3"/>
    </row>
    <row r="647" ht="12.75">
      <c r="H647" s="3"/>
    </row>
    <row r="648" ht="12.75">
      <c r="H648" s="3"/>
    </row>
    <row r="649" ht="12.75">
      <c r="H649" s="3"/>
    </row>
    <row r="650" ht="12.75">
      <c r="H650" s="3"/>
    </row>
    <row r="651" ht="12.75">
      <c r="H651" s="3"/>
    </row>
    <row r="652" ht="12.75">
      <c r="H652" s="3"/>
    </row>
    <row r="653" ht="12.75">
      <c r="H653" s="3"/>
    </row>
    <row r="654" ht="12.75">
      <c r="H654" s="3"/>
    </row>
    <row r="655" ht="12.75">
      <c r="H655" s="3"/>
    </row>
    <row r="656" ht="12.75">
      <c r="H656" s="3"/>
    </row>
    <row r="657" ht="12.75">
      <c r="H657" s="3"/>
    </row>
    <row r="658" ht="12.75">
      <c r="H658" s="3"/>
    </row>
    <row r="659" ht="12.75">
      <c r="H659" s="3"/>
    </row>
    <row r="660" ht="12.75">
      <c r="H660" s="3"/>
    </row>
    <row r="661" ht="12.75">
      <c r="H661" s="3"/>
    </row>
    <row r="662" ht="12.75">
      <c r="H662" s="3"/>
    </row>
    <row r="663" ht="12.75">
      <c r="H663" s="3"/>
    </row>
    <row r="664" ht="12.75">
      <c r="H664" s="3"/>
    </row>
    <row r="665" ht="12.75">
      <c r="H665" s="3"/>
    </row>
    <row r="666" ht="12.75">
      <c r="H666" s="3"/>
    </row>
    <row r="667" ht="12.75">
      <c r="H667" s="3"/>
    </row>
    <row r="668" ht="12.75">
      <c r="H668" s="3"/>
    </row>
    <row r="669" ht="12.75">
      <c r="H669" s="3"/>
    </row>
    <row r="670" ht="12.75">
      <c r="H670" s="3"/>
    </row>
    <row r="671" ht="12.75">
      <c r="H671" s="3"/>
    </row>
    <row r="672" ht="12.75">
      <c r="H672" s="3"/>
    </row>
    <row r="673" ht="12.75">
      <c r="H673" s="3"/>
    </row>
    <row r="674" ht="12.75">
      <c r="H674" s="3"/>
    </row>
    <row r="675" ht="12.75">
      <c r="H675" s="3"/>
    </row>
    <row r="676" ht="12.75">
      <c r="H676" s="3"/>
    </row>
    <row r="677" ht="12.75">
      <c r="H677" s="3"/>
    </row>
    <row r="678" ht="12.75">
      <c r="H678" s="3"/>
    </row>
    <row r="679" ht="12.75">
      <c r="H679" s="3"/>
    </row>
    <row r="680" ht="12.75">
      <c r="H680" s="3"/>
    </row>
    <row r="681" ht="12.75">
      <c r="H681" s="3"/>
    </row>
    <row r="682" ht="12.75">
      <c r="H682" s="3"/>
    </row>
    <row r="683" ht="12.75">
      <c r="H683" s="3"/>
    </row>
    <row r="684" ht="12.75">
      <c r="H684" s="3"/>
    </row>
    <row r="685" ht="12.75">
      <c r="H685" s="3"/>
    </row>
    <row r="686" ht="12.75">
      <c r="H686" s="3"/>
    </row>
    <row r="687" ht="12.75">
      <c r="H687" s="3"/>
    </row>
    <row r="688" ht="12.75">
      <c r="H688" s="3"/>
    </row>
    <row r="689" ht="12.75">
      <c r="H689" s="3"/>
    </row>
    <row r="690" ht="12.75">
      <c r="H690" s="3"/>
    </row>
    <row r="691" ht="12.75">
      <c r="H691" s="3"/>
    </row>
    <row r="692" ht="12.75">
      <c r="H692" s="3"/>
    </row>
    <row r="693" ht="12.75">
      <c r="H693" s="3"/>
    </row>
    <row r="694" ht="12.75">
      <c r="H694" s="3"/>
    </row>
    <row r="695" ht="12.75">
      <c r="H695" s="3"/>
    </row>
    <row r="696" ht="12.75">
      <c r="H696" s="3"/>
    </row>
    <row r="697" ht="12.75">
      <c r="H697" s="3"/>
    </row>
    <row r="698" ht="12.75">
      <c r="H698" s="3"/>
    </row>
    <row r="699" ht="12.75">
      <c r="H699" s="3"/>
    </row>
    <row r="700" ht="12.75">
      <c r="H700" s="3"/>
    </row>
    <row r="701" ht="12.75">
      <c r="H701" s="3"/>
    </row>
    <row r="702" ht="12.75">
      <c r="H702" s="3"/>
    </row>
    <row r="703" ht="12.75">
      <c r="H703" s="3"/>
    </row>
    <row r="704" ht="12.75">
      <c r="H704" s="3"/>
    </row>
    <row r="705" ht="12.75">
      <c r="H705" s="3"/>
    </row>
    <row r="706" ht="12.75">
      <c r="H706" s="3"/>
    </row>
    <row r="707" ht="12.75">
      <c r="H707" s="3"/>
    </row>
    <row r="708" ht="12.75">
      <c r="H708" s="3"/>
    </row>
    <row r="709" ht="12.75">
      <c r="H709" s="3"/>
    </row>
    <row r="710" ht="12.75">
      <c r="H710" s="3"/>
    </row>
    <row r="711" ht="12.75">
      <c r="H711" s="3"/>
    </row>
    <row r="712" ht="12.75">
      <c r="H712" s="3"/>
    </row>
    <row r="713" ht="12.75">
      <c r="H713" s="3"/>
    </row>
    <row r="714" ht="12.75">
      <c r="H714" s="3"/>
    </row>
    <row r="715" ht="12.75">
      <c r="H715" s="3"/>
    </row>
    <row r="716" ht="12.75">
      <c r="H716" s="3"/>
    </row>
    <row r="717" ht="12.75">
      <c r="H717" s="3"/>
    </row>
    <row r="718" ht="12.75">
      <c r="H718" s="3"/>
    </row>
    <row r="719" ht="12.75">
      <c r="H719" s="3"/>
    </row>
    <row r="720" ht="12.75">
      <c r="H720" s="3"/>
    </row>
    <row r="721" ht="12.75">
      <c r="H721" s="3"/>
    </row>
    <row r="722" ht="12.75">
      <c r="H722" s="3"/>
    </row>
    <row r="723" ht="12.75">
      <c r="H723" s="3"/>
    </row>
    <row r="724" ht="12.75">
      <c r="H724" s="3"/>
    </row>
    <row r="725" ht="12.75">
      <c r="H725" s="3"/>
    </row>
    <row r="726" ht="12.75">
      <c r="H726" s="3"/>
    </row>
    <row r="727" ht="12.75">
      <c r="H727" s="3"/>
    </row>
    <row r="728" ht="12.75">
      <c r="H728" s="3"/>
    </row>
    <row r="729" ht="12.75">
      <c r="H729" s="3"/>
    </row>
    <row r="730" ht="12.75">
      <c r="H730" s="3"/>
    </row>
    <row r="731" ht="12.75">
      <c r="H731" s="3"/>
    </row>
    <row r="732" ht="12.75">
      <c r="H732" s="3"/>
    </row>
    <row r="733" ht="12.75">
      <c r="H733" s="3"/>
    </row>
    <row r="734" ht="12.75">
      <c r="H734" s="3"/>
    </row>
    <row r="735" ht="12.75">
      <c r="H735" s="3"/>
    </row>
    <row r="736" ht="12.75">
      <c r="H736" s="3"/>
    </row>
    <row r="737" ht="12.75">
      <c r="H737" s="3"/>
    </row>
    <row r="738" ht="12.75">
      <c r="H738" s="3"/>
    </row>
    <row r="739" ht="12.75">
      <c r="H739" s="3"/>
    </row>
    <row r="740" ht="12.75">
      <c r="H740" s="3"/>
    </row>
    <row r="741" ht="12.75">
      <c r="H741" s="3"/>
    </row>
    <row r="742" ht="12.75">
      <c r="H742" s="3"/>
    </row>
    <row r="743" ht="12.75">
      <c r="H743" s="3"/>
    </row>
    <row r="744" ht="12.75">
      <c r="H744" s="3"/>
    </row>
    <row r="745" ht="12.75">
      <c r="H745" s="3"/>
    </row>
    <row r="746" ht="12.75">
      <c r="H746" s="3"/>
    </row>
    <row r="747" ht="12.75">
      <c r="H747" s="3"/>
    </row>
    <row r="748" ht="12.75">
      <c r="H748" s="3"/>
    </row>
    <row r="749" ht="12.75">
      <c r="H749" s="3"/>
    </row>
    <row r="750" ht="12.75">
      <c r="H750" s="3"/>
    </row>
    <row r="751" ht="12.75">
      <c r="H751" s="3"/>
    </row>
    <row r="752" ht="12.75">
      <c r="H752" s="3"/>
    </row>
    <row r="753" ht="12.75">
      <c r="H753" s="3"/>
    </row>
    <row r="754" ht="12.75">
      <c r="H754" s="3"/>
    </row>
    <row r="755" ht="12.75">
      <c r="H755" s="3"/>
    </row>
    <row r="756" ht="12.75">
      <c r="H756" s="3"/>
    </row>
    <row r="757" ht="12.75">
      <c r="H757" s="3"/>
    </row>
    <row r="758" ht="12.75">
      <c r="H758" s="3"/>
    </row>
    <row r="759" ht="12.75">
      <c r="H759" s="3"/>
    </row>
    <row r="760" ht="12.75">
      <c r="H760" s="3"/>
    </row>
    <row r="761" ht="12.75">
      <c r="H761" s="3"/>
    </row>
    <row r="762" ht="12.75">
      <c r="H762" s="3"/>
    </row>
    <row r="763" ht="12.75">
      <c r="H763" s="3"/>
    </row>
    <row r="764" ht="12.75">
      <c r="H764" s="3"/>
    </row>
    <row r="765" ht="12.75">
      <c r="H765" s="3"/>
    </row>
    <row r="766" ht="12.75">
      <c r="H766" s="3"/>
    </row>
    <row r="767" ht="12.75">
      <c r="H767" s="3"/>
    </row>
    <row r="768" ht="12.75">
      <c r="H768" s="3"/>
    </row>
    <row r="769" ht="12.75">
      <c r="H769" s="3"/>
    </row>
    <row r="770" ht="12.75">
      <c r="H770" s="3"/>
    </row>
    <row r="771" ht="12.75">
      <c r="H771" s="3"/>
    </row>
    <row r="772" ht="12.75">
      <c r="H772" s="3"/>
    </row>
    <row r="773" ht="12.75">
      <c r="H773" s="3"/>
    </row>
    <row r="774" ht="12.75">
      <c r="H774" s="3"/>
    </row>
    <row r="775" ht="12.75">
      <c r="H775" s="3"/>
    </row>
    <row r="776" ht="12.75">
      <c r="H776" s="3"/>
    </row>
    <row r="777" ht="12.75">
      <c r="H777" s="3"/>
    </row>
    <row r="778" ht="12.75">
      <c r="H778" s="3"/>
    </row>
    <row r="779" ht="12.75">
      <c r="H779" s="3"/>
    </row>
    <row r="780" ht="12.75">
      <c r="H780" s="3"/>
    </row>
    <row r="781" ht="12.75">
      <c r="H781" s="3"/>
    </row>
    <row r="782" ht="12.75">
      <c r="H782" s="3"/>
    </row>
    <row r="783" ht="12.75">
      <c r="H783" s="3"/>
    </row>
    <row r="784" ht="12.75">
      <c r="H784" s="3"/>
    </row>
    <row r="785" ht="12.75">
      <c r="H785" s="3"/>
    </row>
    <row r="786" ht="12.75">
      <c r="H786" s="3"/>
    </row>
    <row r="787" ht="12.75">
      <c r="H787" s="3"/>
    </row>
    <row r="788" ht="12.75">
      <c r="H788" s="3"/>
    </row>
    <row r="789" ht="12.75">
      <c r="H789" s="3"/>
    </row>
    <row r="790" ht="12.75">
      <c r="H790" s="3"/>
    </row>
    <row r="791" ht="12.75">
      <c r="H791" s="3"/>
    </row>
    <row r="792" ht="12.75">
      <c r="H792" s="3"/>
    </row>
    <row r="793" ht="12.75">
      <c r="H793" s="3"/>
    </row>
    <row r="794" ht="12.75">
      <c r="H794" s="3"/>
    </row>
    <row r="795" ht="12.75">
      <c r="H795" s="3"/>
    </row>
    <row r="796" ht="12.75">
      <c r="H796" s="3"/>
    </row>
    <row r="797" ht="12.75">
      <c r="H797" s="3"/>
    </row>
    <row r="798" ht="12.75">
      <c r="H798" s="3"/>
    </row>
    <row r="799" ht="12.75">
      <c r="H799" s="3"/>
    </row>
    <row r="800" ht="12.75">
      <c r="H800" s="3"/>
    </row>
    <row r="801" ht="12.75">
      <c r="H801" s="3"/>
    </row>
    <row r="802" ht="12.75">
      <c r="H802" s="3"/>
    </row>
    <row r="803" ht="12.75">
      <c r="H803" s="3"/>
    </row>
    <row r="804" ht="12.75">
      <c r="H804" s="3"/>
    </row>
    <row r="805" ht="12.75">
      <c r="H805" s="3"/>
    </row>
    <row r="806" ht="12.75">
      <c r="H806" s="3"/>
    </row>
    <row r="807" ht="12.75">
      <c r="H807" s="3"/>
    </row>
    <row r="808" ht="12.75">
      <c r="H808" s="3"/>
    </row>
    <row r="809" ht="12.75">
      <c r="H809" s="3"/>
    </row>
    <row r="810" ht="12.75">
      <c r="H810" s="3"/>
    </row>
    <row r="811" ht="12.75">
      <c r="H811" s="3"/>
    </row>
    <row r="812" ht="12.75">
      <c r="H812" s="3"/>
    </row>
    <row r="813" ht="12.75">
      <c r="H813" s="3"/>
    </row>
    <row r="814" ht="12.75">
      <c r="H814" s="3"/>
    </row>
    <row r="815" ht="12.75">
      <c r="H815" s="3"/>
    </row>
    <row r="816" ht="12.75">
      <c r="H816" s="3"/>
    </row>
    <row r="817" ht="12.75">
      <c r="H817" s="3"/>
    </row>
    <row r="818" ht="12.75">
      <c r="H818" s="3"/>
    </row>
    <row r="819" ht="12.75">
      <c r="H819" s="3"/>
    </row>
    <row r="820" ht="12.75">
      <c r="H820" s="3"/>
    </row>
    <row r="821" ht="12.75">
      <c r="H821" s="3"/>
    </row>
    <row r="822" ht="12.75">
      <c r="H822" s="3"/>
    </row>
    <row r="823" ht="12.75">
      <c r="H823" s="3"/>
    </row>
    <row r="824" ht="12.75">
      <c r="H824" s="3"/>
    </row>
    <row r="825" ht="12.75">
      <c r="H825" s="3"/>
    </row>
    <row r="826" ht="12.75">
      <c r="H826" s="3"/>
    </row>
    <row r="827" ht="12.75">
      <c r="H827" s="3"/>
    </row>
    <row r="828" ht="12.75">
      <c r="H828" s="3"/>
    </row>
    <row r="829" ht="12.75">
      <c r="H829" s="3"/>
    </row>
    <row r="830" ht="12.75">
      <c r="H830" s="3"/>
    </row>
    <row r="831" ht="12.75">
      <c r="H831" s="3"/>
    </row>
    <row r="832" ht="12.75">
      <c r="H832" s="3"/>
    </row>
    <row r="833" ht="12.75">
      <c r="H833" s="3"/>
    </row>
    <row r="834" ht="12.75">
      <c r="H834" s="3"/>
    </row>
    <row r="835" ht="12.75">
      <c r="H835" s="3"/>
    </row>
    <row r="836" ht="12.75">
      <c r="H836" s="3"/>
    </row>
    <row r="837" ht="12.75">
      <c r="H837" s="3"/>
    </row>
    <row r="838" ht="12.75">
      <c r="H838" s="3"/>
    </row>
    <row r="839" ht="12.75">
      <c r="H839" s="3"/>
    </row>
    <row r="840" ht="12.75">
      <c r="H840" s="3"/>
    </row>
    <row r="841" ht="12.75">
      <c r="H841" s="3"/>
    </row>
    <row r="842" ht="12.75">
      <c r="H842" s="3"/>
    </row>
    <row r="843" ht="12.75">
      <c r="H843" s="3"/>
    </row>
    <row r="844" ht="12.75">
      <c r="H844" s="3"/>
    </row>
    <row r="845" ht="12.75">
      <c r="H845" s="3"/>
    </row>
    <row r="846" ht="12.75">
      <c r="H846" s="3"/>
    </row>
    <row r="847" ht="12.75">
      <c r="H847" s="3"/>
    </row>
  </sheetData>
  <mergeCells count="3">
    <mergeCell ref="A5:A6"/>
    <mergeCell ref="H5:P5"/>
    <mergeCell ref="A3:P3"/>
  </mergeCells>
  <printOptions/>
  <pageMargins left="0.49" right="0" top="0.47" bottom="0.47" header="0.17" footer="0.28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AW82"/>
  <sheetViews>
    <sheetView workbookViewId="0" topLeftCell="A1">
      <pane xSplit="2" ySplit="5" topLeftCell="C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00390625" defaultRowHeight="12.75"/>
  <cols>
    <col min="1" max="1" width="13.00390625" style="0" customWidth="1"/>
    <col min="2" max="2" width="5.875" style="0" customWidth="1"/>
    <col min="3" max="3" width="7.75390625" style="0" customWidth="1"/>
    <col min="4" max="4" width="6.25390625" style="0" hidden="1" customWidth="1"/>
    <col min="5" max="5" width="7.625" style="0" hidden="1" customWidth="1"/>
    <col min="6" max="6" width="6.875" style="0" hidden="1" customWidth="1"/>
    <col min="7" max="7" width="5.75390625" style="0" hidden="1" customWidth="1"/>
    <col min="8" max="8" width="5.00390625" style="0" hidden="1" customWidth="1"/>
    <col min="9" max="9" width="5.75390625" style="0" hidden="1" customWidth="1"/>
    <col min="10" max="10" width="6.00390625" style="0" hidden="1" customWidth="1"/>
    <col min="11" max="11" width="7.875" style="0" customWidth="1"/>
    <col min="12" max="12" width="8.375" style="100" customWidth="1"/>
    <col min="13" max="13" width="5.625" style="0" customWidth="1"/>
    <col min="14" max="14" width="5.75390625" style="0" customWidth="1"/>
    <col min="15" max="15" width="6.125" style="0" customWidth="1"/>
    <col min="16" max="16" width="5.875" style="0" customWidth="1"/>
    <col min="17" max="17" width="4.625" style="0" hidden="1" customWidth="1"/>
    <col min="18" max="18" width="6.25390625" style="0" hidden="1" customWidth="1"/>
    <col min="19" max="19" width="5.25390625" style="0" hidden="1" customWidth="1"/>
    <col min="20" max="20" width="4.625" style="0" hidden="1" customWidth="1"/>
    <col min="21" max="21" width="5.25390625" style="0" hidden="1" customWidth="1"/>
    <col min="22" max="22" width="6.625" style="0" hidden="1" customWidth="1"/>
    <col min="23" max="23" width="5.875" style="0" hidden="1" customWidth="1"/>
    <col min="24" max="24" width="6.125" style="0" hidden="1" customWidth="1"/>
    <col min="25" max="25" width="5.125" style="0" hidden="1" customWidth="1"/>
    <col min="26" max="32" width="6.00390625" style="0" hidden="1" customWidth="1"/>
    <col min="33" max="33" width="6.125" style="0" customWidth="1"/>
    <col min="34" max="34" width="5.875" style="0" customWidth="1"/>
    <col min="35" max="35" width="7.625" style="0" hidden="1" customWidth="1"/>
    <col min="36" max="36" width="6.125" style="0" hidden="1" customWidth="1"/>
    <col min="37" max="37" width="9.25390625" style="0" customWidth="1"/>
    <col min="38" max="38" width="10.125" style="0" customWidth="1"/>
    <col min="39" max="39" width="7.25390625" style="0" customWidth="1"/>
    <col min="40" max="40" width="7.00390625" style="0" customWidth="1"/>
    <col min="41" max="42" width="6.75390625" style="0" customWidth="1"/>
    <col min="43" max="44" width="6.375" style="0" customWidth="1"/>
    <col min="45" max="45" width="6.25390625" style="0" customWidth="1"/>
    <col min="46" max="46" width="10.25390625" style="0" customWidth="1"/>
    <col min="47" max="47" width="7.25390625" style="0" customWidth="1"/>
    <col min="48" max="48" width="9.625" style="0" customWidth="1"/>
  </cols>
  <sheetData>
    <row r="1" spans="1:45" ht="15">
      <c r="A1" s="18"/>
      <c r="B1" s="19"/>
      <c r="C1" s="19"/>
      <c r="D1" s="19"/>
      <c r="E1" s="19"/>
      <c r="F1" s="19"/>
      <c r="G1" s="19"/>
      <c r="H1" s="19"/>
      <c r="I1" s="19"/>
      <c r="J1" s="15"/>
      <c r="K1" s="15"/>
      <c r="L1" s="106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</row>
    <row r="2" spans="1:45" ht="15.75">
      <c r="A2" s="115" t="s">
        <v>185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107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</row>
    <row r="3" spans="1:45" ht="15" customHeight="1">
      <c r="A3" s="85"/>
      <c r="B3" s="82"/>
      <c r="C3" s="82"/>
      <c r="D3" s="82"/>
      <c r="E3" s="82"/>
      <c r="F3" s="82"/>
      <c r="G3" s="82"/>
      <c r="H3" s="82"/>
      <c r="I3" s="82"/>
      <c r="J3" s="82"/>
      <c r="K3" s="82"/>
      <c r="L3" s="107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</row>
    <row r="4" spans="1:48" s="22" customFormat="1" ht="32.25" customHeight="1">
      <c r="A4" s="86" t="s">
        <v>4</v>
      </c>
      <c r="B4" s="87" t="s">
        <v>22</v>
      </c>
      <c r="C4" s="114" t="s">
        <v>34</v>
      </c>
      <c r="D4" s="114"/>
      <c r="E4" s="114"/>
      <c r="F4" s="114"/>
      <c r="G4" s="122" t="s">
        <v>35</v>
      </c>
      <c r="H4" s="123"/>
      <c r="I4" s="123"/>
      <c r="J4" s="124"/>
      <c r="K4" s="105" t="s">
        <v>117</v>
      </c>
      <c r="L4" s="127" t="s">
        <v>39</v>
      </c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9"/>
      <c r="AI4" s="125" t="s">
        <v>90</v>
      </c>
      <c r="AJ4" s="126"/>
      <c r="AK4" s="88" t="s">
        <v>126</v>
      </c>
      <c r="AL4" s="88" t="s">
        <v>127</v>
      </c>
      <c r="AM4" s="49" t="s">
        <v>92</v>
      </c>
      <c r="AN4" s="130" t="s">
        <v>91</v>
      </c>
      <c r="AO4" s="131"/>
      <c r="AP4" s="131"/>
      <c r="AQ4" s="131"/>
      <c r="AR4" s="131"/>
      <c r="AS4" s="132"/>
      <c r="AT4" s="25"/>
      <c r="AU4" s="25"/>
      <c r="AV4" s="23"/>
    </row>
    <row r="5" spans="1:48" s="22" customFormat="1" ht="30" customHeight="1">
      <c r="A5" s="86" t="s">
        <v>70</v>
      </c>
      <c r="B5" s="114" t="s">
        <v>28</v>
      </c>
      <c r="C5" s="49" t="s">
        <v>30</v>
      </c>
      <c r="D5" s="49" t="s">
        <v>32</v>
      </c>
      <c r="E5" s="49" t="s">
        <v>31</v>
      </c>
      <c r="F5" s="49" t="s">
        <v>33</v>
      </c>
      <c r="G5" s="49" t="s">
        <v>2</v>
      </c>
      <c r="H5" s="49" t="s">
        <v>32</v>
      </c>
      <c r="I5" s="49" t="s">
        <v>36</v>
      </c>
      <c r="J5" s="49" t="s">
        <v>33</v>
      </c>
      <c r="K5" s="49" t="s">
        <v>37</v>
      </c>
      <c r="L5" s="108" t="s">
        <v>99</v>
      </c>
      <c r="M5" s="89" t="s">
        <v>118</v>
      </c>
      <c r="N5" s="89" t="s">
        <v>119</v>
      </c>
      <c r="O5" s="89" t="s">
        <v>120</v>
      </c>
      <c r="P5" s="89" t="s">
        <v>121</v>
      </c>
      <c r="Q5" s="90" t="s">
        <v>94</v>
      </c>
      <c r="R5" s="90" t="s">
        <v>95</v>
      </c>
      <c r="S5" s="90" t="s">
        <v>96</v>
      </c>
      <c r="T5" s="90" t="s">
        <v>97</v>
      </c>
      <c r="U5" s="91" t="s">
        <v>44</v>
      </c>
      <c r="V5" s="91" t="s">
        <v>45</v>
      </c>
      <c r="W5" s="91" t="s">
        <v>46</v>
      </c>
      <c r="X5" s="91" t="s">
        <v>47</v>
      </c>
      <c r="Y5" s="92" t="s">
        <v>48</v>
      </c>
      <c r="Z5" s="92" t="s">
        <v>49</v>
      </c>
      <c r="AA5" s="92" t="s">
        <v>50</v>
      </c>
      <c r="AB5" s="92" t="s">
        <v>51</v>
      </c>
      <c r="AC5" s="93" t="s">
        <v>152</v>
      </c>
      <c r="AD5" s="93" t="s">
        <v>153</v>
      </c>
      <c r="AE5" s="93" t="s">
        <v>154</v>
      </c>
      <c r="AF5" s="93" t="s">
        <v>155</v>
      </c>
      <c r="AG5" s="89" t="s">
        <v>122</v>
      </c>
      <c r="AH5" s="89" t="s">
        <v>38</v>
      </c>
      <c r="AI5" s="94" t="s">
        <v>128</v>
      </c>
      <c r="AJ5" s="95" t="s">
        <v>40</v>
      </c>
      <c r="AK5" s="94" t="s">
        <v>128</v>
      </c>
      <c r="AL5" s="94" t="s">
        <v>128</v>
      </c>
      <c r="AM5" s="49" t="s">
        <v>41</v>
      </c>
      <c r="AN5" s="89" t="s">
        <v>2</v>
      </c>
      <c r="AO5" s="95" t="s">
        <v>52</v>
      </c>
      <c r="AP5" s="95" t="s">
        <v>42</v>
      </c>
      <c r="AQ5" s="95" t="s">
        <v>54</v>
      </c>
      <c r="AR5" s="95" t="s">
        <v>43</v>
      </c>
      <c r="AS5" s="95" t="s">
        <v>55</v>
      </c>
      <c r="AT5" s="25"/>
      <c r="AU5" s="25"/>
      <c r="AV5" s="25"/>
    </row>
    <row r="6" spans="1:48" ht="13.5">
      <c r="A6" s="96" t="s">
        <v>58</v>
      </c>
      <c r="B6" s="58" t="s">
        <v>59</v>
      </c>
      <c r="C6" s="89">
        <f aca="true" t="shared" si="0" ref="C6:C44">D6+E6+F6</f>
        <v>562</v>
      </c>
      <c r="D6" s="95"/>
      <c r="E6" s="95"/>
      <c r="F6" s="95">
        <v>562</v>
      </c>
      <c r="G6" s="89">
        <f>H6+I6+J6</f>
        <v>21</v>
      </c>
      <c r="H6" s="95"/>
      <c r="I6" s="95"/>
      <c r="J6" s="95">
        <v>21</v>
      </c>
      <c r="K6" s="89">
        <f>L6+AG6+AH6</f>
        <v>69.41</v>
      </c>
      <c r="L6" s="109">
        <f>M6+N6+O6+P6</f>
        <v>51.91</v>
      </c>
      <c r="M6" s="95">
        <f>U6+Y6+Q6+AC6</f>
        <v>2.66</v>
      </c>
      <c r="N6" s="95">
        <f>V6+Z6+R6+AD6</f>
        <v>1.66</v>
      </c>
      <c r="O6" s="95">
        <f>W6+AA6+S6+AE6</f>
        <v>16.49</v>
      </c>
      <c r="P6" s="95">
        <f>X6+AB6+T6+AF6</f>
        <v>31.1</v>
      </c>
      <c r="Q6" s="95"/>
      <c r="R6" s="95"/>
      <c r="S6" s="95"/>
      <c r="T6" s="95"/>
      <c r="U6" s="95"/>
      <c r="V6" s="95"/>
      <c r="W6" s="95"/>
      <c r="X6" s="95"/>
      <c r="Y6" s="95">
        <v>2.66</v>
      </c>
      <c r="Z6" s="95">
        <v>1.66</v>
      </c>
      <c r="AA6" s="95">
        <v>16.49</v>
      </c>
      <c r="AB6" s="95">
        <v>31.1</v>
      </c>
      <c r="AC6" s="95"/>
      <c r="AD6" s="95"/>
      <c r="AE6" s="95"/>
      <c r="AF6" s="95"/>
      <c r="AG6" s="89">
        <v>4</v>
      </c>
      <c r="AH6" s="89">
        <v>13.5</v>
      </c>
      <c r="AI6" s="95">
        <v>20</v>
      </c>
      <c r="AJ6" s="95">
        <v>2</v>
      </c>
      <c r="AK6" s="95">
        <v>10</v>
      </c>
      <c r="AL6" s="95">
        <v>20</v>
      </c>
      <c r="AM6" s="97">
        <v>0</v>
      </c>
      <c r="AN6" s="89">
        <f>AO6+AR6+AS6+AP6+AQ6</f>
        <v>28</v>
      </c>
      <c r="AO6" s="95">
        <v>12</v>
      </c>
      <c r="AP6" s="95">
        <v>16</v>
      </c>
      <c r="AQ6" s="95">
        <v>0</v>
      </c>
      <c r="AR6" s="95">
        <v>0</v>
      </c>
      <c r="AS6" s="95">
        <v>0</v>
      </c>
      <c r="AT6" s="14"/>
      <c r="AU6" s="14"/>
      <c r="AV6" s="3"/>
    </row>
    <row r="7" spans="1:48" ht="13.5">
      <c r="A7" s="96" t="s">
        <v>130</v>
      </c>
      <c r="B7" s="58" t="s">
        <v>76</v>
      </c>
      <c r="C7" s="89">
        <f t="shared" si="0"/>
        <v>323</v>
      </c>
      <c r="D7" s="95"/>
      <c r="E7" s="95"/>
      <c r="F7" s="95">
        <v>323</v>
      </c>
      <c r="G7" s="89">
        <f>H7+I7+J7</f>
        <v>12</v>
      </c>
      <c r="H7" s="95"/>
      <c r="I7" s="95"/>
      <c r="J7" s="95">
        <v>12</v>
      </c>
      <c r="K7" s="89">
        <f>L7+AG7+AH7</f>
        <v>47.989999999999995</v>
      </c>
      <c r="L7" s="109">
        <f>M7+N7+O7+P7</f>
        <v>33.739999999999995</v>
      </c>
      <c r="M7" s="95">
        <f aca="true" t="shared" si="1" ref="M7:M44">U7+Y7+Q7+AC7</f>
        <v>0.11</v>
      </c>
      <c r="N7" s="95">
        <f aca="true" t="shared" si="2" ref="N7:N44">V7+Z7+R7+AD7</f>
        <v>7.88</v>
      </c>
      <c r="O7" s="95">
        <f aca="true" t="shared" si="3" ref="O7:O44">W7+AA7+S7+AE7</f>
        <v>7.17</v>
      </c>
      <c r="P7" s="95">
        <f aca="true" t="shared" si="4" ref="P7:P43">X7+AB7+T7+AF7</f>
        <v>18.58</v>
      </c>
      <c r="Q7" s="95"/>
      <c r="R7" s="95"/>
      <c r="S7" s="95"/>
      <c r="T7" s="95"/>
      <c r="U7" s="95"/>
      <c r="V7" s="95"/>
      <c r="W7" s="95"/>
      <c r="X7" s="95"/>
      <c r="Y7" s="95">
        <v>0.11</v>
      </c>
      <c r="Z7" s="95">
        <v>7.88</v>
      </c>
      <c r="AA7" s="95">
        <v>7.17</v>
      </c>
      <c r="AB7" s="95">
        <v>18.58</v>
      </c>
      <c r="AC7" s="95"/>
      <c r="AD7" s="95"/>
      <c r="AE7" s="95"/>
      <c r="AF7" s="95"/>
      <c r="AG7" s="89">
        <v>5</v>
      </c>
      <c r="AH7" s="89">
        <v>9.25</v>
      </c>
      <c r="AI7" s="95">
        <v>45.7</v>
      </c>
      <c r="AJ7" s="95">
        <v>5</v>
      </c>
      <c r="AK7" s="95">
        <v>20</v>
      </c>
      <c r="AL7" s="95">
        <v>10</v>
      </c>
      <c r="AM7" s="89">
        <v>0</v>
      </c>
      <c r="AN7" s="89">
        <f aca="true" t="shared" si="5" ref="AN7:AN43">AO7+AR7+AS7+AP7+AQ7</f>
        <v>126</v>
      </c>
      <c r="AO7" s="95">
        <v>12</v>
      </c>
      <c r="AP7" s="95">
        <v>88</v>
      </c>
      <c r="AQ7" s="95">
        <v>4</v>
      </c>
      <c r="AR7" s="95">
        <v>17</v>
      </c>
      <c r="AS7" s="95">
        <v>5</v>
      </c>
      <c r="AT7" s="3"/>
      <c r="AU7" s="3"/>
      <c r="AV7" s="3"/>
    </row>
    <row r="8" spans="1:48" ht="13.5">
      <c r="A8" s="96" t="s">
        <v>60</v>
      </c>
      <c r="B8" s="58" t="s">
        <v>61</v>
      </c>
      <c r="C8" s="89">
        <f t="shared" si="0"/>
        <v>214</v>
      </c>
      <c r="D8" s="95"/>
      <c r="E8" s="95"/>
      <c r="F8" s="95">
        <v>214</v>
      </c>
      <c r="G8" s="89">
        <f>H8+I8+J8</f>
        <v>11</v>
      </c>
      <c r="H8" s="95"/>
      <c r="I8" s="95"/>
      <c r="J8" s="95">
        <v>11</v>
      </c>
      <c r="K8" s="89">
        <f>L8+AG8+AH8</f>
        <v>58.93</v>
      </c>
      <c r="L8" s="109">
        <f aca="true" t="shared" si="6" ref="L8:L47">M8+N8+O8+P8</f>
        <v>42.18</v>
      </c>
      <c r="M8" s="95">
        <f t="shared" si="1"/>
        <v>0.5</v>
      </c>
      <c r="N8" s="95">
        <f t="shared" si="2"/>
        <v>14.11</v>
      </c>
      <c r="O8" s="95">
        <f t="shared" si="3"/>
        <v>16.24</v>
      </c>
      <c r="P8" s="95">
        <f t="shared" si="4"/>
        <v>11.33</v>
      </c>
      <c r="Q8" s="95"/>
      <c r="R8" s="95"/>
      <c r="S8" s="95"/>
      <c r="T8" s="95"/>
      <c r="U8" s="95"/>
      <c r="V8" s="95"/>
      <c r="W8" s="95"/>
      <c r="X8" s="95"/>
      <c r="Y8" s="95">
        <v>0.5</v>
      </c>
      <c r="Z8" s="95">
        <v>14.11</v>
      </c>
      <c r="AA8" s="95">
        <v>16.24</v>
      </c>
      <c r="AB8" s="95">
        <v>11.33</v>
      </c>
      <c r="AC8" s="95"/>
      <c r="AD8" s="95"/>
      <c r="AE8" s="95"/>
      <c r="AF8" s="95"/>
      <c r="AG8" s="89">
        <v>4.5</v>
      </c>
      <c r="AH8" s="89">
        <v>12.25</v>
      </c>
      <c r="AI8" s="95">
        <v>100</v>
      </c>
      <c r="AJ8" s="95">
        <v>10</v>
      </c>
      <c r="AK8" s="95">
        <v>20</v>
      </c>
      <c r="AL8" s="95">
        <v>20</v>
      </c>
      <c r="AM8" s="89">
        <v>0</v>
      </c>
      <c r="AN8" s="89">
        <f t="shared" si="5"/>
        <v>56.5</v>
      </c>
      <c r="AO8" s="95">
        <v>11</v>
      </c>
      <c r="AP8" s="95">
        <v>28.5</v>
      </c>
      <c r="AQ8" s="95">
        <v>8</v>
      </c>
      <c r="AR8" s="95">
        <v>9</v>
      </c>
      <c r="AS8" s="95"/>
      <c r="AT8" s="3"/>
      <c r="AU8" s="3"/>
      <c r="AV8" s="3"/>
    </row>
    <row r="9" spans="1:48" ht="13.5">
      <c r="A9" s="96" t="s">
        <v>89</v>
      </c>
      <c r="B9" s="58">
        <v>6</v>
      </c>
      <c r="C9" s="89">
        <f t="shared" si="0"/>
        <v>699.83</v>
      </c>
      <c r="D9" s="95">
        <v>26</v>
      </c>
      <c r="E9" s="95">
        <v>673.83</v>
      </c>
      <c r="F9" s="95"/>
      <c r="G9" s="89">
        <f>H9+I9+J9</f>
        <v>30</v>
      </c>
      <c r="H9" s="95">
        <v>1</v>
      </c>
      <c r="I9" s="95">
        <v>29</v>
      </c>
      <c r="J9" s="95"/>
      <c r="K9" s="89">
        <f>L9+AG9+AH9</f>
        <v>80.05</v>
      </c>
      <c r="L9" s="109">
        <f t="shared" si="6"/>
        <v>60.55</v>
      </c>
      <c r="M9" s="95">
        <f t="shared" si="1"/>
        <v>2.83</v>
      </c>
      <c r="N9" s="95">
        <f t="shared" si="2"/>
        <v>11</v>
      </c>
      <c r="O9" s="95">
        <f t="shared" si="3"/>
        <v>17.39</v>
      </c>
      <c r="P9" s="95">
        <f t="shared" si="4"/>
        <v>29.330000000000002</v>
      </c>
      <c r="Q9" s="95"/>
      <c r="R9" s="95"/>
      <c r="S9" s="95"/>
      <c r="T9" s="95">
        <v>1.14</v>
      </c>
      <c r="U9" s="95">
        <v>1.83</v>
      </c>
      <c r="V9" s="95">
        <v>11</v>
      </c>
      <c r="W9" s="95">
        <v>13.89</v>
      </c>
      <c r="X9" s="95">
        <v>27.19</v>
      </c>
      <c r="Y9" s="95"/>
      <c r="Z9" s="95"/>
      <c r="AA9" s="95"/>
      <c r="AB9" s="95"/>
      <c r="AC9" s="95">
        <v>1</v>
      </c>
      <c r="AD9" s="95"/>
      <c r="AE9" s="95">
        <v>3.5</v>
      </c>
      <c r="AF9" s="95">
        <v>1</v>
      </c>
      <c r="AG9" s="89">
        <v>4.5</v>
      </c>
      <c r="AH9" s="89">
        <v>15</v>
      </c>
      <c r="AI9" s="95">
        <v>19</v>
      </c>
      <c r="AJ9" s="95">
        <v>4</v>
      </c>
      <c r="AK9" s="95">
        <v>20</v>
      </c>
      <c r="AL9" s="95">
        <v>5</v>
      </c>
      <c r="AM9" s="89">
        <v>186</v>
      </c>
      <c r="AN9" s="89">
        <f t="shared" si="5"/>
        <v>360</v>
      </c>
      <c r="AO9" s="95">
        <v>30</v>
      </c>
      <c r="AP9" s="95">
        <v>290</v>
      </c>
      <c r="AQ9" s="95">
        <v>30</v>
      </c>
      <c r="AR9" s="95"/>
      <c r="AS9" s="95">
        <v>10</v>
      </c>
      <c r="AT9" s="3"/>
      <c r="AU9" s="3"/>
      <c r="AV9" s="3"/>
    </row>
    <row r="10" spans="1:48" ht="13.5">
      <c r="A10" s="96" t="s">
        <v>62</v>
      </c>
      <c r="B10" s="58" t="s">
        <v>63</v>
      </c>
      <c r="C10" s="89">
        <f t="shared" si="0"/>
        <v>443</v>
      </c>
      <c r="D10" s="95"/>
      <c r="E10" s="95"/>
      <c r="F10" s="95">
        <v>443</v>
      </c>
      <c r="G10" s="89">
        <f>H10+I10+J10</f>
        <v>18</v>
      </c>
      <c r="H10" s="95"/>
      <c r="I10" s="95"/>
      <c r="J10" s="95">
        <v>18</v>
      </c>
      <c r="K10" s="89">
        <f>L10+AG10+AH10</f>
        <v>70.67</v>
      </c>
      <c r="L10" s="109">
        <f t="shared" si="6"/>
        <v>54.17</v>
      </c>
      <c r="M10" s="95">
        <f t="shared" si="1"/>
        <v>2.8</v>
      </c>
      <c r="N10" s="95">
        <f t="shared" si="2"/>
        <v>9.48</v>
      </c>
      <c r="O10" s="95">
        <f t="shared" si="3"/>
        <v>10.38</v>
      </c>
      <c r="P10" s="95">
        <f t="shared" si="4"/>
        <v>31.51</v>
      </c>
      <c r="Q10" s="95"/>
      <c r="R10" s="95"/>
      <c r="S10" s="95"/>
      <c r="T10" s="95"/>
      <c r="U10" s="95"/>
      <c r="V10" s="95"/>
      <c r="W10" s="95"/>
      <c r="X10" s="95"/>
      <c r="Y10" s="95">
        <v>2.8</v>
      </c>
      <c r="Z10" s="95">
        <v>9.48</v>
      </c>
      <c r="AA10" s="95">
        <v>10.38</v>
      </c>
      <c r="AB10" s="95">
        <v>31.51</v>
      </c>
      <c r="AC10" s="95"/>
      <c r="AD10" s="95"/>
      <c r="AE10" s="95"/>
      <c r="AF10" s="95"/>
      <c r="AG10" s="89">
        <v>4.5</v>
      </c>
      <c r="AH10" s="89">
        <v>12</v>
      </c>
      <c r="AI10" s="95">
        <v>140</v>
      </c>
      <c r="AJ10" s="95">
        <v>14</v>
      </c>
      <c r="AK10" s="95">
        <v>43</v>
      </c>
      <c r="AL10" s="95">
        <v>20</v>
      </c>
      <c r="AM10" s="89">
        <v>0</v>
      </c>
      <c r="AN10" s="89">
        <f t="shared" si="5"/>
        <v>74</v>
      </c>
      <c r="AO10" s="95">
        <v>18</v>
      </c>
      <c r="AP10" s="95">
        <v>15</v>
      </c>
      <c r="AQ10" s="95">
        <v>16</v>
      </c>
      <c r="AR10" s="95">
        <v>24</v>
      </c>
      <c r="AS10" s="95">
        <v>1</v>
      </c>
      <c r="AT10" s="3"/>
      <c r="AU10" s="3"/>
      <c r="AV10" s="3"/>
    </row>
    <row r="11" spans="1:48" ht="13.5">
      <c r="A11" s="96" t="s">
        <v>100</v>
      </c>
      <c r="B11" s="58">
        <v>8</v>
      </c>
      <c r="C11" s="89">
        <f t="shared" si="0"/>
        <v>442</v>
      </c>
      <c r="D11" s="95">
        <v>12</v>
      </c>
      <c r="E11" s="95">
        <v>246</v>
      </c>
      <c r="F11" s="95">
        <v>184</v>
      </c>
      <c r="G11" s="89">
        <f aca="true" t="shared" si="7" ref="G11:G44">H11+I11+J11</f>
        <v>22</v>
      </c>
      <c r="H11" s="95">
        <v>1</v>
      </c>
      <c r="I11" s="95">
        <v>12</v>
      </c>
      <c r="J11" s="95">
        <v>9</v>
      </c>
      <c r="K11" s="89">
        <f aca="true" t="shared" si="8" ref="K11:K46">L11+AG11+AH11</f>
        <v>80.22</v>
      </c>
      <c r="L11" s="109">
        <f t="shared" si="6"/>
        <v>64.22</v>
      </c>
      <c r="M11" s="95">
        <f t="shared" si="1"/>
        <v>11.06</v>
      </c>
      <c r="N11" s="95">
        <f t="shared" si="2"/>
        <v>9.43</v>
      </c>
      <c r="O11" s="95">
        <f t="shared" si="3"/>
        <v>27.23</v>
      </c>
      <c r="P11" s="95">
        <f t="shared" si="4"/>
        <v>16.5</v>
      </c>
      <c r="Q11" s="95"/>
      <c r="R11" s="95"/>
      <c r="S11" s="95">
        <v>1</v>
      </c>
      <c r="T11" s="95"/>
      <c r="U11" s="95">
        <v>6.73</v>
      </c>
      <c r="V11" s="95">
        <v>3.81</v>
      </c>
      <c r="W11" s="95">
        <v>11.96</v>
      </c>
      <c r="X11" s="95">
        <v>7</v>
      </c>
      <c r="Y11" s="95">
        <v>4.33</v>
      </c>
      <c r="Z11" s="95">
        <v>5.62</v>
      </c>
      <c r="AA11" s="95">
        <v>13.27</v>
      </c>
      <c r="AB11" s="95">
        <v>7.5</v>
      </c>
      <c r="AC11" s="95"/>
      <c r="AD11" s="95"/>
      <c r="AE11" s="95">
        <v>1</v>
      </c>
      <c r="AF11" s="95">
        <v>2</v>
      </c>
      <c r="AG11" s="89">
        <v>4.5</v>
      </c>
      <c r="AH11" s="89">
        <v>11.5</v>
      </c>
      <c r="AI11" s="95">
        <v>56</v>
      </c>
      <c r="AJ11" s="95">
        <v>6</v>
      </c>
      <c r="AK11" s="95">
        <v>20</v>
      </c>
      <c r="AL11" s="95">
        <v>20</v>
      </c>
      <c r="AM11" s="89">
        <v>115</v>
      </c>
      <c r="AN11" s="89">
        <f>AO11+AR11+AS11+AP11+AQ11</f>
        <v>222</v>
      </c>
      <c r="AO11" s="95">
        <v>21</v>
      </c>
      <c r="AP11" s="95">
        <v>172</v>
      </c>
      <c r="AQ11" s="95">
        <v>5</v>
      </c>
      <c r="AR11" s="95">
        <v>4</v>
      </c>
      <c r="AS11" s="95">
        <v>20</v>
      </c>
      <c r="AT11" s="3"/>
      <c r="AU11" s="3"/>
      <c r="AV11" s="3"/>
    </row>
    <row r="12" spans="1:48" ht="13.5">
      <c r="A12" s="96" t="s">
        <v>5</v>
      </c>
      <c r="B12" s="58">
        <v>10</v>
      </c>
      <c r="C12" s="89">
        <f t="shared" si="0"/>
        <v>563.66</v>
      </c>
      <c r="D12" s="95">
        <v>50.5</v>
      </c>
      <c r="E12" s="95">
        <v>513.16</v>
      </c>
      <c r="F12" s="95"/>
      <c r="G12" s="89">
        <f t="shared" si="7"/>
        <v>27</v>
      </c>
      <c r="H12" s="95">
        <v>3</v>
      </c>
      <c r="I12" s="95">
        <v>24</v>
      </c>
      <c r="J12" s="95"/>
      <c r="K12" s="89">
        <f t="shared" si="8"/>
        <v>96.96000000000001</v>
      </c>
      <c r="L12" s="109">
        <f t="shared" si="6"/>
        <v>71.71000000000001</v>
      </c>
      <c r="M12" s="95">
        <f t="shared" si="1"/>
        <v>0.83</v>
      </c>
      <c r="N12" s="95">
        <f t="shared" si="2"/>
        <v>14.68</v>
      </c>
      <c r="O12" s="95">
        <f t="shared" si="3"/>
        <v>19.8</v>
      </c>
      <c r="P12" s="95">
        <f t="shared" si="4"/>
        <v>36.4</v>
      </c>
      <c r="Q12" s="95"/>
      <c r="R12" s="95">
        <v>0.28</v>
      </c>
      <c r="S12" s="95">
        <v>1.13</v>
      </c>
      <c r="T12" s="95">
        <v>3.32</v>
      </c>
      <c r="U12" s="95">
        <v>0.83</v>
      </c>
      <c r="V12" s="95">
        <v>14.4</v>
      </c>
      <c r="W12" s="95">
        <v>17.67</v>
      </c>
      <c r="X12" s="95">
        <v>30.08</v>
      </c>
      <c r="Y12" s="95"/>
      <c r="Z12" s="95"/>
      <c r="AA12" s="95"/>
      <c r="AB12" s="95"/>
      <c r="AC12" s="95"/>
      <c r="AD12" s="95"/>
      <c r="AE12" s="95">
        <v>1</v>
      </c>
      <c r="AF12" s="95">
        <v>3</v>
      </c>
      <c r="AG12" s="89">
        <v>6</v>
      </c>
      <c r="AH12" s="89">
        <v>19.25</v>
      </c>
      <c r="AI12" s="95">
        <v>44.66</v>
      </c>
      <c r="AJ12" s="95">
        <v>7.33</v>
      </c>
      <c r="AK12" s="95">
        <v>20</v>
      </c>
      <c r="AL12" s="95">
        <v>20</v>
      </c>
      <c r="AM12" s="89">
        <v>129.16</v>
      </c>
      <c r="AN12" s="89">
        <f t="shared" si="5"/>
        <v>209.30999999999997</v>
      </c>
      <c r="AO12" s="95">
        <v>24</v>
      </c>
      <c r="AP12" s="95">
        <v>126.66</v>
      </c>
      <c r="AQ12" s="95">
        <v>39.66</v>
      </c>
      <c r="AR12" s="95">
        <v>13.66</v>
      </c>
      <c r="AS12" s="95">
        <v>5.33</v>
      </c>
      <c r="AT12" s="3"/>
      <c r="AU12" s="3"/>
      <c r="AV12" s="3"/>
    </row>
    <row r="13" spans="1:48" ht="13.5">
      <c r="A13" s="96" t="s">
        <v>101</v>
      </c>
      <c r="B13" s="58">
        <v>11</v>
      </c>
      <c r="C13" s="89">
        <f t="shared" si="0"/>
        <v>397</v>
      </c>
      <c r="D13" s="95">
        <v>26</v>
      </c>
      <c r="E13" s="95">
        <v>178</v>
      </c>
      <c r="F13" s="95">
        <v>193</v>
      </c>
      <c r="G13" s="89">
        <f t="shared" si="7"/>
        <v>20</v>
      </c>
      <c r="H13" s="95">
        <v>1</v>
      </c>
      <c r="I13" s="95">
        <v>10</v>
      </c>
      <c r="J13" s="95">
        <v>9</v>
      </c>
      <c r="K13" s="89">
        <f t="shared" si="8"/>
        <v>65.46</v>
      </c>
      <c r="L13" s="109">
        <f t="shared" si="6"/>
        <v>49.209999999999994</v>
      </c>
      <c r="M13" s="95">
        <f t="shared" si="1"/>
        <v>1.89</v>
      </c>
      <c r="N13" s="95">
        <f t="shared" si="2"/>
        <v>9.03</v>
      </c>
      <c r="O13" s="95">
        <f t="shared" si="3"/>
        <v>16.7</v>
      </c>
      <c r="P13" s="95">
        <f t="shared" si="4"/>
        <v>21.59</v>
      </c>
      <c r="Q13" s="95"/>
      <c r="R13" s="95"/>
      <c r="S13" s="95"/>
      <c r="T13" s="95">
        <v>1.14</v>
      </c>
      <c r="U13" s="95"/>
      <c r="V13" s="95">
        <v>3.26</v>
      </c>
      <c r="W13" s="95">
        <v>8.22</v>
      </c>
      <c r="X13" s="95">
        <v>7.52</v>
      </c>
      <c r="Y13" s="95">
        <v>1.89</v>
      </c>
      <c r="Z13" s="95">
        <v>5.77</v>
      </c>
      <c r="AA13" s="95">
        <v>5.71</v>
      </c>
      <c r="AB13" s="95">
        <v>12.93</v>
      </c>
      <c r="AC13" s="95"/>
      <c r="AD13" s="95"/>
      <c r="AE13" s="95">
        <v>2.77</v>
      </c>
      <c r="AF13" s="95"/>
      <c r="AG13" s="89">
        <v>4.5</v>
      </c>
      <c r="AH13" s="89">
        <v>11.75</v>
      </c>
      <c r="AI13" s="95">
        <v>45</v>
      </c>
      <c r="AJ13" s="95">
        <v>14</v>
      </c>
      <c r="AK13" s="95">
        <v>20</v>
      </c>
      <c r="AL13" s="95">
        <v>30</v>
      </c>
      <c r="AM13" s="89">
        <v>67</v>
      </c>
      <c r="AN13" s="89">
        <f t="shared" si="5"/>
        <v>136</v>
      </c>
      <c r="AO13" s="95">
        <v>22</v>
      </c>
      <c r="AP13" s="95">
        <v>86</v>
      </c>
      <c r="AQ13" s="95">
        <v>22</v>
      </c>
      <c r="AR13" s="95"/>
      <c r="AS13" s="95">
        <v>6</v>
      </c>
      <c r="AT13" s="3"/>
      <c r="AU13" s="3"/>
      <c r="AV13" s="3"/>
    </row>
    <row r="14" spans="1:48" ht="13.5">
      <c r="A14" s="96" t="s">
        <v>102</v>
      </c>
      <c r="B14" s="58">
        <v>12</v>
      </c>
      <c r="C14" s="89">
        <f t="shared" si="0"/>
        <v>835</v>
      </c>
      <c r="D14" s="95">
        <v>26</v>
      </c>
      <c r="E14" s="95">
        <v>514</v>
      </c>
      <c r="F14" s="95">
        <v>295</v>
      </c>
      <c r="G14" s="89">
        <f t="shared" si="7"/>
        <v>35</v>
      </c>
      <c r="H14" s="95">
        <v>1</v>
      </c>
      <c r="I14" s="95">
        <v>22</v>
      </c>
      <c r="J14" s="95">
        <v>12</v>
      </c>
      <c r="K14" s="89">
        <f t="shared" si="8"/>
        <v>104.51</v>
      </c>
      <c r="L14" s="109">
        <f t="shared" si="6"/>
        <v>79.01</v>
      </c>
      <c r="M14" s="95">
        <f t="shared" si="1"/>
        <v>2.03</v>
      </c>
      <c r="N14" s="95">
        <f t="shared" si="2"/>
        <v>14.46</v>
      </c>
      <c r="O14" s="95">
        <f t="shared" si="3"/>
        <v>32.92</v>
      </c>
      <c r="P14" s="95">
        <f t="shared" si="4"/>
        <v>29.599999999999998</v>
      </c>
      <c r="Q14" s="95"/>
      <c r="R14" s="95"/>
      <c r="S14" s="95">
        <v>1.2</v>
      </c>
      <c r="T14" s="95"/>
      <c r="U14" s="95">
        <v>1.66</v>
      </c>
      <c r="V14" s="95">
        <v>7.97</v>
      </c>
      <c r="W14" s="95">
        <v>16.72</v>
      </c>
      <c r="X14" s="95">
        <v>11.74</v>
      </c>
      <c r="Y14" s="95">
        <v>0.37</v>
      </c>
      <c r="Z14" s="95">
        <v>5.49</v>
      </c>
      <c r="AA14" s="95">
        <v>11</v>
      </c>
      <c r="AB14" s="95">
        <v>17.62</v>
      </c>
      <c r="AC14" s="95"/>
      <c r="AD14" s="95">
        <v>1</v>
      </c>
      <c r="AE14" s="95">
        <v>4</v>
      </c>
      <c r="AF14" s="95">
        <v>0.24</v>
      </c>
      <c r="AG14" s="89">
        <v>7.25</v>
      </c>
      <c r="AH14" s="89">
        <v>18.25</v>
      </c>
      <c r="AI14" s="95">
        <v>45.67</v>
      </c>
      <c r="AJ14" s="95">
        <v>7.44</v>
      </c>
      <c r="AK14" s="95">
        <v>20</v>
      </c>
      <c r="AL14" s="95">
        <v>20</v>
      </c>
      <c r="AM14" s="89">
        <v>160</v>
      </c>
      <c r="AN14" s="89">
        <f t="shared" si="5"/>
        <v>346.17</v>
      </c>
      <c r="AO14" s="95">
        <v>36</v>
      </c>
      <c r="AP14" s="95">
        <v>279.17</v>
      </c>
      <c r="AQ14" s="95">
        <v>8.33</v>
      </c>
      <c r="AR14" s="95">
        <v>4</v>
      </c>
      <c r="AS14" s="95">
        <v>18.67</v>
      </c>
      <c r="AT14" s="3"/>
      <c r="AU14" s="3"/>
      <c r="AV14" s="3"/>
    </row>
    <row r="15" spans="1:48" ht="13.5">
      <c r="A15" s="96" t="s">
        <v>53</v>
      </c>
      <c r="B15" s="58">
        <v>13</v>
      </c>
      <c r="C15" s="89">
        <f t="shared" si="0"/>
        <v>291</v>
      </c>
      <c r="D15" s="95">
        <v>36</v>
      </c>
      <c r="E15" s="95">
        <v>255</v>
      </c>
      <c r="F15" s="95"/>
      <c r="G15" s="89">
        <f t="shared" si="7"/>
        <v>15</v>
      </c>
      <c r="H15" s="95">
        <v>2</v>
      </c>
      <c r="I15" s="95">
        <v>13</v>
      </c>
      <c r="J15" s="95"/>
      <c r="K15" s="89">
        <f t="shared" si="8"/>
        <v>53.54</v>
      </c>
      <c r="L15" s="109">
        <f t="shared" si="6"/>
        <v>38.04</v>
      </c>
      <c r="M15" s="95">
        <f t="shared" si="1"/>
        <v>7.28</v>
      </c>
      <c r="N15" s="95">
        <f t="shared" si="2"/>
        <v>8.33</v>
      </c>
      <c r="O15" s="95">
        <f t="shared" si="3"/>
        <v>8.5</v>
      </c>
      <c r="P15" s="95">
        <f t="shared" si="4"/>
        <v>13.93</v>
      </c>
      <c r="Q15" s="95">
        <v>1.11</v>
      </c>
      <c r="R15" s="95"/>
      <c r="S15" s="95"/>
      <c r="T15" s="95">
        <v>1.16</v>
      </c>
      <c r="U15" s="95">
        <v>4.17</v>
      </c>
      <c r="V15" s="95">
        <v>8.33</v>
      </c>
      <c r="W15" s="95">
        <v>7</v>
      </c>
      <c r="X15" s="95">
        <v>12.27</v>
      </c>
      <c r="Y15" s="95"/>
      <c r="Z15" s="95"/>
      <c r="AA15" s="95"/>
      <c r="AB15" s="95"/>
      <c r="AC15" s="95">
        <v>2</v>
      </c>
      <c r="AD15" s="95"/>
      <c r="AE15" s="95">
        <v>1.5</v>
      </c>
      <c r="AF15" s="95">
        <v>0.5</v>
      </c>
      <c r="AG15" s="89">
        <v>4</v>
      </c>
      <c r="AH15" s="89">
        <v>11.5</v>
      </c>
      <c r="AI15" s="95">
        <v>25</v>
      </c>
      <c r="AJ15" s="95">
        <v>26</v>
      </c>
      <c r="AK15" s="95"/>
      <c r="AL15" s="95"/>
      <c r="AM15" s="89">
        <v>107</v>
      </c>
      <c r="AN15" s="89">
        <f t="shared" si="5"/>
        <v>160</v>
      </c>
      <c r="AO15" s="95">
        <v>12</v>
      </c>
      <c r="AP15" s="95">
        <v>89</v>
      </c>
      <c r="AQ15" s="95">
        <v>17</v>
      </c>
      <c r="AR15" s="95">
        <v>28</v>
      </c>
      <c r="AS15" s="95">
        <v>14</v>
      </c>
      <c r="AT15" s="3"/>
      <c r="AU15" s="3"/>
      <c r="AV15" s="3"/>
    </row>
    <row r="16" spans="1:48" ht="13.5">
      <c r="A16" s="96" t="s">
        <v>110</v>
      </c>
      <c r="B16" s="58">
        <v>14</v>
      </c>
      <c r="C16" s="89">
        <f t="shared" si="0"/>
        <v>319</v>
      </c>
      <c r="D16" s="95"/>
      <c r="E16" s="95">
        <v>155</v>
      </c>
      <c r="F16" s="95">
        <v>164</v>
      </c>
      <c r="G16" s="89">
        <f t="shared" si="7"/>
        <v>12</v>
      </c>
      <c r="H16" s="95"/>
      <c r="I16" s="95">
        <v>6</v>
      </c>
      <c r="J16" s="95">
        <v>6</v>
      </c>
      <c r="K16" s="89">
        <f t="shared" si="8"/>
        <v>56.675</v>
      </c>
      <c r="L16" s="109">
        <f t="shared" si="6"/>
        <v>39.8</v>
      </c>
      <c r="M16" s="95">
        <f t="shared" si="1"/>
        <v>4.4399999999999995</v>
      </c>
      <c r="N16" s="95">
        <f t="shared" si="2"/>
        <v>11.21</v>
      </c>
      <c r="O16" s="95">
        <f t="shared" si="3"/>
        <v>12.44</v>
      </c>
      <c r="P16" s="95">
        <f t="shared" si="4"/>
        <v>11.71</v>
      </c>
      <c r="Q16" s="95"/>
      <c r="R16" s="95"/>
      <c r="S16" s="95"/>
      <c r="T16" s="95"/>
      <c r="U16" s="95">
        <v>2.67</v>
      </c>
      <c r="V16" s="95">
        <v>5.64</v>
      </c>
      <c r="W16" s="95">
        <v>6.06</v>
      </c>
      <c r="X16" s="95">
        <v>4.67</v>
      </c>
      <c r="Y16" s="95">
        <v>1.77</v>
      </c>
      <c r="Z16" s="95">
        <v>5.57</v>
      </c>
      <c r="AA16" s="95">
        <v>6.38</v>
      </c>
      <c r="AB16" s="95">
        <v>7.04</v>
      </c>
      <c r="AC16" s="95"/>
      <c r="AD16" s="95"/>
      <c r="AE16" s="95"/>
      <c r="AF16" s="95"/>
      <c r="AG16" s="89">
        <v>4.75</v>
      </c>
      <c r="AH16" s="89">
        <v>12.125</v>
      </c>
      <c r="AI16" s="95">
        <v>10</v>
      </c>
      <c r="AJ16" s="95">
        <v>1</v>
      </c>
      <c r="AK16" s="95">
        <v>14</v>
      </c>
      <c r="AL16" s="95">
        <v>13</v>
      </c>
      <c r="AM16" s="89">
        <v>0</v>
      </c>
      <c r="AN16" s="89">
        <f t="shared" si="5"/>
        <v>270</v>
      </c>
      <c r="AO16" s="95">
        <v>12</v>
      </c>
      <c r="AP16" s="95">
        <v>216</v>
      </c>
      <c r="AQ16" s="95">
        <v>4</v>
      </c>
      <c r="AR16" s="95">
        <v>4</v>
      </c>
      <c r="AS16" s="95">
        <v>34</v>
      </c>
      <c r="AT16" s="3"/>
      <c r="AU16" s="3"/>
      <c r="AV16" s="3"/>
    </row>
    <row r="17" spans="1:48" ht="13.5">
      <c r="A17" s="96" t="s">
        <v>7</v>
      </c>
      <c r="B17" s="58">
        <v>16</v>
      </c>
      <c r="C17" s="89">
        <f t="shared" si="0"/>
        <v>396</v>
      </c>
      <c r="D17" s="95">
        <v>42</v>
      </c>
      <c r="E17" s="95">
        <v>354</v>
      </c>
      <c r="F17" s="95"/>
      <c r="G17" s="89">
        <f t="shared" si="7"/>
        <v>20</v>
      </c>
      <c r="H17" s="95">
        <v>2</v>
      </c>
      <c r="I17" s="95">
        <v>18</v>
      </c>
      <c r="J17" s="95"/>
      <c r="K17" s="89">
        <f t="shared" si="8"/>
        <v>60.39</v>
      </c>
      <c r="L17" s="109">
        <f t="shared" si="6"/>
        <v>43.39</v>
      </c>
      <c r="M17" s="95">
        <f t="shared" si="1"/>
        <v>2.44</v>
      </c>
      <c r="N17" s="95">
        <f t="shared" si="2"/>
        <v>5.22</v>
      </c>
      <c r="O17" s="95">
        <f t="shared" si="3"/>
        <v>13.93</v>
      </c>
      <c r="P17" s="95">
        <f t="shared" si="4"/>
        <v>21.8</v>
      </c>
      <c r="Q17" s="95"/>
      <c r="R17" s="95">
        <v>2.28</v>
      </c>
      <c r="S17" s="95"/>
      <c r="T17" s="95"/>
      <c r="U17" s="95">
        <v>1.44</v>
      </c>
      <c r="V17" s="95">
        <v>2.94</v>
      </c>
      <c r="W17" s="95">
        <v>9.93</v>
      </c>
      <c r="X17" s="95">
        <v>21.8</v>
      </c>
      <c r="Y17" s="95"/>
      <c r="Z17" s="95"/>
      <c r="AA17" s="95"/>
      <c r="AB17" s="95"/>
      <c r="AC17" s="95">
        <v>1</v>
      </c>
      <c r="AD17" s="95"/>
      <c r="AE17" s="95">
        <v>4</v>
      </c>
      <c r="AF17" s="95"/>
      <c r="AG17" s="89">
        <v>4.5</v>
      </c>
      <c r="AH17" s="89">
        <v>12.5</v>
      </c>
      <c r="AI17" s="95">
        <v>44</v>
      </c>
      <c r="AJ17" s="95">
        <v>6</v>
      </c>
      <c r="AK17" s="95">
        <v>20</v>
      </c>
      <c r="AL17" s="95"/>
      <c r="AM17" s="89">
        <v>110</v>
      </c>
      <c r="AN17" s="89">
        <f t="shared" si="5"/>
        <v>238</v>
      </c>
      <c r="AO17" s="95">
        <v>20</v>
      </c>
      <c r="AP17" s="95">
        <v>173</v>
      </c>
      <c r="AQ17" s="95">
        <v>7</v>
      </c>
      <c r="AR17" s="95"/>
      <c r="AS17" s="95">
        <v>38</v>
      </c>
      <c r="AT17" s="3"/>
      <c r="AU17" s="3"/>
      <c r="AV17" s="3"/>
    </row>
    <row r="18" spans="1:48" ht="13.5">
      <c r="A18" s="96" t="s">
        <v>6</v>
      </c>
      <c r="B18" s="58">
        <v>17</v>
      </c>
      <c r="C18" s="89">
        <f t="shared" si="0"/>
        <v>455</v>
      </c>
      <c r="D18" s="95">
        <v>46</v>
      </c>
      <c r="E18" s="95">
        <v>409</v>
      </c>
      <c r="F18" s="95"/>
      <c r="G18" s="89">
        <f t="shared" si="7"/>
        <v>20</v>
      </c>
      <c r="H18" s="95">
        <v>2</v>
      </c>
      <c r="I18" s="95">
        <v>18</v>
      </c>
      <c r="J18" s="95"/>
      <c r="K18" s="89">
        <f t="shared" si="8"/>
        <v>58.029999999999994</v>
      </c>
      <c r="L18" s="109">
        <f t="shared" si="6"/>
        <v>40.129999999999995</v>
      </c>
      <c r="M18" s="95">
        <f t="shared" si="1"/>
        <v>1.14</v>
      </c>
      <c r="N18" s="95">
        <f t="shared" si="2"/>
        <v>9.21</v>
      </c>
      <c r="O18" s="95">
        <f t="shared" si="3"/>
        <v>5.89</v>
      </c>
      <c r="P18" s="95">
        <f t="shared" si="4"/>
        <v>23.889999999999997</v>
      </c>
      <c r="Q18" s="95">
        <v>1.14</v>
      </c>
      <c r="R18" s="95"/>
      <c r="S18" s="95"/>
      <c r="T18" s="95">
        <v>1.24</v>
      </c>
      <c r="U18" s="95"/>
      <c r="V18" s="95">
        <v>7.21</v>
      </c>
      <c r="W18" s="95">
        <v>5.89</v>
      </c>
      <c r="X18" s="95">
        <v>21.65</v>
      </c>
      <c r="Y18" s="95"/>
      <c r="Z18" s="95"/>
      <c r="AA18" s="95"/>
      <c r="AB18" s="95"/>
      <c r="AC18" s="95"/>
      <c r="AD18" s="95">
        <v>2</v>
      </c>
      <c r="AE18" s="95"/>
      <c r="AF18" s="95">
        <v>1</v>
      </c>
      <c r="AG18" s="89">
        <v>4</v>
      </c>
      <c r="AH18" s="89">
        <v>13.9</v>
      </c>
      <c r="AI18" s="95">
        <v>21.3</v>
      </c>
      <c r="AJ18" s="95">
        <v>5.7</v>
      </c>
      <c r="AK18" s="95">
        <v>20</v>
      </c>
      <c r="AL18" s="95"/>
      <c r="AM18" s="89">
        <v>150</v>
      </c>
      <c r="AN18" s="89">
        <f t="shared" si="5"/>
        <v>193</v>
      </c>
      <c r="AO18" s="95">
        <v>22</v>
      </c>
      <c r="AP18" s="95">
        <v>135</v>
      </c>
      <c r="AQ18" s="95">
        <v>31</v>
      </c>
      <c r="AR18" s="95">
        <v>2</v>
      </c>
      <c r="AS18" s="95">
        <v>3</v>
      </c>
      <c r="AT18" s="3"/>
      <c r="AU18" s="3"/>
      <c r="AV18" s="3"/>
    </row>
    <row r="19" spans="1:48" ht="13.5">
      <c r="A19" s="96" t="s">
        <v>8</v>
      </c>
      <c r="B19" s="58">
        <v>18</v>
      </c>
      <c r="C19" s="89">
        <f t="shared" si="0"/>
        <v>809</v>
      </c>
      <c r="D19" s="95"/>
      <c r="E19" s="95">
        <v>809</v>
      </c>
      <c r="F19" s="95"/>
      <c r="G19" s="89">
        <f t="shared" si="7"/>
        <v>31</v>
      </c>
      <c r="H19" s="95"/>
      <c r="I19" s="95">
        <v>31</v>
      </c>
      <c r="J19" s="95"/>
      <c r="K19" s="89">
        <f t="shared" si="8"/>
        <v>84.7</v>
      </c>
      <c r="L19" s="109">
        <f t="shared" si="6"/>
        <v>64.7</v>
      </c>
      <c r="M19" s="95">
        <f t="shared" si="1"/>
        <v>0.9</v>
      </c>
      <c r="N19" s="95">
        <f t="shared" si="2"/>
        <v>8.1</v>
      </c>
      <c r="O19" s="95">
        <f t="shared" si="3"/>
        <v>19.7</v>
      </c>
      <c r="P19" s="95">
        <f t="shared" si="4"/>
        <v>36</v>
      </c>
      <c r="Q19" s="95"/>
      <c r="R19" s="95"/>
      <c r="S19" s="95"/>
      <c r="T19" s="95"/>
      <c r="U19" s="95">
        <v>0.9</v>
      </c>
      <c r="V19" s="95">
        <v>7.1</v>
      </c>
      <c r="W19" s="95">
        <v>16</v>
      </c>
      <c r="X19" s="95">
        <v>35</v>
      </c>
      <c r="Y19" s="95"/>
      <c r="Z19" s="95"/>
      <c r="AA19" s="95"/>
      <c r="AB19" s="95"/>
      <c r="AC19" s="95"/>
      <c r="AD19" s="95">
        <v>1</v>
      </c>
      <c r="AE19" s="95">
        <v>3.7</v>
      </c>
      <c r="AF19" s="95">
        <v>1</v>
      </c>
      <c r="AG19" s="89">
        <v>4.5</v>
      </c>
      <c r="AH19" s="89">
        <v>15.5</v>
      </c>
      <c r="AI19" s="95">
        <v>9</v>
      </c>
      <c r="AJ19" s="95">
        <v>2</v>
      </c>
      <c r="AK19" s="95">
        <v>20</v>
      </c>
      <c r="AL19" s="95"/>
      <c r="AM19" s="89">
        <v>380</v>
      </c>
      <c r="AN19" s="89">
        <f>AO19+AR19+AS19+AP19+AQ19</f>
        <v>380</v>
      </c>
      <c r="AO19" s="95">
        <v>31</v>
      </c>
      <c r="AP19" s="95">
        <v>337</v>
      </c>
      <c r="AQ19" s="95">
        <v>7</v>
      </c>
      <c r="AR19" s="95">
        <v>5</v>
      </c>
      <c r="AS19" s="95"/>
      <c r="AT19" s="3"/>
      <c r="AU19" s="3"/>
      <c r="AV19" s="3"/>
    </row>
    <row r="20" spans="1:48" ht="13.5">
      <c r="A20" s="96" t="s">
        <v>111</v>
      </c>
      <c r="B20" s="58" t="s">
        <v>64</v>
      </c>
      <c r="C20" s="89">
        <f t="shared" si="0"/>
        <v>316</v>
      </c>
      <c r="D20" s="95"/>
      <c r="E20" s="95"/>
      <c r="F20" s="95">
        <v>316</v>
      </c>
      <c r="G20" s="89">
        <f t="shared" si="7"/>
        <v>14</v>
      </c>
      <c r="H20" s="95"/>
      <c r="I20" s="95"/>
      <c r="J20" s="95">
        <v>14</v>
      </c>
      <c r="K20" s="89">
        <f t="shared" si="8"/>
        <v>49.32</v>
      </c>
      <c r="L20" s="109">
        <f t="shared" si="6"/>
        <v>34.82</v>
      </c>
      <c r="M20" s="95">
        <f t="shared" si="1"/>
        <v>1.07</v>
      </c>
      <c r="N20" s="95">
        <f t="shared" si="2"/>
        <v>8.47</v>
      </c>
      <c r="O20" s="95">
        <f t="shared" si="3"/>
        <v>8.18</v>
      </c>
      <c r="P20" s="95">
        <f t="shared" si="4"/>
        <v>17.1</v>
      </c>
      <c r="Q20" s="95"/>
      <c r="R20" s="95"/>
      <c r="S20" s="95"/>
      <c r="T20" s="95"/>
      <c r="U20" s="95"/>
      <c r="V20" s="95"/>
      <c r="W20" s="95"/>
      <c r="X20" s="95"/>
      <c r="Y20" s="95">
        <v>1.07</v>
      </c>
      <c r="Z20" s="95">
        <v>8.47</v>
      </c>
      <c r="AA20" s="95">
        <v>8.18</v>
      </c>
      <c r="AB20" s="95">
        <v>17.1</v>
      </c>
      <c r="AC20" s="95"/>
      <c r="AD20" s="95"/>
      <c r="AE20" s="95"/>
      <c r="AF20" s="95"/>
      <c r="AG20" s="89">
        <v>4</v>
      </c>
      <c r="AH20" s="89">
        <v>10.5</v>
      </c>
      <c r="AI20" s="95">
        <v>51</v>
      </c>
      <c r="AJ20" s="95">
        <v>6</v>
      </c>
      <c r="AK20" s="95">
        <v>10</v>
      </c>
      <c r="AL20" s="95">
        <v>10</v>
      </c>
      <c r="AM20" s="89">
        <v>0</v>
      </c>
      <c r="AN20" s="89">
        <f>AO20+AR20+AS20+AP20+AQ20</f>
        <v>135</v>
      </c>
      <c r="AO20" s="95">
        <v>15</v>
      </c>
      <c r="AP20" s="95">
        <v>91</v>
      </c>
      <c r="AQ20" s="95">
        <v>22</v>
      </c>
      <c r="AR20" s="95">
        <v>3</v>
      </c>
      <c r="AS20" s="95">
        <v>4</v>
      </c>
      <c r="AT20" s="3"/>
      <c r="AU20" s="3"/>
      <c r="AV20" s="3"/>
    </row>
    <row r="21" spans="1:48" ht="13.5">
      <c r="A21" s="96" t="s">
        <v>9</v>
      </c>
      <c r="B21" s="58">
        <v>20</v>
      </c>
      <c r="C21" s="89">
        <f t="shared" si="0"/>
        <v>480</v>
      </c>
      <c r="D21" s="95"/>
      <c r="E21" s="95">
        <v>480</v>
      </c>
      <c r="F21" s="95"/>
      <c r="G21" s="89">
        <f t="shared" si="7"/>
        <v>20</v>
      </c>
      <c r="H21" s="95"/>
      <c r="I21" s="95">
        <v>20</v>
      </c>
      <c r="J21" s="95"/>
      <c r="K21" s="89">
        <f t="shared" si="8"/>
        <v>54.9</v>
      </c>
      <c r="L21" s="109">
        <f t="shared" si="6"/>
        <v>38.4</v>
      </c>
      <c r="M21" s="95">
        <f t="shared" si="1"/>
        <v>2.84</v>
      </c>
      <c r="N21" s="95">
        <f t="shared" si="2"/>
        <v>7.4</v>
      </c>
      <c r="O21" s="95">
        <f t="shared" si="3"/>
        <v>13.94</v>
      </c>
      <c r="P21" s="95">
        <f t="shared" si="4"/>
        <v>14.22</v>
      </c>
      <c r="Q21" s="95"/>
      <c r="R21" s="95"/>
      <c r="S21" s="95"/>
      <c r="T21" s="95"/>
      <c r="U21" s="95">
        <v>1.17</v>
      </c>
      <c r="V21" s="95">
        <v>7.07</v>
      </c>
      <c r="W21" s="95">
        <v>12.94</v>
      </c>
      <c r="X21" s="95">
        <v>14.22</v>
      </c>
      <c r="Y21" s="95"/>
      <c r="Z21" s="95"/>
      <c r="AA21" s="95"/>
      <c r="AB21" s="95"/>
      <c r="AC21" s="95">
        <v>1.67</v>
      </c>
      <c r="AD21" s="95">
        <v>0.33</v>
      </c>
      <c r="AE21" s="95">
        <v>1</v>
      </c>
      <c r="AF21" s="95"/>
      <c r="AG21" s="89">
        <v>4.5</v>
      </c>
      <c r="AH21" s="89">
        <v>12</v>
      </c>
      <c r="AI21" s="95"/>
      <c r="AJ21" s="95"/>
      <c r="AK21" s="95">
        <v>20</v>
      </c>
      <c r="AL21" s="95"/>
      <c r="AM21" s="89">
        <v>150</v>
      </c>
      <c r="AN21" s="89">
        <v>19</v>
      </c>
      <c r="AO21" s="95">
        <v>136</v>
      </c>
      <c r="AP21" s="95">
        <v>7</v>
      </c>
      <c r="AQ21" s="95"/>
      <c r="AR21" s="95"/>
      <c r="AS21" s="95"/>
      <c r="AT21" s="3"/>
      <c r="AU21" s="3"/>
      <c r="AV21" s="3"/>
    </row>
    <row r="22" spans="1:48" ht="13.5">
      <c r="A22" s="96" t="s">
        <v>10</v>
      </c>
      <c r="B22" s="58">
        <v>21</v>
      </c>
      <c r="C22" s="89">
        <f t="shared" si="0"/>
        <v>442</v>
      </c>
      <c r="D22" s="95">
        <v>25</v>
      </c>
      <c r="E22" s="95">
        <v>417</v>
      </c>
      <c r="F22" s="95"/>
      <c r="G22" s="89">
        <f t="shared" si="7"/>
        <v>20</v>
      </c>
      <c r="H22" s="95">
        <v>1</v>
      </c>
      <c r="I22" s="95">
        <v>19</v>
      </c>
      <c r="J22" s="95"/>
      <c r="K22" s="89">
        <f t="shared" si="8"/>
        <v>62.9</v>
      </c>
      <c r="L22" s="109">
        <f t="shared" si="6"/>
        <v>42.9</v>
      </c>
      <c r="M22" s="95">
        <f t="shared" si="1"/>
        <v>0</v>
      </c>
      <c r="N22" s="95">
        <f t="shared" si="2"/>
        <v>8.06</v>
      </c>
      <c r="O22" s="95">
        <f t="shared" si="3"/>
        <v>16.05</v>
      </c>
      <c r="P22" s="95">
        <f t="shared" si="4"/>
        <v>18.79</v>
      </c>
      <c r="Q22" s="95"/>
      <c r="R22" s="95"/>
      <c r="S22" s="95">
        <v>1</v>
      </c>
      <c r="T22" s="95"/>
      <c r="U22" s="95"/>
      <c r="V22" s="95">
        <v>3.06</v>
      </c>
      <c r="W22" s="95">
        <v>14.05</v>
      </c>
      <c r="X22" s="95">
        <v>18.79</v>
      </c>
      <c r="Y22" s="95"/>
      <c r="Z22" s="95"/>
      <c r="AA22" s="95"/>
      <c r="AB22" s="95"/>
      <c r="AC22" s="95"/>
      <c r="AD22" s="95">
        <v>5</v>
      </c>
      <c r="AE22" s="95">
        <v>1</v>
      </c>
      <c r="AF22" s="95"/>
      <c r="AG22" s="89">
        <v>4.5</v>
      </c>
      <c r="AH22" s="89">
        <v>15.5</v>
      </c>
      <c r="AI22" s="95"/>
      <c r="AJ22" s="95"/>
      <c r="AK22" s="95">
        <v>23</v>
      </c>
      <c r="AL22" s="95"/>
      <c r="AM22" s="89">
        <v>185</v>
      </c>
      <c r="AN22" s="89">
        <f t="shared" si="5"/>
        <v>240</v>
      </c>
      <c r="AO22" s="95">
        <v>16</v>
      </c>
      <c r="AP22" s="95">
        <v>196</v>
      </c>
      <c r="AQ22" s="95">
        <v>13</v>
      </c>
      <c r="AR22" s="95">
        <v>5</v>
      </c>
      <c r="AS22" s="95">
        <v>10</v>
      </c>
      <c r="AT22" s="3"/>
      <c r="AU22" s="3"/>
      <c r="AV22" s="3"/>
    </row>
    <row r="23" spans="1:48" ht="13.5">
      <c r="A23" s="96" t="s">
        <v>11</v>
      </c>
      <c r="B23" s="58">
        <v>23</v>
      </c>
      <c r="C23" s="89">
        <f t="shared" si="0"/>
        <v>316</v>
      </c>
      <c r="D23" s="95">
        <v>44</v>
      </c>
      <c r="E23" s="95">
        <v>272</v>
      </c>
      <c r="F23" s="95"/>
      <c r="G23" s="89">
        <f t="shared" si="7"/>
        <v>17</v>
      </c>
      <c r="H23" s="95">
        <v>2</v>
      </c>
      <c r="I23" s="95">
        <v>15</v>
      </c>
      <c r="J23" s="95"/>
      <c r="K23" s="89">
        <f t="shared" si="8"/>
        <v>57.010000000000005</v>
      </c>
      <c r="L23" s="109">
        <f t="shared" si="6"/>
        <v>40.010000000000005</v>
      </c>
      <c r="M23" s="95">
        <f t="shared" si="1"/>
        <v>3.06</v>
      </c>
      <c r="N23" s="95">
        <f t="shared" si="2"/>
        <v>7.32</v>
      </c>
      <c r="O23" s="95">
        <f t="shared" si="3"/>
        <v>20.86</v>
      </c>
      <c r="P23" s="95">
        <f t="shared" si="4"/>
        <v>8.77</v>
      </c>
      <c r="Q23" s="95"/>
      <c r="R23" s="95"/>
      <c r="S23" s="95">
        <v>2.36</v>
      </c>
      <c r="T23" s="95"/>
      <c r="U23" s="95">
        <v>1.06</v>
      </c>
      <c r="V23" s="95">
        <v>5.44</v>
      </c>
      <c r="W23" s="95">
        <v>18.5</v>
      </c>
      <c r="X23" s="95">
        <v>8.77</v>
      </c>
      <c r="Y23" s="95"/>
      <c r="Z23" s="95"/>
      <c r="AA23" s="95"/>
      <c r="AB23" s="95"/>
      <c r="AC23" s="95">
        <v>2</v>
      </c>
      <c r="AD23" s="95">
        <v>1.88</v>
      </c>
      <c r="AE23" s="95"/>
      <c r="AF23" s="95"/>
      <c r="AG23" s="89">
        <v>4</v>
      </c>
      <c r="AH23" s="89">
        <v>13</v>
      </c>
      <c r="AI23" s="95">
        <v>37.83</v>
      </c>
      <c r="AJ23" s="95">
        <v>7.01</v>
      </c>
      <c r="AK23" s="95">
        <v>20</v>
      </c>
      <c r="AL23" s="95"/>
      <c r="AM23" s="89">
        <v>120</v>
      </c>
      <c r="AN23" s="89">
        <f t="shared" si="5"/>
        <v>156</v>
      </c>
      <c r="AO23" s="95">
        <v>16</v>
      </c>
      <c r="AP23" s="95">
        <v>97</v>
      </c>
      <c r="AQ23" s="95">
        <v>37</v>
      </c>
      <c r="AR23" s="95">
        <v>1</v>
      </c>
      <c r="AS23" s="95">
        <v>5</v>
      </c>
      <c r="AT23" s="3"/>
      <c r="AU23" s="3"/>
      <c r="AV23" s="3"/>
    </row>
    <row r="24" spans="1:48" ht="13.5">
      <c r="A24" s="96" t="s">
        <v>12</v>
      </c>
      <c r="B24" s="58">
        <v>26</v>
      </c>
      <c r="C24" s="89">
        <f t="shared" si="0"/>
        <v>300</v>
      </c>
      <c r="D24" s="95">
        <v>14</v>
      </c>
      <c r="E24" s="95">
        <v>286</v>
      </c>
      <c r="F24" s="95"/>
      <c r="G24" s="89">
        <f t="shared" si="7"/>
        <v>14</v>
      </c>
      <c r="H24" s="95">
        <v>1</v>
      </c>
      <c r="I24" s="95">
        <v>13</v>
      </c>
      <c r="J24" s="95"/>
      <c r="K24" s="89">
        <f t="shared" si="8"/>
        <v>47.64</v>
      </c>
      <c r="L24" s="109">
        <f t="shared" si="6"/>
        <v>29.89</v>
      </c>
      <c r="M24" s="95">
        <f t="shared" si="1"/>
        <v>1.55</v>
      </c>
      <c r="N24" s="95">
        <f t="shared" si="2"/>
        <v>5.72</v>
      </c>
      <c r="O24" s="95">
        <f t="shared" si="3"/>
        <v>6.06</v>
      </c>
      <c r="P24" s="95">
        <f t="shared" si="4"/>
        <v>16.560000000000002</v>
      </c>
      <c r="Q24" s="95"/>
      <c r="R24" s="95"/>
      <c r="S24" s="95"/>
      <c r="T24" s="95">
        <v>1.18</v>
      </c>
      <c r="U24" s="95">
        <v>1.55</v>
      </c>
      <c r="V24" s="95">
        <v>4.72</v>
      </c>
      <c r="W24" s="95">
        <v>4.06</v>
      </c>
      <c r="X24" s="95">
        <v>14.38</v>
      </c>
      <c r="Y24" s="95"/>
      <c r="Z24" s="95"/>
      <c r="AA24" s="95"/>
      <c r="AB24" s="95"/>
      <c r="AC24" s="95"/>
      <c r="AD24" s="95">
        <v>1</v>
      </c>
      <c r="AE24" s="95">
        <v>2</v>
      </c>
      <c r="AF24" s="95">
        <v>1</v>
      </c>
      <c r="AG24" s="89">
        <v>4</v>
      </c>
      <c r="AH24" s="89">
        <v>13.75</v>
      </c>
      <c r="AI24" s="95">
        <v>24</v>
      </c>
      <c r="AJ24" s="95">
        <v>4</v>
      </c>
      <c r="AK24" s="95">
        <v>20</v>
      </c>
      <c r="AL24" s="95"/>
      <c r="AM24" s="89">
        <v>100</v>
      </c>
      <c r="AN24" s="89">
        <f t="shared" si="5"/>
        <v>170</v>
      </c>
      <c r="AO24" s="95">
        <v>13</v>
      </c>
      <c r="AP24" s="95">
        <v>131</v>
      </c>
      <c r="AQ24" s="95">
        <v>14</v>
      </c>
      <c r="AR24" s="95">
        <v>10</v>
      </c>
      <c r="AS24" s="95">
        <v>2</v>
      </c>
      <c r="AT24" s="3"/>
      <c r="AU24" s="3"/>
      <c r="AV24" s="3"/>
    </row>
    <row r="25" spans="1:48" ht="13.5">
      <c r="A25" s="96" t="s">
        <v>65</v>
      </c>
      <c r="B25" s="58" t="s">
        <v>66</v>
      </c>
      <c r="C25" s="89">
        <f t="shared" si="0"/>
        <v>383</v>
      </c>
      <c r="D25" s="95"/>
      <c r="E25" s="95"/>
      <c r="F25" s="95">
        <v>383</v>
      </c>
      <c r="G25" s="89">
        <f t="shared" si="7"/>
        <v>15</v>
      </c>
      <c r="H25" s="95"/>
      <c r="I25" s="95"/>
      <c r="J25" s="95">
        <v>15</v>
      </c>
      <c r="K25" s="89">
        <f t="shared" si="8"/>
        <v>58.19</v>
      </c>
      <c r="L25" s="109">
        <f t="shared" si="6"/>
        <v>44.19</v>
      </c>
      <c r="M25" s="95">
        <f t="shared" si="1"/>
        <v>0.52</v>
      </c>
      <c r="N25" s="95">
        <f t="shared" si="2"/>
        <v>12.3</v>
      </c>
      <c r="O25" s="95">
        <f t="shared" si="3"/>
        <v>3.84</v>
      </c>
      <c r="P25" s="95">
        <f t="shared" si="4"/>
        <v>27.53</v>
      </c>
      <c r="Q25" s="95"/>
      <c r="R25" s="95"/>
      <c r="S25" s="95"/>
      <c r="T25" s="95"/>
      <c r="U25" s="95"/>
      <c r="V25" s="95"/>
      <c r="W25" s="95"/>
      <c r="X25" s="95"/>
      <c r="Y25" s="95">
        <v>0.52</v>
      </c>
      <c r="Z25" s="95">
        <v>12.3</v>
      </c>
      <c r="AA25" s="95">
        <v>3.84</v>
      </c>
      <c r="AB25" s="95">
        <v>27.53</v>
      </c>
      <c r="AC25" s="95"/>
      <c r="AD25" s="95"/>
      <c r="AE25" s="95"/>
      <c r="AF25" s="95"/>
      <c r="AG25" s="89">
        <v>4</v>
      </c>
      <c r="AH25" s="89">
        <v>10</v>
      </c>
      <c r="AI25" s="95">
        <v>125</v>
      </c>
      <c r="AJ25" s="95">
        <v>16</v>
      </c>
      <c r="AK25" s="95">
        <v>20</v>
      </c>
      <c r="AL25" s="95">
        <v>10</v>
      </c>
      <c r="AM25" s="89">
        <v>0</v>
      </c>
      <c r="AN25" s="89">
        <f t="shared" si="5"/>
        <v>95</v>
      </c>
      <c r="AO25" s="95">
        <v>15</v>
      </c>
      <c r="AP25" s="95">
        <v>78</v>
      </c>
      <c r="AQ25" s="95">
        <v>2</v>
      </c>
      <c r="AR25" s="95"/>
      <c r="AS25" s="95"/>
      <c r="AT25" s="3"/>
      <c r="AU25" s="3"/>
      <c r="AV25" s="3"/>
    </row>
    <row r="26" spans="1:48" ht="13.5">
      <c r="A26" s="96" t="s">
        <v>13</v>
      </c>
      <c r="B26" s="58">
        <v>28</v>
      </c>
      <c r="C26" s="89">
        <f t="shared" si="0"/>
        <v>258</v>
      </c>
      <c r="D26" s="95"/>
      <c r="E26" s="95">
        <v>258</v>
      </c>
      <c r="F26" s="95"/>
      <c r="G26" s="89">
        <f t="shared" si="7"/>
        <v>15</v>
      </c>
      <c r="H26" s="95"/>
      <c r="I26" s="95">
        <v>15</v>
      </c>
      <c r="J26" s="95"/>
      <c r="K26" s="89">
        <f t="shared" si="8"/>
        <v>66.39</v>
      </c>
      <c r="L26" s="109">
        <f t="shared" si="6"/>
        <v>47.39</v>
      </c>
      <c r="M26" s="95">
        <f t="shared" si="1"/>
        <v>2</v>
      </c>
      <c r="N26" s="95">
        <f t="shared" si="2"/>
        <v>10.78</v>
      </c>
      <c r="O26" s="95">
        <f t="shared" si="3"/>
        <v>8.02</v>
      </c>
      <c r="P26" s="95">
        <f t="shared" si="4"/>
        <v>26.59</v>
      </c>
      <c r="Q26" s="95"/>
      <c r="R26" s="95"/>
      <c r="S26" s="95"/>
      <c r="T26" s="95"/>
      <c r="U26" s="95">
        <v>2</v>
      </c>
      <c r="V26" s="95">
        <v>9.78</v>
      </c>
      <c r="W26" s="95">
        <v>6.96</v>
      </c>
      <c r="X26" s="95">
        <v>24.59</v>
      </c>
      <c r="Y26" s="95"/>
      <c r="Z26" s="95"/>
      <c r="AA26" s="95"/>
      <c r="AB26" s="95"/>
      <c r="AC26" s="95"/>
      <c r="AD26" s="95">
        <v>1</v>
      </c>
      <c r="AE26" s="95">
        <v>1.06</v>
      </c>
      <c r="AF26" s="95">
        <v>2</v>
      </c>
      <c r="AG26" s="89">
        <v>5</v>
      </c>
      <c r="AH26" s="89">
        <v>14</v>
      </c>
      <c r="AI26" s="95">
        <v>42</v>
      </c>
      <c r="AJ26" s="95">
        <v>5</v>
      </c>
      <c r="AK26" s="95">
        <v>20</v>
      </c>
      <c r="AL26" s="95"/>
      <c r="AM26" s="89">
        <v>106</v>
      </c>
      <c r="AN26" s="89">
        <f t="shared" si="5"/>
        <v>168</v>
      </c>
      <c r="AO26" s="95">
        <v>7</v>
      </c>
      <c r="AP26" s="95">
        <v>138</v>
      </c>
      <c r="AQ26" s="95">
        <v>14</v>
      </c>
      <c r="AR26" s="95"/>
      <c r="AS26" s="95">
        <v>9</v>
      </c>
      <c r="AT26" s="3"/>
      <c r="AU26" s="3"/>
      <c r="AV26" s="3"/>
    </row>
    <row r="27" spans="1:48" ht="13.5">
      <c r="A27" s="96" t="s">
        <v>14</v>
      </c>
      <c r="B27" s="58">
        <v>29</v>
      </c>
      <c r="C27" s="89">
        <f t="shared" si="0"/>
        <v>383</v>
      </c>
      <c r="D27" s="95">
        <v>41</v>
      </c>
      <c r="E27" s="95">
        <v>342</v>
      </c>
      <c r="F27" s="95"/>
      <c r="G27" s="89">
        <f t="shared" si="7"/>
        <v>18</v>
      </c>
      <c r="H27" s="95">
        <v>2</v>
      </c>
      <c r="I27" s="95">
        <v>16</v>
      </c>
      <c r="J27" s="95"/>
      <c r="K27" s="89">
        <f t="shared" si="8"/>
        <v>60.989999999999995</v>
      </c>
      <c r="L27" s="109">
        <f t="shared" si="6"/>
        <v>42.489999999999995</v>
      </c>
      <c r="M27" s="95">
        <f t="shared" si="1"/>
        <v>0.91</v>
      </c>
      <c r="N27" s="95">
        <f t="shared" si="2"/>
        <v>8.98</v>
      </c>
      <c r="O27" s="95">
        <f t="shared" si="3"/>
        <v>10.549999999999999</v>
      </c>
      <c r="P27" s="95">
        <f t="shared" si="4"/>
        <v>22.05</v>
      </c>
      <c r="Q27" s="95">
        <v>0.91</v>
      </c>
      <c r="R27" s="95"/>
      <c r="S27" s="95">
        <v>1.13</v>
      </c>
      <c r="T27" s="95">
        <v>1.14</v>
      </c>
      <c r="U27" s="95"/>
      <c r="V27" s="95">
        <v>8.98</v>
      </c>
      <c r="W27" s="95">
        <v>7.57</v>
      </c>
      <c r="X27" s="95">
        <v>19.76</v>
      </c>
      <c r="Y27" s="95"/>
      <c r="Z27" s="95"/>
      <c r="AA27" s="95"/>
      <c r="AB27" s="95"/>
      <c r="AC27" s="95"/>
      <c r="AD27" s="95"/>
      <c r="AE27" s="95">
        <v>1.85</v>
      </c>
      <c r="AF27" s="95">
        <v>1.15</v>
      </c>
      <c r="AG27" s="89">
        <v>4.5</v>
      </c>
      <c r="AH27" s="89">
        <v>14</v>
      </c>
      <c r="AI27" s="95">
        <v>25</v>
      </c>
      <c r="AJ27" s="95">
        <v>4</v>
      </c>
      <c r="AK27" s="95">
        <v>20</v>
      </c>
      <c r="AL27" s="95"/>
      <c r="AM27" s="89">
        <v>118</v>
      </c>
      <c r="AN27" s="89">
        <f t="shared" si="5"/>
        <v>180</v>
      </c>
      <c r="AO27" s="95">
        <v>17</v>
      </c>
      <c r="AP27" s="95">
        <v>102</v>
      </c>
      <c r="AQ27" s="95">
        <v>31</v>
      </c>
      <c r="AR27" s="95">
        <v>19</v>
      </c>
      <c r="AS27" s="95">
        <v>11</v>
      </c>
      <c r="AT27" s="3"/>
      <c r="AU27" s="3"/>
      <c r="AV27" s="3"/>
    </row>
    <row r="28" spans="1:48" ht="13.5">
      <c r="A28" s="96" t="s">
        <v>103</v>
      </c>
      <c r="B28" s="58">
        <v>31</v>
      </c>
      <c r="C28" s="89">
        <f t="shared" si="0"/>
        <v>1051</v>
      </c>
      <c r="D28" s="95">
        <v>58</v>
      </c>
      <c r="E28" s="95">
        <v>612</v>
      </c>
      <c r="F28" s="95">
        <v>381</v>
      </c>
      <c r="G28" s="89">
        <f t="shared" si="7"/>
        <v>45</v>
      </c>
      <c r="H28" s="95">
        <v>3</v>
      </c>
      <c r="I28" s="95">
        <v>26</v>
      </c>
      <c r="J28" s="95">
        <v>16</v>
      </c>
      <c r="K28" s="89">
        <f t="shared" si="8"/>
        <v>135.75</v>
      </c>
      <c r="L28" s="109">
        <f t="shared" si="6"/>
        <v>99</v>
      </c>
      <c r="M28" s="95">
        <f t="shared" si="1"/>
        <v>3.56</v>
      </c>
      <c r="N28" s="95">
        <f t="shared" si="2"/>
        <v>26.34</v>
      </c>
      <c r="O28" s="95">
        <f t="shared" si="3"/>
        <v>25.5</v>
      </c>
      <c r="P28" s="95">
        <f t="shared" si="4"/>
        <v>43.599999999999994</v>
      </c>
      <c r="Q28" s="95"/>
      <c r="R28" s="95">
        <v>2</v>
      </c>
      <c r="S28" s="95">
        <v>1</v>
      </c>
      <c r="T28" s="95"/>
      <c r="U28" s="95">
        <v>1.56</v>
      </c>
      <c r="V28" s="95">
        <v>8.79</v>
      </c>
      <c r="W28" s="95">
        <v>19.62</v>
      </c>
      <c r="X28" s="95">
        <v>23.7</v>
      </c>
      <c r="Y28" s="95">
        <v>2</v>
      </c>
      <c r="Z28" s="95">
        <v>12.55</v>
      </c>
      <c r="AA28" s="95">
        <v>4.88</v>
      </c>
      <c r="AB28" s="95">
        <v>18.9</v>
      </c>
      <c r="AC28" s="95"/>
      <c r="AD28" s="95">
        <v>3</v>
      </c>
      <c r="AE28" s="95"/>
      <c r="AF28" s="95">
        <v>1</v>
      </c>
      <c r="AG28" s="89">
        <v>7.25</v>
      </c>
      <c r="AH28" s="89">
        <v>29.5</v>
      </c>
      <c r="AI28" s="95">
        <v>72</v>
      </c>
      <c r="AJ28" s="95">
        <v>9</v>
      </c>
      <c r="AK28" s="95">
        <v>20</v>
      </c>
      <c r="AL28" s="95">
        <v>20</v>
      </c>
      <c r="AM28" s="89">
        <v>183</v>
      </c>
      <c r="AN28" s="89">
        <f t="shared" si="5"/>
        <v>440</v>
      </c>
      <c r="AO28" s="95">
        <v>55</v>
      </c>
      <c r="AP28" s="95">
        <v>260</v>
      </c>
      <c r="AQ28" s="95">
        <v>27</v>
      </c>
      <c r="AR28" s="95">
        <v>72</v>
      </c>
      <c r="AS28" s="95">
        <v>26</v>
      </c>
      <c r="AT28" s="3"/>
      <c r="AU28" s="3"/>
      <c r="AV28" s="3"/>
    </row>
    <row r="29" spans="1:48" ht="13.5">
      <c r="A29" s="96" t="s">
        <v>15</v>
      </c>
      <c r="B29" s="58">
        <v>33</v>
      </c>
      <c r="C29" s="89">
        <f t="shared" si="0"/>
        <v>637</v>
      </c>
      <c r="D29" s="95"/>
      <c r="E29" s="95">
        <v>637</v>
      </c>
      <c r="F29" s="95"/>
      <c r="G29" s="89">
        <f t="shared" si="7"/>
        <v>27</v>
      </c>
      <c r="H29" s="95"/>
      <c r="I29" s="95">
        <v>27</v>
      </c>
      <c r="J29" s="95"/>
      <c r="K29" s="89">
        <f t="shared" si="8"/>
        <v>75.95</v>
      </c>
      <c r="L29" s="109">
        <f t="shared" si="6"/>
        <v>56.7</v>
      </c>
      <c r="M29" s="95">
        <f t="shared" si="1"/>
        <v>1.19</v>
      </c>
      <c r="N29" s="95">
        <f t="shared" si="2"/>
        <v>11.11</v>
      </c>
      <c r="O29" s="95">
        <f t="shared" si="3"/>
        <v>14.42</v>
      </c>
      <c r="P29" s="95">
        <f t="shared" si="4"/>
        <v>29.98</v>
      </c>
      <c r="Q29" s="95"/>
      <c r="R29" s="95"/>
      <c r="S29" s="95"/>
      <c r="T29" s="95"/>
      <c r="U29" s="95">
        <v>1.19</v>
      </c>
      <c r="V29" s="95">
        <v>10.11</v>
      </c>
      <c r="W29" s="95">
        <v>11.42</v>
      </c>
      <c r="X29" s="95">
        <v>28.98</v>
      </c>
      <c r="Y29" s="95"/>
      <c r="Z29" s="95"/>
      <c r="AA29" s="95"/>
      <c r="AB29" s="95"/>
      <c r="AC29" s="95"/>
      <c r="AD29" s="95">
        <v>1</v>
      </c>
      <c r="AE29" s="95">
        <v>3</v>
      </c>
      <c r="AF29" s="95">
        <v>1</v>
      </c>
      <c r="AG29" s="89">
        <v>5</v>
      </c>
      <c r="AH29" s="89">
        <v>14.25</v>
      </c>
      <c r="AI29" s="95">
        <v>16</v>
      </c>
      <c r="AJ29" s="95">
        <v>2</v>
      </c>
      <c r="AK29" s="95">
        <v>20</v>
      </c>
      <c r="AL29" s="95"/>
      <c r="AM29" s="89">
        <v>145</v>
      </c>
      <c r="AN29" s="89">
        <f t="shared" si="5"/>
        <v>282</v>
      </c>
      <c r="AO29" s="95">
        <v>28</v>
      </c>
      <c r="AP29" s="95">
        <v>209</v>
      </c>
      <c r="AQ29" s="95">
        <v>44</v>
      </c>
      <c r="AR29" s="95"/>
      <c r="AS29" s="95">
        <v>1</v>
      </c>
      <c r="AT29" s="3"/>
      <c r="AU29" s="3"/>
      <c r="AV29" s="3"/>
    </row>
    <row r="30" spans="1:48" ht="13.5">
      <c r="A30" s="96" t="s">
        <v>16</v>
      </c>
      <c r="B30" s="58">
        <v>34</v>
      </c>
      <c r="C30" s="89">
        <f t="shared" si="0"/>
        <v>258</v>
      </c>
      <c r="D30" s="95">
        <v>19</v>
      </c>
      <c r="E30" s="95">
        <v>239</v>
      </c>
      <c r="F30" s="95"/>
      <c r="G30" s="89">
        <f t="shared" si="7"/>
        <v>15</v>
      </c>
      <c r="H30" s="95">
        <v>1</v>
      </c>
      <c r="I30" s="95">
        <v>14</v>
      </c>
      <c r="J30" s="95"/>
      <c r="K30" s="89">
        <f t="shared" si="8"/>
        <v>60.85</v>
      </c>
      <c r="L30" s="109">
        <f t="shared" si="6"/>
        <v>44.6</v>
      </c>
      <c r="M30" s="95">
        <f t="shared" si="1"/>
        <v>2.44</v>
      </c>
      <c r="N30" s="95">
        <f t="shared" si="2"/>
        <v>9.379999999999999</v>
      </c>
      <c r="O30" s="95">
        <f t="shared" si="3"/>
        <v>13.89</v>
      </c>
      <c r="P30" s="95">
        <f t="shared" si="4"/>
        <v>18.89</v>
      </c>
      <c r="Q30" s="95"/>
      <c r="R30" s="95">
        <v>2.55</v>
      </c>
      <c r="S30" s="95"/>
      <c r="T30" s="95"/>
      <c r="U30" s="95">
        <v>1.44</v>
      </c>
      <c r="V30" s="95">
        <v>5.83</v>
      </c>
      <c r="W30" s="95">
        <v>12.89</v>
      </c>
      <c r="X30" s="95">
        <v>17.89</v>
      </c>
      <c r="Y30" s="95"/>
      <c r="Z30" s="95"/>
      <c r="AA30" s="95"/>
      <c r="AB30" s="95"/>
      <c r="AC30" s="95">
        <v>1</v>
      </c>
      <c r="AD30" s="95">
        <v>1</v>
      </c>
      <c r="AE30" s="95">
        <v>1</v>
      </c>
      <c r="AF30" s="95">
        <v>1</v>
      </c>
      <c r="AG30" s="89">
        <v>4.25</v>
      </c>
      <c r="AH30" s="89">
        <v>12</v>
      </c>
      <c r="AI30" s="95">
        <v>18</v>
      </c>
      <c r="AJ30" s="95">
        <v>3</v>
      </c>
      <c r="AK30" s="95">
        <v>20</v>
      </c>
      <c r="AL30" s="95"/>
      <c r="AM30" s="89">
        <v>105</v>
      </c>
      <c r="AN30" s="89">
        <f t="shared" si="5"/>
        <v>135.62</v>
      </c>
      <c r="AO30" s="95">
        <v>13.9</v>
      </c>
      <c r="AP30" s="95">
        <v>106.22</v>
      </c>
      <c r="AQ30" s="95">
        <v>9.7</v>
      </c>
      <c r="AR30" s="95">
        <v>2.4</v>
      </c>
      <c r="AS30" s="95">
        <v>3.4</v>
      </c>
      <c r="AT30" s="3"/>
      <c r="AU30" s="3"/>
      <c r="AV30" s="3"/>
    </row>
    <row r="31" spans="1:48" ht="13.5">
      <c r="A31" s="96" t="s">
        <v>17</v>
      </c>
      <c r="B31" s="58">
        <v>35</v>
      </c>
      <c r="C31" s="89">
        <f t="shared" si="0"/>
        <v>378</v>
      </c>
      <c r="D31" s="95">
        <v>46</v>
      </c>
      <c r="E31" s="95">
        <v>332</v>
      </c>
      <c r="F31" s="95"/>
      <c r="G31" s="89">
        <f t="shared" si="7"/>
        <v>18</v>
      </c>
      <c r="H31" s="95">
        <v>2</v>
      </c>
      <c r="I31" s="95">
        <v>16</v>
      </c>
      <c r="J31" s="95"/>
      <c r="K31" s="89">
        <f t="shared" si="8"/>
        <v>65.75</v>
      </c>
      <c r="L31" s="109">
        <f t="shared" si="6"/>
        <v>48.65</v>
      </c>
      <c r="M31" s="95">
        <f t="shared" si="1"/>
        <v>2.78</v>
      </c>
      <c r="N31" s="95">
        <f t="shared" si="2"/>
        <v>11.89</v>
      </c>
      <c r="O31" s="95">
        <f t="shared" si="3"/>
        <v>20.34</v>
      </c>
      <c r="P31" s="95">
        <f t="shared" si="4"/>
        <v>13.64</v>
      </c>
      <c r="Q31" s="95"/>
      <c r="R31" s="95"/>
      <c r="S31" s="95">
        <v>1.22</v>
      </c>
      <c r="T31" s="95">
        <v>1.14</v>
      </c>
      <c r="U31" s="95">
        <v>2.78</v>
      </c>
      <c r="V31" s="95">
        <v>10.89</v>
      </c>
      <c r="W31" s="95">
        <v>18.12</v>
      </c>
      <c r="X31" s="95">
        <v>11.39</v>
      </c>
      <c r="Y31" s="95"/>
      <c r="Z31" s="95"/>
      <c r="AA31" s="95"/>
      <c r="AB31" s="95"/>
      <c r="AC31" s="95"/>
      <c r="AD31" s="95">
        <v>1</v>
      </c>
      <c r="AE31" s="95">
        <v>1</v>
      </c>
      <c r="AF31" s="95">
        <v>1.11</v>
      </c>
      <c r="AG31" s="89">
        <v>5.1</v>
      </c>
      <c r="AH31" s="89">
        <v>12</v>
      </c>
      <c r="AI31" s="95">
        <v>94</v>
      </c>
      <c r="AJ31" s="95">
        <v>13</v>
      </c>
      <c r="AK31" s="95">
        <v>22</v>
      </c>
      <c r="AL31" s="95"/>
      <c r="AM31" s="89">
        <v>122</v>
      </c>
      <c r="AN31" s="89">
        <f t="shared" si="5"/>
        <v>178</v>
      </c>
      <c r="AO31" s="95">
        <v>16</v>
      </c>
      <c r="AP31" s="95">
        <v>107</v>
      </c>
      <c r="AQ31" s="95">
        <v>21</v>
      </c>
      <c r="AR31" s="95">
        <v>29</v>
      </c>
      <c r="AS31" s="95">
        <v>5</v>
      </c>
      <c r="AT31" s="3"/>
      <c r="AU31" s="3"/>
      <c r="AV31" s="3"/>
    </row>
    <row r="32" spans="1:48" ht="13.5">
      <c r="A32" s="96" t="s">
        <v>112</v>
      </c>
      <c r="B32" s="58" t="s">
        <v>69</v>
      </c>
      <c r="C32" s="89">
        <f t="shared" si="0"/>
        <v>399.5</v>
      </c>
      <c r="D32" s="95"/>
      <c r="E32" s="95"/>
      <c r="F32" s="95">
        <v>399.5</v>
      </c>
      <c r="G32" s="89">
        <f t="shared" si="7"/>
        <v>15</v>
      </c>
      <c r="H32" s="95"/>
      <c r="I32" s="95"/>
      <c r="J32" s="95">
        <v>15</v>
      </c>
      <c r="K32" s="89">
        <f t="shared" si="8"/>
        <v>49.63</v>
      </c>
      <c r="L32" s="109">
        <f t="shared" si="6"/>
        <v>40.38</v>
      </c>
      <c r="M32" s="95">
        <f t="shared" si="1"/>
        <v>3.31</v>
      </c>
      <c r="N32" s="95">
        <f t="shared" si="2"/>
        <v>13.63</v>
      </c>
      <c r="O32" s="95">
        <f t="shared" si="3"/>
        <v>8.56</v>
      </c>
      <c r="P32" s="95">
        <f t="shared" si="4"/>
        <v>14.88</v>
      </c>
      <c r="Q32" s="95"/>
      <c r="R32" s="95"/>
      <c r="S32" s="95"/>
      <c r="T32" s="95"/>
      <c r="U32" s="95"/>
      <c r="V32" s="95"/>
      <c r="W32" s="95"/>
      <c r="X32" s="95"/>
      <c r="Y32" s="95">
        <v>3.31</v>
      </c>
      <c r="Z32" s="95">
        <v>13.63</v>
      </c>
      <c r="AA32" s="95">
        <v>8.56</v>
      </c>
      <c r="AB32" s="95">
        <v>14.88</v>
      </c>
      <c r="AC32" s="95"/>
      <c r="AD32" s="95"/>
      <c r="AE32" s="95"/>
      <c r="AF32" s="95"/>
      <c r="AG32" s="89">
        <v>1.5</v>
      </c>
      <c r="AH32" s="89">
        <v>7.75</v>
      </c>
      <c r="AI32" s="95">
        <v>36.67</v>
      </c>
      <c r="AJ32" s="95">
        <v>3.67</v>
      </c>
      <c r="AK32" s="95">
        <v>20</v>
      </c>
      <c r="AL32" s="95"/>
      <c r="AM32" s="89">
        <v>0</v>
      </c>
      <c r="AN32" s="89">
        <f t="shared" si="5"/>
        <v>192</v>
      </c>
      <c r="AO32" s="95">
        <v>15</v>
      </c>
      <c r="AP32" s="95">
        <v>137.33</v>
      </c>
      <c r="AQ32" s="95">
        <v>6</v>
      </c>
      <c r="AR32" s="95">
        <v>11.34</v>
      </c>
      <c r="AS32" s="95">
        <v>22.33</v>
      </c>
      <c r="AT32" s="3"/>
      <c r="AU32" s="3"/>
      <c r="AV32" s="3"/>
    </row>
    <row r="33" spans="1:48" ht="13.5">
      <c r="A33" s="96" t="s">
        <v>18</v>
      </c>
      <c r="B33" s="58">
        <v>37</v>
      </c>
      <c r="C33" s="89">
        <f t="shared" si="0"/>
        <v>131</v>
      </c>
      <c r="D33" s="95">
        <v>30</v>
      </c>
      <c r="E33" s="95">
        <v>101</v>
      </c>
      <c r="F33" s="95"/>
      <c r="G33" s="89">
        <f t="shared" si="7"/>
        <v>8</v>
      </c>
      <c r="H33" s="95">
        <v>2</v>
      </c>
      <c r="I33" s="95">
        <v>6</v>
      </c>
      <c r="J33" s="95"/>
      <c r="K33" s="89">
        <f t="shared" si="8"/>
        <v>23.799999999999997</v>
      </c>
      <c r="L33" s="109">
        <f t="shared" si="6"/>
        <v>16.39</v>
      </c>
      <c r="M33" s="95">
        <f t="shared" si="1"/>
        <v>1.06</v>
      </c>
      <c r="N33" s="95">
        <f t="shared" si="2"/>
        <v>2.78</v>
      </c>
      <c r="O33" s="95">
        <f t="shared" si="3"/>
        <v>6.05</v>
      </c>
      <c r="P33" s="95">
        <f t="shared" si="4"/>
        <v>6.5</v>
      </c>
      <c r="Q33" s="95"/>
      <c r="R33" s="95"/>
      <c r="S33" s="95">
        <v>2.28</v>
      </c>
      <c r="T33" s="95"/>
      <c r="U33" s="95">
        <v>1.06</v>
      </c>
      <c r="V33" s="95">
        <v>2.78</v>
      </c>
      <c r="W33" s="95">
        <v>3.77</v>
      </c>
      <c r="X33" s="95">
        <v>6</v>
      </c>
      <c r="Y33" s="95"/>
      <c r="Z33" s="95"/>
      <c r="AA33" s="95"/>
      <c r="AB33" s="95"/>
      <c r="AC33" s="95"/>
      <c r="AD33" s="95"/>
      <c r="AE33" s="95"/>
      <c r="AF33" s="95">
        <v>0.5</v>
      </c>
      <c r="AG33" s="89">
        <v>3.33</v>
      </c>
      <c r="AH33" s="89">
        <v>4.08</v>
      </c>
      <c r="AI33" s="95">
        <v>8</v>
      </c>
      <c r="AJ33" s="95">
        <v>2</v>
      </c>
      <c r="AK33" s="95">
        <v>10</v>
      </c>
      <c r="AL33" s="95"/>
      <c r="AM33" s="89">
        <v>50</v>
      </c>
      <c r="AN33" s="89">
        <f t="shared" si="5"/>
        <v>24</v>
      </c>
      <c r="AO33" s="95">
        <v>8</v>
      </c>
      <c r="AP33" s="95"/>
      <c r="AQ33" s="95">
        <v>13</v>
      </c>
      <c r="AR33" s="95">
        <v>3</v>
      </c>
      <c r="AS33" s="95"/>
      <c r="AT33" s="3"/>
      <c r="AU33" s="3"/>
      <c r="AV33" s="3"/>
    </row>
    <row r="34" spans="1:48" ht="13.5">
      <c r="A34" s="96" t="s">
        <v>19</v>
      </c>
      <c r="B34" s="58">
        <v>39</v>
      </c>
      <c r="C34" s="89">
        <f t="shared" si="0"/>
        <v>583</v>
      </c>
      <c r="D34" s="95"/>
      <c r="E34" s="95">
        <v>583</v>
      </c>
      <c r="F34" s="95"/>
      <c r="G34" s="89">
        <f t="shared" si="7"/>
        <v>27</v>
      </c>
      <c r="H34" s="95"/>
      <c r="I34" s="95">
        <v>27</v>
      </c>
      <c r="J34" s="95"/>
      <c r="K34" s="89">
        <f t="shared" si="8"/>
        <v>81.51</v>
      </c>
      <c r="L34" s="109">
        <f t="shared" si="6"/>
        <v>57.14</v>
      </c>
      <c r="M34" s="95">
        <f t="shared" si="1"/>
        <v>1</v>
      </c>
      <c r="N34" s="95">
        <f t="shared" si="2"/>
        <v>12.39</v>
      </c>
      <c r="O34" s="95">
        <f t="shared" si="3"/>
        <v>16.52</v>
      </c>
      <c r="P34" s="95">
        <f t="shared" si="4"/>
        <v>27.23</v>
      </c>
      <c r="Q34" s="95"/>
      <c r="R34" s="95"/>
      <c r="S34" s="95"/>
      <c r="T34" s="95"/>
      <c r="U34" s="95"/>
      <c r="V34" s="95">
        <v>10.39</v>
      </c>
      <c r="W34" s="95">
        <v>13.02</v>
      </c>
      <c r="X34" s="95">
        <v>27.19</v>
      </c>
      <c r="Y34" s="95"/>
      <c r="Z34" s="95"/>
      <c r="AA34" s="95"/>
      <c r="AB34" s="95"/>
      <c r="AC34" s="95">
        <v>1</v>
      </c>
      <c r="AD34" s="95">
        <v>2</v>
      </c>
      <c r="AE34" s="95">
        <v>3.5</v>
      </c>
      <c r="AF34" s="95">
        <v>0.04</v>
      </c>
      <c r="AG34" s="89">
        <v>5.68</v>
      </c>
      <c r="AH34" s="89">
        <v>18.69</v>
      </c>
      <c r="AI34" s="95">
        <v>2</v>
      </c>
      <c r="AJ34" s="95">
        <v>12</v>
      </c>
      <c r="AK34" s="95">
        <v>20</v>
      </c>
      <c r="AL34" s="95">
        <v>20</v>
      </c>
      <c r="AM34" s="89">
        <v>190</v>
      </c>
      <c r="AN34" s="89">
        <v>27</v>
      </c>
      <c r="AO34" s="95">
        <v>191.71</v>
      </c>
      <c r="AP34" s="95">
        <v>22.02</v>
      </c>
      <c r="AQ34" s="95"/>
      <c r="AR34" s="95"/>
      <c r="AS34" s="95">
        <v>7.51</v>
      </c>
      <c r="AT34" s="3"/>
      <c r="AU34" s="3"/>
      <c r="AV34" s="3"/>
    </row>
    <row r="35" spans="1:48" ht="13.5">
      <c r="A35" s="96" t="s">
        <v>20</v>
      </c>
      <c r="B35" s="58">
        <v>40</v>
      </c>
      <c r="C35" s="89">
        <f t="shared" si="0"/>
        <v>831</v>
      </c>
      <c r="D35" s="95">
        <v>76</v>
      </c>
      <c r="E35" s="95">
        <v>755</v>
      </c>
      <c r="F35" s="95"/>
      <c r="G35" s="89">
        <f t="shared" si="7"/>
        <v>35</v>
      </c>
      <c r="H35" s="95">
        <v>3</v>
      </c>
      <c r="I35" s="95">
        <v>32</v>
      </c>
      <c r="J35" s="95"/>
      <c r="K35" s="89">
        <f t="shared" si="8"/>
        <v>101.83</v>
      </c>
      <c r="L35" s="109">
        <f t="shared" si="6"/>
        <v>76.33</v>
      </c>
      <c r="M35" s="95">
        <f t="shared" si="1"/>
        <v>3.98</v>
      </c>
      <c r="N35" s="95">
        <f t="shared" si="2"/>
        <v>13.96</v>
      </c>
      <c r="O35" s="95">
        <f t="shared" si="3"/>
        <v>21.299999999999997</v>
      </c>
      <c r="P35" s="95">
        <f t="shared" si="4"/>
        <v>37.09</v>
      </c>
      <c r="Q35" s="95"/>
      <c r="R35" s="95">
        <v>1.3</v>
      </c>
      <c r="S35" s="95">
        <v>1.47</v>
      </c>
      <c r="T35" s="95">
        <v>1.14</v>
      </c>
      <c r="U35" s="95">
        <v>2.98</v>
      </c>
      <c r="V35" s="95">
        <v>9.66</v>
      </c>
      <c r="W35" s="95">
        <v>19.83</v>
      </c>
      <c r="X35" s="95">
        <v>33.95</v>
      </c>
      <c r="Y35" s="95"/>
      <c r="Z35" s="95"/>
      <c r="AA35" s="95"/>
      <c r="AB35" s="95"/>
      <c r="AC35" s="95">
        <v>1</v>
      </c>
      <c r="AD35" s="95">
        <v>3</v>
      </c>
      <c r="AE35" s="95"/>
      <c r="AF35" s="95">
        <v>2</v>
      </c>
      <c r="AG35" s="89">
        <v>6</v>
      </c>
      <c r="AH35" s="89">
        <v>19.5</v>
      </c>
      <c r="AI35" s="95">
        <v>40</v>
      </c>
      <c r="AJ35" s="95">
        <v>6</v>
      </c>
      <c r="AK35" s="95">
        <v>10</v>
      </c>
      <c r="AL35" s="95">
        <v>10</v>
      </c>
      <c r="AM35" s="89">
        <v>185</v>
      </c>
      <c r="AN35" s="89">
        <f t="shared" si="5"/>
        <v>294</v>
      </c>
      <c r="AO35" s="95">
        <v>36</v>
      </c>
      <c r="AP35" s="95">
        <v>204</v>
      </c>
      <c r="AQ35" s="95">
        <v>23</v>
      </c>
      <c r="AR35" s="95">
        <v>7</v>
      </c>
      <c r="AS35" s="95">
        <v>24</v>
      </c>
      <c r="AT35" s="3"/>
      <c r="AU35" s="3"/>
      <c r="AV35" s="3"/>
    </row>
    <row r="36" spans="1:48" ht="13.5">
      <c r="A36" s="96" t="s">
        <v>113</v>
      </c>
      <c r="B36" s="58" t="s">
        <v>82</v>
      </c>
      <c r="C36" s="89">
        <f t="shared" si="0"/>
        <v>332</v>
      </c>
      <c r="D36" s="95"/>
      <c r="E36" s="95"/>
      <c r="F36" s="95">
        <v>332</v>
      </c>
      <c r="G36" s="89">
        <f t="shared" si="7"/>
        <v>14</v>
      </c>
      <c r="H36" s="95"/>
      <c r="I36" s="95"/>
      <c r="J36" s="95">
        <v>14</v>
      </c>
      <c r="K36" s="89">
        <f t="shared" si="8"/>
        <v>49.75</v>
      </c>
      <c r="L36" s="109">
        <f t="shared" si="6"/>
        <v>36.55</v>
      </c>
      <c r="M36" s="95">
        <f t="shared" si="1"/>
        <v>0.33</v>
      </c>
      <c r="N36" s="95">
        <f t="shared" si="2"/>
        <v>17.59</v>
      </c>
      <c r="O36" s="95">
        <f t="shared" si="3"/>
        <v>10.49</v>
      </c>
      <c r="P36" s="95">
        <f t="shared" si="4"/>
        <v>8.14</v>
      </c>
      <c r="Q36" s="95"/>
      <c r="R36" s="95"/>
      <c r="S36" s="95"/>
      <c r="T36" s="95"/>
      <c r="U36" s="95"/>
      <c r="V36" s="95"/>
      <c r="W36" s="95"/>
      <c r="X36" s="95"/>
      <c r="Y36" s="95">
        <v>0.33</v>
      </c>
      <c r="Z36" s="95">
        <v>17.59</v>
      </c>
      <c r="AA36" s="95">
        <v>10.49</v>
      </c>
      <c r="AB36" s="95">
        <v>8.14</v>
      </c>
      <c r="AC36" s="95"/>
      <c r="AD36" s="95"/>
      <c r="AE36" s="95"/>
      <c r="AF36" s="95"/>
      <c r="AG36" s="89">
        <v>2.75</v>
      </c>
      <c r="AH36" s="89">
        <v>10.45</v>
      </c>
      <c r="AI36" s="95">
        <v>48</v>
      </c>
      <c r="AJ36" s="95">
        <v>11.92</v>
      </c>
      <c r="AK36" s="95"/>
      <c r="AL36" s="95">
        <v>20</v>
      </c>
      <c r="AM36" s="89">
        <v>0</v>
      </c>
      <c r="AN36" s="89">
        <f t="shared" si="5"/>
        <v>108</v>
      </c>
      <c r="AO36" s="95">
        <v>14</v>
      </c>
      <c r="AP36" s="95">
        <v>52</v>
      </c>
      <c r="AQ36" s="95">
        <v>21</v>
      </c>
      <c r="AR36" s="95"/>
      <c r="AS36" s="95">
        <v>21</v>
      </c>
      <c r="AT36" s="3"/>
      <c r="AU36" s="3"/>
      <c r="AV36" s="3"/>
    </row>
    <row r="37" spans="1:48" ht="13.5">
      <c r="A37" s="96" t="s">
        <v>104</v>
      </c>
      <c r="B37" s="58">
        <v>42</v>
      </c>
      <c r="C37" s="89">
        <f t="shared" si="0"/>
        <v>707</v>
      </c>
      <c r="D37" s="95">
        <v>30</v>
      </c>
      <c r="E37" s="95">
        <v>394</v>
      </c>
      <c r="F37" s="95">
        <v>283</v>
      </c>
      <c r="G37" s="89">
        <f t="shared" si="7"/>
        <v>31</v>
      </c>
      <c r="H37" s="95">
        <v>2</v>
      </c>
      <c r="I37" s="95">
        <v>18</v>
      </c>
      <c r="J37" s="95">
        <v>11</v>
      </c>
      <c r="K37" s="89">
        <f t="shared" si="8"/>
        <v>100.94</v>
      </c>
      <c r="L37" s="109">
        <f t="shared" si="6"/>
        <v>73.69</v>
      </c>
      <c r="M37" s="95">
        <f t="shared" si="1"/>
        <v>5</v>
      </c>
      <c r="N37" s="95">
        <f t="shared" si="2"/>
        <v>13.739999999999998</v>
      </c>
      <c r="O37" s="95">
        <f t="shared" si="3"/>
        <v>21.68</v>
      </c>
      <c r="P37" s="95">
        <f t="shared" si="4"/>
        <v>33.269999999999996</v>
      </c>
      <c r="Q37" s="95"/>
      <c r="R37" s="95">
        <v>2.36</v>
      </c>
      <c r="S37" s="95"/>
      <c r="T37" s="95"/>
      <c r="U37" s="95">
        <v>3.5</v>
      </c>
      <c r="V37" s="95">
        <v>6.32</v>
      </c>
      <c r="W37" s="95">
        <v>10.55</v>
      </c>
      <c r="X37" s="95">
        <v>14.93</v>
      </c>
      <c r="Y37" s="95">
        <v>0.5</v>
      </c>
      <c r="Z37" s="95">
        <v>4.06</v>
      </c>
      <c r="AA37" s="95">
        <v>9.13</v>
      </c>
      <c r="AB37" s="95">
        <v>18.34</v>
      </c>
      <c r="AC37" s="95">
        <v>1</v>
      </c>
      <c r="AD37" s="95">
        <v>1</v>
      </c>
      <c r="AE37" s="95">
        <v>2</v>
      </c>
      <c r="AF37" s="95"/>
      <c r="AG37" s="89">
        <v>6</v>
      </c>
      <c r="AH37" s="89">
        <v>21.25</v>
      </c>
      <c r="AI37" s="95">
        <v>32</v>
      </c>
      <c r="AJ37" s="95">
        <v>4</v>
      </c>
      <c r="AK37" s="95">
        <v>40</v>
      </c>
      <c r="AL37" s="95">
        <v>10</v>
      </c>
      <c r="AM37" s="89">
        <v>119</v>
      </c>
      <c r="AN37" s="89">
        <f t="shared" si="5"/>
        <v>219</v>
      </c>
      <c r="AO37" s="95">
        <v>21</v>
      </c>
      <c r="AP37" s="95">
        <v>159</v>
      </c>
      <c r="AQ37" s="95">
        <v>24</v>
      </c>
      <c r="AR37" s="95">
        <v>5</v>
      </c>
      <c r="AS37" s="95">
        <v>10</v>
      </c>
      <c r="AT37" s="3"/>
      <c r="AU37" s="3"/>
      <c r="AV37" s="3"/>
    </row>
    <row r="38" spans="1:48" ht="13.5">
      <c r="A38" s="96" t="s">
        <v>105</v>
      </c>
      <c r="B38" s="58">
        <v>43</v>
      </c>
      <c r="C38" s="89">
        <f t="shared" si="0"/>
        <v>670</v>
      </c>
      <c r="D38" s="95">
        <v>46</v>
      </c>
      <c r="E38" s="95">
        <v>359</v>
      </c>
      <c r="F38" s="95">
        <v>265</v>
      </c>
      <c r="G38" s="89">
        <f t="shared" si="7"/>
        <v>31</v>
      </c>
      <c r="H38" s="95">
        <v>2</v>
      </c>
      <c r="I38" s="95">
        <v>16</v>
      </c>
      <c r="J38" s="95">
        <v>13</v>
      </c>
      <c r="K38" s="89">
        <f t="shared" si="8"/>
        <v>114.8</v>
      </c>
      <c r="L38" s="109">
        <f t="shared" si="6"/>
        <v>80.22</v>
      </c>
      <c r="M38" s="95">
        <f t="shared" si="1"/>
        <v>3.08</v>
      </c>
      <c r="N38" s="95">
        <f t="shared" si="2"/>
        <v>6.33</v>
      </c>
      <c r="O38" s="95">
        <f t="shared" si="3"/>
        <v>21.4</v>
      </c>
      <c r="P38" s="95">
        <f t="shared" si="4"/>
        <v>49.41</v>
      </c>
      <c r="Q38" s="95"/>
      <c r="R38" s="95"/>
      <c r="S38" s="95"/>
      <c r="T38" s="95">
        <v>2.26</v>
      </c>
      <c r="U38" s="95">
        <v>0.67</v>
      </c>
      <c r="V38" s="95">
        <v>2.93</v>
      </c>
      <c r="W38" s="95">
        <v>8.99</v>
      </c>
      <c r="X38" s="95">
        <v>25.52</v>
      </c>
      <c r="Y38" s="95">
        <v>0.41</v>
      </c>
      <c r="Z38" s="95">
        <v>3.4</v>
      </c>
      <c r="AA38" s="95">
        <v>12.41</v>
      </c>
      <c r="AB38" s="95">
        <v>19.13</v>
      </c>
      <c r="AC38" s="95">
        <v>2</v>
      </c>
      <c r="AD38" s="95"/>
      <c r="AE38" s="95"/>
      <c r="AF38" s="95">
        <v>2.5</v>
      </c>
      <c r="AG38" s="89">
        <v>5.58</v>
      </c>
      <c r="AH38" s="89">
        <v>29</v>
      </c>
      <c r="AI38" s="95">
        <v>49.86</v>
      </c>
      <c r="AJ38" s="95">
        <v>36</v>
      </c>
      <c r="AK38" s="95">
        <v>40</v>
      </c>
      <c r="AL38" s="95">
        <v>20</v>
      </c>
      <c r="AM38" s="89">
        <v>126</v>
      </c>
      <c r="AN38" s="89">
        <f t="shared" si="5"/>
        <v>245</v>
      </c>
      <c r="AO38" s="95">
        <v>29</v>
      </c>
      <c r="AP38" s="95">
        <v>160</v>
      </c>
      <c r="AQ38" s="95">
        <v>49</v>
      </c>
      <c r="AR38" s="95"/>
      <c r="AS38" s="95">
        <v>7</v>
      </c>
      <c r="AT38" s="3"/>
      <c r="AU38" s="3"/>
      <c r="AV38" s="3"/>
    </row>
    <row r="39" spans="1:48" ht="13.5">
      <c r="A39" s="96" t="s">
        <v>106</v>
      </c>
      <c r="B39" s="58">
        <v>44</v>
      </c>
      <c r="C39" s="89">
        <f t="shared" si="0"/>
        <v>609</v>
      </c>
      <c r="D39" s="95"/>
      <c r="E39" s="95">
        <v>134</v>
      </c>
      <c r="F39" s="95">
        <v>475</v>
      </c>
      <c r="G39" s="89">
        <f t="shared" si="7"/>
        <v>24</v>
      </c>
      <c r="H39" s="95"/>
      <c r="I39" s="95">
        <v>6</v>
      </c>
      <c r="J39" s="95">
        <v>18</v>
      </c>
      <c r="K39" s="89">
        <f t="shared" si="8"/>
        <v>76.61</v>
      </c>
      <c r="L39" s="109">
        <f t="shared" si="6"/>
        <v>55.86</v>
      </c>
      <c r="M39" s="95">
        <f t="shared" si="1"/>
        <v>2.8</v>
      </c>
      <c r="N39" s="95">
        <f t="shared" si="2"/>
        <v>13.28</v>
      </c>
      <c r="O39" s="95">
        <f t="shared" si="3"/>
        <v>17.44</v>
      </c>
      <c r="P39" s="95">
        <f t="shared" si="4"/>
        <v>22.34</v>
      </c>
      <c r="Q39" s="95"/>
      <c r="R39" s="95"/>
      <c r="S39" s="95"/>
      <c r="T39" s="95"/>
      <c r="U39" s="95"/>
      <c r="V39" s="95">
        <v>2.69</v>
      </c>
      <c r="W39" s="95">
        <v>4.44</v>
      </c>
      <c r="X39" s="95">
        <v>3.6</v>
      </c>
      <c r="Y39" s="95">
        <v>2.8</v>
      </c>
      <c r="Z39" s="95">
        <v>9.59</v>
      </c>
      <c r="AA39" s="95">
        <v>11</v>
      </c>
      <c r="AB39" s="95">
        <v>18.74</v>
      </c>
      <c r="AC39" s="95"/>
      <c r="AD39" s="95">
        <v>1</v>
      </c>
      <c r="AE39" s="95">
        <v>2</v>
      </c>
      <c r="AF39" s="95"/>
      <c r="AG39" s="89">
        <v>5.25</v>
      </c>
      <c r="AH39" s="89">
        <v>15.5</v>
      </c>
      <c r="AI39" s="95">
        <v>43</v>
      </c>
      <c r="AJ39" s="95">
        <v>7</v>
      </c>
      <c r="AK39" s="95">
        <v>20</v>
      </c>
      <c r="AL39" s="95">
        <v>20</v>
      </c>
      <c r="AM39" s="89">
        <v>73</v>
      </c>
      <c r="AN39" s="89">
        <f t="shared" si="5"/>
        <v>163</v>
      </c>
      <c r="AO39" s="95">
        <v>24</v>
      </c>
      <c r="AP39" s="95">
        <v>126</v>
      </c>
      <c r="AQ39" s="95">
        <v>9</v>
      </c>
      <c r="AR39" s="95"/>
      <c r="AS39" s="95">
        <v>4</v>
      </c>
      <c r="AT39" s="3"/>
      <c r="AU39" s="3"/>
      <c r="AV39" s="3"/>
    </row>
    <row r="40" spans="1:48" ht="13.5">
      <c r="A40" s="96" t="s">
        <v>131</v>
      </c>
      <c r="B40" s="58">
        <v>45</v>
      </c>
      <c r="C40" s="89">
        <f t="shared" si="0"/>
        <v>286</v>
      </c>
      <c r="D40" s="95">
        <v>51</v>
      </c>
      <c r="E40" s="95">
        <v>235</v>
      </c>
      <c r="F40" s="95"/>
      <c r="G40" s="89">
        <f t="shared" si="7"/>
        <v>20</v>
      </c>
      <c r="H40" s="95">
        <v>9</v>
      </c>
      <c r="I40" s="95">
        <v>11</v>
      </c>
      <c r="J40" s="95"/>
      <c r="K40" s="89">
        <f t="shared" si="8"/>
        <v>42.91</v>
      </c>
      <c r="L40" s="109">
        <f t="shared" si="6"/>
        <v>27.509999999999998</v>
      </c>
      <c r="M40" s="95">
        <f t="shared" si="1"/>
        <v>0</v>
      </c>
      <c r="N40" s="95">
        <f t="shared" si="2"/>
        <v>2.09</v>
      </c>
      <c r="O40" s="95">
        <f t="shared" si="3"/>
        <v>3.99</v>
      </c>
      <c r="P40" s="95">
        <f t="shared" si="4"/>
        <v>21.43</v>
      </c>
      <c r="Q40" s="95"/>
      <c r="R40" s="95">
        <v>0.09</v>
      </c>
      <c r="S40" s="95"/>
      <c r="T40" s="95">
        <v>2.25</v>
      </c>
      <c r="U40" s="95"/>
      <c r="V40" s="95"/>
      <c r="W40" s="95">
        <v>2.99</v>
      </c>
      <c r="X40" s="95">
        <v>16.18</v>
      </c>
      <c r="Y40" s="95"/>
      <c r="Z40" s="95"/>
      <c r="AA40" s="95"/>
      <c r="AB40" s="95"/>
      <c r="AC40" s="95"/>
      <c r="AD40" s="95">
        <v>2</v>
      </c>
      <c r="AE40" s="95">
        <v>1</v>
      </c>
      <c r="AF40" s="95">
        <v>3</v>
      </c>
      <c r="AG40" s="89">
        <v>4.5</v>
      </c>
      <c r="AH40" s="89">
        <v>10.9</v>
      </c>
      <c r="AI40" s="95">
        <v>4</v>
      </c>
      <c r="AJ40" s="95">
        <v>1</v>
      </c>
      <c r="AK40" s="95">
        <v>15</v>
      </c>
      <c r="AL40" s="95"/>
      <c r="AM40" s="89">
        <v>206</v>
      </c>
      <c r="AN40" s="89">
        <f t="shared" si="5"/>
        <v>229</v>
      </c>
      <c r="AO40" s="95">
        <v>11</v>
      </c>
      <c r="AP40" s="95">
        <v>210</v>
      </c>
      <c r="AQ40" s="95">
        <v>4</v>
      </c>
      <c r="AR40" s="95">
        <v>4</v>
      </c>
      <c r="AS40" s="95"/>
      <c r="AT40" s="3"/>
      <c r="AU40" s="3"/>
      <c r="AV40" s="3"/>
    </row>
    <row r="41" spans="1:48" ht="13.5">
      <c r="A41" s="96" t="s">
        <v>107</v>
      </c>
      <c r="B41" s="58">
        <v>46</v>
      </c>
      <c r="C41" s="89">
        <f t="shared" si="0"/>
        <v>802</v>
      </c>
      <c r="D41" s="95">
        <v>75</v>
      </c>
      <c r="E41" s="95">
        <v>444</v>
      </c>
      <c r="F41" s="95">
        <v>283</v>
      </c>
      <c r="G41" s="89">
        <f t="shared" si="7"/>
        <v>35</v>
      </c>
      <c r="H41" s="95">
        <v>3</v>
      </c>
      <c r="I41" s="95">
        <v>20</v>
      </c>
      <c r="J41" s="95">
        <v>12</v>
      </c>
      <c r="K41" s="89">
        <f t="shared" si="8"/>
        <v>100.9</v>
      </c>
      <c r="L41" s="109">
        <f t="shared" si="6"/>
        <v>75.3</v>
      </c>
      <c r="M41" s="95">
        <f t="shared" si="1"/>
        <v>6.1899999999999995</v>
      </c>
      <c r="N41" s="95">
        <f t="shared" si="2"/>
        <v>11.5</v>
      </c>
      <c r="O41" s="95">
        <f t="shared" si="3"/>
        <v>20.92</v>
      </c>
      <c r="P41" s="95">
        <f t="shared" si="4"/>
        <v>36.69</v>
      </c>
      <c r="Q41" s="95"/>
      <c r="R41" s="95">
        <v>2.33</v>
      </c>
      <c r="S41" s="95">
        <v>1.14</v>
      </c>
      <c r="T41" s="95">
        <v>0.16</v>
      </c>
      <c r="U41" s="95">
        <v>1.79</v>
      </c>
      <c r="V41" s="95">
        <v>4.5</v>
      </c>
      <c r="W41" s="95">
        <v>9.89</v>
      </c>
      <c r="X41" s="95">
        <v>21.33</v>
      </c>
      <c r="Y41" s="95">
        <v>1.9</v>
      </c>
      <c r="Z41" s="95">
        <v>3.67</v>
      </c>
      <c r="AA41" s="95">
        <v>8.89</v>
      </c>
      <c r="AB41" s="95">
        <v>13.7</v>
      </c>
      <c r="AC41" s="95">
        <v>2.5</v>
      </c>
      <c r="AD41" s="95">
        <v>1</v>
      </c>
      <c r="AE41" s="95">
        <v>1</v>
      </c>
      <c r="AF41" s="95">
        <v>1.5</v>
      </c>
      <c r="AG41" s="89">
        <v>6</v>
      </c>
      <c r="AH41" s="89">
        <v>19.6</v>
      </c>
      <c r="AI41" s="95">
        <v>17.6</v>
      </c>
      <c r="AJ41" s="95">
        <v>5</v>
      </c>
      <c r="AK41" s="95">
        <v>20</v>
      </c>
      <c r="AL41" s="95">
        <v>20</v>
      </c>
      <c r="AM41" s="89">
        <v>246</v>
      </c>
      <c r="AN41" s="89">
        <f t="shared" si="5"/>
        <v>450</v>
      </c>
      <c r="AO41" s="95">
        <v>47</v>
      </c>
      <c r="AP41" s="95">
        <v>366</v>
      </c>
      <c r="AQ41" s="95">
        <v>8</v>
      </c>
      <c r="AR41" s="95"/>
      <c r="AS41" s="95">
        <v>29</v>
      </c>
      <c r="AT41" s="3"/>
      <c r="AU41" s="3"/>
      <c r="AV41" s="3"/>
    </row>
    <row r="42" spans="1:48" ht="13.5">
      <c r="A42" s="96" t="s">
        <v>108</v>
      </c>
      <c r="B42" s="58">
        <v>47</v>
      </c>
      <c r="C42" s="89">
        <f t="shared" si="0"/>
        <v>940.5</v>
      </c>
      <c r="D42" s="95">
        <v>70.67</v>
      </c>
      <c r="E42" s="95">
        <v>527.83</v>
      </c>
      <c r="F42" s="95">
        <v>342</v>
      </c>
      <c r="G42" s="89">
        <f t="shared" si="7"/>
        <v>42</v>
      </c>
      <c r="H42" s="95">
        <v>3</v>
      </c>
      <c r="I42" s="95">
        <v>24</v>
      </c>
      <c r="J42" s="95">
        <v>15</v>
      </c>
      <c r="K42" s="89">
        <f t="shared" si="8"/>
        <v>151.62</v>
      </c>
      <c r="L42" s="109">
        <f t="shared" si="6"/>
        <v>113.24000000000001</v>
      </c>
      <c r="M42" s="95">
        <f t="shared" si="1"/>
        <v>4.125</v>
      </c>
      <c r="N42" s="95">
        <f t="shared" si="2"/>
        <v>10.825</v>
      </c>
      <c r="O42" s="95">
        <f t="shared" si="3"/>
        <v>23.89</v>
      </c>
      <c r="P42" s="95">
        <f t="shared" si="4"/>
        <v>74.4</v>
      </c>
      <c r="Q42" s="95"/>
      <c r="R42" s="95"/>
      <c r="S42" s="95">
        <v>2.32</v>
      </c>
      <c r="T42" s="95">
        <v>2.36</v>
      </c>
      <c r="U42" s="95">
        <v>1.125</v>
      </c>
      <c r="V42" s="95">
        <v>7.935</v>
      </c>
      <c r="W42" s="95">
        <v>10.8</v>
      </c>
      <c r="X42" s="95">
        <v>38.02</v>
      </c>
      <c r="Y42" s="95"/>
      <c r="Z42" s="95">
        <v>2.89</v>
      </c>
      <c r="AA42" s="95">
        <v>6.77</v>
      </c>
      <c r="AB42" s="95">
        <v>33.02</v>
      </c>
      <c r="AC42" s="95">
        <v>3</v>
      </c>
      <c r="AD42" s="95"/>
      <c r="AE42" s="95">
        <v>4</v>
      </c>
      <c r="AF42" s="95">
        <v>1</v>
      </c>
      <c r="AG42" s="89">
        <v>7.5</v>
      </c>
      <c r="AH42" s="89">
        <v>30.88</v>
      </c>
      <c r="AI42" s="95">
        <v>63</v>
      </c>
      <c r="AJ42" s="95">
        <v>6.5</v>
      </c>
      <c r="AK42" s="95">
        <v>55</v>
      </c>
      <c r="AL42" s="95">
        <v>24</v>
      </c>
      <c r="AM42" s="89">
        <v>183</v>
      </c>
      <c r="AN42" s="89">
        <f t="shared" si="5"/>
        <v>461</v>
      </c>
      <c r="AO42" s="95">
        <v>42</v>
      </c>
      <c r="AP42" s="95">
        <v>375</v>
      </c>
      <c r="AQ42" s="95">
        <v>25</v>
      </c>
      <c r="AR42" s="95"/>
      <c r="AS42" s="95">
        <v>19</v>
      </c>
      <c r="AT42" s="3"/>
      <c r="AU42" s="3"/>
      <c r="AV42" s="3"/>
    </row>
    <row r="43" spans="1:48" ht="13.5">
      <c r="A43" s="96" t="s">
        <v>109</v>
      </c>
      <c r="B43" s="58">
        <v>48</v>
      </c>
      <c r="C43" s="89">
        <f t="shared" si="0"/>
        <v>511</v>
      </c>
      <c r="D43" s="95">
        <v>23</v>
      </c>
      <c r="E43" s="95">
        <v>303</v>
      </c>
      <c r="F43" s="95">
        <v>185</v>
      </c>
      <c r="G43" s="89">
        <f>H43+I43+J43</f>
        <v>22</v>
      </c>
      <c r="H43" s="95">
        <v>1</v>
      </c>
      <c r="I43" s="95">
        <v>13</v>
      </c>
      <c r="J43" s="95">
        <v>8</v>
      </c>
      <c r="K43" s="89">
        <f t="shared" si="8"/>
        <v>73.53999999999999</v>
      </c>
      <c r="L43" s="109">
        <f>M43+N43+O43+P43</f>
        <v>52.79</v>
      </c>
      <c r="M43" s="95">
        <f t="shared" si="1"/>
        <v>2</v>
      </c>
      <c r="N43" s="95">
        <f t="shared" si="2"/>
        <v>9.9</v>
      </c>
      <c r="O43" s="95">
        <f t="shared" si="3"/>
        <v>13.709999999999999</v>
      </c>
      <c r="P43" s="95">
        <f t="shared" si="4"/>
        <v>27.18</v>
      </c>
      <c r="Q43" s="95"/>
      <c r="R43" s="95"/>
      <c r="S43" s="95"/>
      <c r="T43" s="95">
        <v>1.18</v>
      </c>
      <c r="U43" s="95"/>
      <c r="V43" s="95">
        <v>3.73</v>
      </c>
      <c r="W43" s="95">
        <v>8.94</v>
      </c>
      <c r="X43" s="95">
        <v>11.89</v>
      </c>
      <c r="Y43" s="95">
        <v>1</v>
      </c>
      <c r="Z43" s="95">
        <v>4.17</v>
      </c>
      <c r="AA43" s="95">
        <v>4.27</v>
      </c>
      <c r="AB43" s="95">
        <v>14.11</v>
      </c>
      <c r="AC43" s="95">
        <v>1</v>
      </c>
      <c r="AD43" s="95">
        <v>2</v>
      </c>
      <c r="AE43" s="95">
        <v>0.5</v>
      </c>
      <c r="AF43" s="95"/>
      <c r="AG43" s="89">
        <v>5.5</v>
      </c>
      <c r="AH43" s="89">
        <v>15.25</v>
      </c>
      <c r="AI43" s="95">
        <v>79</v>
      </c>
      <c r="AJ43" s="95">
        <v>9</v>
      </c>
      <c r="AK43" s="95">
        <v>20</v>
      </c>
      <c r="AL43" s="95">
        <v>20</v>
      </c>
      <c r="AM43" s="89">
        <v>99</v>
      </c>
      <c r="AN43" s="89">
        <f t="shared" si="5"/>
        <v>266</v>
      </c>
      <c r="AO43" s="95">
        <v>28</v>
      </c>
      <c r="AP43" s="95">
        <v>195</v>
      </c>
      <c r="AQ43" s="95">
        <v>25</v>
      </c>
      <c r="AR43" s="95">
        <v>4</v>
      </c>
      <c r="AS43" s="95">
        <v>14</v>
      </c>
      <c r="AT43" s="3"/>
      <c r="AU43" s="3"/>
      <c r="AV43" s="3"/>
    </row>
    <row r="44" spans="1:48" ht="13.5">
      <c r="A44" s="96" t="s">
        <v>114</v>
      </c>
      <c r="B44" s="87" t="s">
        <v>29</v>
      </c>
      <c r="C44" s="89">
        <f t="shared" si="0"/>
        <v>188</v>
      </c>
      <c r="D44" s="95"/>
      <c r="E44" s="95"/>
      <c r="F44" s="95">
        <v>188</v>
      </c>
      <c r="G44" s="89">
        <f t="shared" si="7"/>
        <v>6</v>
      </c>
      <c r="H44" s="95"/>
      <c r="I44" s="95"/>
      <c r="J44" s="95">
        <v>6</v>
      </c>
      <c r="K44" s="89">
        <f t="shared" si="8"/>
        <v>8.965</v>
      </c>
      <c r="L44" s="109">
        <f>M44+N44+O44+P44</f>
        <v>7.339999999999999</v>
      </c>
      <c r="M44" s="95">
        <f t="shared" si="1"/>
        <v>0.72</v>
      </c>
      <c r="N44" s="95">
        <f t="shared" si="2"/>
        <v>5.64</v>
      </c>
      <c r="O44" s="95">
        <f t="shared" si="3"/>
        <v>0.93</v>
      </c>
      <c r="P44" s="95">
        <f>X44+AB44+T44+AF44</f>
        <v>0.05</v>
      </c>
      <c r="Q44" s="95"/>
      <c r="R44" s="95"/>
      <c r="S44" s="95"/>
      <c r="T44" s="95"/>
      <c r="U44" s="95"/>
      <c r="V44" s="95"/>
      <c r="W44" s="95"/>
      <c r="X44" s="95"/>
      <c r="Y44" s="95">
        <v>0.72</v>
      </c>
      <c r="Z44" s="95">
        <v>5.64</v>
      </c>
      <c r="AA44" s="95">
        <v>0.93</v>
      </c>
      <c r="AB44" s="95">
        <v>0.05</v>
      </c>
      <c r="AC44" s="95"/>
      <c r="AD44" s="95"/>
      <c r="AE44" s="95"/>
      <c r="AF44" s="95"/>
      <c r="AG44" s="89">
        <v>0.75</v>
      </c>
      <c r="AH44" s="89">
        <v>0.875</v>
      </c>
      <c r="AI44" s="95"/>
      <c r="AJ44" s="95"/>
      <c r="AK44" s="95">
        <v>20</v>
      </c>
      <c r="AL44" s="95"/>
      <c r="AM44" s="89"/>
      <c r="AN44" s="89">
        <v>0</v>
      </c>
      <c r="AO44" s="95"/>
      <c r="AP44" s="95"/>
      <c r="AQ44" s="95"/>
      <c r="AR44" s="95"/>
      <c r="AS44" s="95"/>
      <c r="AT44" s="3"/>
      <c r="AU44" s="3"/>
      <c r="AV44" s="3"/>
    </row>
    <row r="45" spans="1:48" s="21" customFormat="1" ht="13.5">
      <c r="A45" s="96" t="s">
        <v>2</v>
      </c>
      <c r="B45" s="49"/>
      <c r="C45" s="89">
        <f>SUM(C6:C44)</f>
        <v>18941.489999999998</v>
      </c>
      <c r="D45" s="89">
        <f>SUM(D6:D44)</f>
        <v>913.17</v>
      </c>
      <c r="E45" s="89">
        <f>SUM(E6:E44)</f>
        <v>11817.82</v>
      </c>
      <c r="F45" s="89">
        <f>SUM(F6:F44)</f>
        <v>6210.5</v>
      </c>
      <c r="G45" s="89">
        <f aca="true" t="shared" si="9" ref="G45:L45">SUM(G6:G44)</f>
        <v>842</v>
      </c>
      <c r="H45" s="89">
        <f t="shared" si="9"/>
        <v>50</v>
      </c>
      <c r="I45" s="89">
        <f t="shared" si="9"/>
        <v>537</v>
      </c>
      <c r="J45" s="89">
        <f t="shared" si="9"/>
        <v>255</v>
      </c>
      <c r="K45" s="89">
        <f t="shared" si="9"/>
        <v>2759.980000000001</v>
      </c>
      <c r="L45" s="110">
        <f t="shared" si="9"/>
        <v>2014.54</v>
      </c>
      <c r="M45" s="89">
        <f aca="true" t="shared" si="10" ref="M45:AH45">SUM(M6:M44)</f>
        <v>96.42499999999998</v>
      </c>
      <c r="N45" s="89">
        <f t="shared" si="10"/>
        <v>395.20499999999976</v>
      </c>
      <c r="O45" s="89">
        <f t="shared" si="10"/>
        <v>573.3099999999998</v>
      </c>
      <c r="P45" s="89">
        <f t="shared" si="10"/>
        <v>949.5999999999999</v>
      </c>
      <c r="Q45" s="89">
        <f t="shared" si="10"/>
        <v>3.16</v>
      </c>
      <c r="R45" s="89">
        <f t="shared" si="10"/>
        <v>13.19</v>
      </c>
      <c r="S45" s="89">
        <f t="shared" si="10"/>
        <v>17.25</v>
      </c>
      <c r="T45" s="89">
        <f t="shared" si="10"/>
        <v>20.81</v>
      </c>
      <c r="U45" s="89">
        <f t="shared" si="10"/>
        <v>44.105</v>
      </c>
      <c r="V45" s="89">
        <f t="shared" si="10"/>
        <v>197.26500000000004</v>
      </c>
      <c r="W45" s="89">
        <f t="shared" si="10"/>
        <v>332.69000000000005</v>
      </c>
      <c r="X45" s="89">
        <f t="shared" si="10"/>
        <v>559.9999999999999</v>
      </c>
      <c r="Y45" s="89">
        <f t="shared" si="10"/>
        <v>28.989999999999995</v>
      </c>
      <c r="Z45" s="89">
        <f t="shared" si="10"/>
        <v>153.53999999999994</v>
      </c>
      <c r="AA45" s="89">
        <f t="shared" si="10"/>
        <v>175.99</v>
      </c>
      <c r="AB45" s="89">
        <f t="shared" si="10"/>
        <v>341.25</v>
      </c>
      <c r="AC45" s="89">
        <f>SUM(AC6:AC44)</f>
        <v>20.17</v>
      </c>
      <c r="AD45" s="89">
        <f>SUM(AD6:AD44)</f>
        <v>31.21</v>
      </c>
      <c r="AE45" s="89">
        <f>SUM(AE6:AE44)</f>
        <v>47.379999999999995</v>
      </c>
      <c r="AF45" s="89">
        <f>SUM(AF6:AF44)</f>
        <v>27.54</v>
      </c>
      <c r="AG45" s="89">
        <f t="shared" si="10"/>
        <v>182.94</v>
      </c>
      <c r="AH45" s="89">
        <f t="shared" si="10"/>
        <v>562.4999999999999</v>
      </c>
      <c r="AI45" s="89">
        <f aca="true" t="shared" si="11" ref="AI45:AS45">SUM(AI6:AI44)</f>
        <v>1553.2899999999997</v>
      </c>
      <c r="AJ45" s="89">
        <f t="shared" si="11"/>
        <v>283.57</v>
      </c>
      <c r="AK45" s="89">
        <f>SUM(AK6:AK44)</f>
        <v>792</v>
      </c>
      <c r="AL45" s="89">
        <f>SUM(AL6:AL44)</f>
        <v>382</v>
      </c>
      <c r="AM45" s="89">
        <f t="shared" si="11"/>
        <v>4215.16</v>
      </c>
      <c r="AN45" s="89">
        <f t="shared" si="11"/>
        <v>7675.599999999999</v>
      </c>
      <c r="AO45" s="89">
        <f t="shared" si="11"/>
        <v>1097.6100000000001</v>
      </c>
      <c r="AP45" s="89">
        <f>SUM(AP6:AP44)</f>
        <v>5579.9</v>
      </c>
      <c r="AQ45" s="89">
        <f>SUM(AQ6:AQ44)</f>
        <v>640.69</v>
      </c>
      <c r="AR45" s="89">
        <f>SUM(AR6:AR44)</f>
        <v>286.4</v>
      </c>
      <c r="AS45" s="89">
        <f t="shared" si="11"/>
        <v>389.24</v>
      </c>
      <c r="AT45" s="7"/>
      <c r="AU45" s="7"/>
      <c r="AV45" s="7"/>
    </row>
    <row r="46" spans="1:48" ht="13.5">
      <c r="A46" s="96" t="s">
        <v>115</v>
      </c>
      <c r="B46" s="87" t="s">
        <v>67</v>
      </c>
      <c r="C46" s="89">
        <f>D46+E46+F46</f>
        <v>146</v>
      </c>
      <c r="D46" s="95"/>
      <c r="E46" s="95"/>
      <c r="F46" s="95">
        <v>146</v>
      </c>
      <c r="G46" s="89">
        <f>H46+I46+J46</f>
        <v>6</v>
      </c>
      <c r="H46" s="95"/>
      <c r="I46" s="95"/>
      <c r="J46" s="95">
        <v>6</v>
      </c>
      <c r="K46" s="89">
        <f t="shared" si="8"/>
        <v>18.830000000000002</v>
      </c>
      <c r="L46" s="109">
        <f t="shared" si="6"/>
        <v>17.080000000000002</v>
      </c>
      <c r="M46" s="95">
        <f aca="true" t="shared" si="12" ref="M46:O47">U46+Y46+AC46</f>
        <v>0</v>
      </c>
      <c r="N46" s="95">
        <f t="shared" si="12"/>
        <v>2.72</v>
      </c>
      <c r="O46" s="95">
        <f t="shared" si="12"/>
        <v>7</v>
      </c>
      <c r="P46" s="95">
        <f>X46+AB46</f>
        <v>7.36</v>
      </c>
      <c r="Q46" s="95"/>
      <c r="R46" s="95"/>
      <c r="S46" s="95"/>
      <c r="T46" s="95"/>
      <c r="U46" s="95"/>
      <c r="V46" s="95"/>
      <c r="W46" s="95"/>
      <c r="X46" s="95"/>
      <c r="Y46" s="95"/>
      <c r="Z46" s="95">
        <v>2.72</v>
      </c>
      <c r="AA46" s="95">
        <v>7</v>
      </c>
      <c r="AB46" s="95">
        <v>7.36</v>
      </c>
      <c r="AC46" s="95"/>
      <c r="AD46" s="95"/>
      <c r="AE46" s="95"/>
      <c r="AF46" s="95"/>
      <c r="AG46" s="95">
        <v>1.75</v>
      </c>
      <c r="AH46" s="95"/>
      <c r="AI46" s="95"/>
      <c r="AJ46" s="95"/>
      <c r="AK46" s="95">
        <v>5</v>
      </c>
      <c r="AL46" s="95">
        <v>10</v>
      </c>
      <c r="AM46" s="95"/>
      <c r="AN46" s="89">
        <f>AO46+AR46+AS46</f>
        <v>0</v>
      </c>
      <c r="AO46" s="95"/>
      <c r="AP46" s="95"/>
      <c r="AQ46" s="95"/>
      <c r="AR46" s="95"/>
      <c r="AS46" s="95"/>
      <c r="AT46" s="3"/>
      <c r="AU46" s="3"/>
      <c r="AV46" s="3"/>
    </row>
    <row r="47" spans="1:48" ht="13.5">
      <c r="A47" s="96" t="s">
        <v>116</v>
      </c>
      <c r="B47" s="87" t="s">
        <v>68</v>
      </c>
      <c r="C47" s="89">
        <f>D47+E47+F47</f>
        <v>227</v>
      </c>
      <c r="D47" s="95"/>
      <c r="E47" s="95"/>
      <c r="F47" s="95">
        <v>227</v>
      </c>
      <c r="G47" s="89">
        <f>H47+I47+J47</f>
        <v>9</v>
      </c>
      <c r="H47" s="95"/>
      <c r="I47" s="95"/>
      <c r="J47" s="95">
        <v>9</v>
      </c>
      <c r="K47" s="89">
        <f>L47+AG47+AH47</f>
        <v>27.72</v>
      </c>
      <c r="L47" s="109">
        <f t="shared" si="6"/>
        <v>23.47</v>
      </c>
      <c r="M47" s="95">
        <f t="shared" si="12"/>
        <v>0.67</v>
      </c>
      <c r="N47" s="95">
        <f t="shared" si="12"/>
        <v>3.8</v>
      </c>
      <c r="O47" s="95">
        <f t="shared" si="12"/>
        <v>7.6</v>
      </c>
      <c r="P47" s="95">
        <f>X47+AB47</f>
        <v>11.4</v>
      </c>
      <c r="Q47" s="95"/>
      <c r="R47" s="95"/>
      <c r="S47" s="95"/>
      <c r="T47" s="95"/>
      <c r="U47" s="95"/>
      <c r="V47" s="95"/>
      <c r="W47" s="95"/>
      <c r="X47" s="95"/>
      <c r="Y47" s="95">
        <v>0.67</v>
      </c>
      <c r="Z47" s="95">
        <v>3.8</v>
      </c>
      <c r="AA47" s="95">
        <v>7.6</v>
      </c>
      <c r="AB47" s="95">
        <v>11.4</v>
      </c>
      <c r="AC47" s="95"/>
      <c r="AD47" s="95"/>
      <c r="AE47" s="95"/>
      <c r="AF47" s="95"/>
      <c r="AG47" s="95">
        <v>2</v>
      </c>
      <c r="AH47" s="95">
        <v>2.25</v>
      </c>
      <c r="AI47" s="95"/>
      <c r="AJ47" s="95"/>
      <c r="AK47" s="95"/>
      <c r="AL47" s="95"/>
      <c r="AM47" s="95"/>
      <c r="AN47" s="89">
        <f>AO47+AR47+AS47</f>
        <v>0</v>
      </c>
      <c r="AO47" s="95"/>
      <c r="AP47" s="95"/>
      <c r="AQ47" s="95"/>
      <c r="AR47" s="95"/>
      <c r="AS47" s="95"/>
      <c r="AT47" s="3"/>
      <c r="AU47" s="3"/>
      <c r="AV47" s="3"/>
    </row>
    <row r="48" spans="1:48" ht="13.5">
      <c r="A48" s="49" t="s">
        <v>3</v>
      </c>
      <c r="B48" s="47"/>
      <c r="C48" s="89">
        <f aca="true" t="shared" si="13" ref="C48:AS48">SUM(C45:C47)</f>
        <v>19314.489999999998</v>
      </c>
      <c r="D48" s="89">
        <f>SUM(D45:D47)</f>
        <v>913.17</v>
      </c>
      <c r="E48" s="89">
        <f t="shared" si="13"/>
        <v>11817.82</v>
      </c>
      <c r="F48" s="89">
        <f t="shared" si="13"/>
        <v>6583.5</v>
      </c>
      <c r="G48" s="89">
        <f>SUM(G45:G47)</f>
        <v>857</v>
      </c>
      <c r="H48" s="89">
        <f t="shared" si="13"/>
        <v>50</v>
      </c>
      <c r="I48" s="89">
        <f t="shared" si="13"/>
        <v>537</v>
      </c>
      <c r="J48" s="89">
        <f t="shared" si="13"/>
        <v>270</v>
      </c>
      <c r="K48" s="110">
        <f t="shared" si="13"/>
        <v>2806.5300000000007</v>
      </c>
      <c r="L48" s="110">
        <f t="shared" si="13"/>
        <v>2055.0899999999997</v>
      </c>
      <c r="M48" s="110">
        <f t="shared" si="13"/>
        <v>97.09499999999998</v>
      </c>
      <c r="N48" s="110">
        <f t="shared" si="13"/>
        <v>401.7249999999998</v>
      </c>
      <c r="O48" s="110">
        <f t="shared" si="13"/>
        <v>587.9099999999999</v>
      </c>
      <c r="P48" s="110">
        <f t="shared" si="13"/>
        <v>968.3599999999999</v>
      </c>
      <c r="Q48" s="110">
        <f>SUM(Q45:Q47)</f>
        <v>3.16</v>
      </c>
      <c r="R48" s="110">
        <f>SUM(R45:R47)</f>
        <v>13.19</v>
      </c>
      <c r="S48" s="110">
        <f>SUM(S45:S47)</f>
        <v>17.25</v>
      </c>
      <c r="T48" s="110">
        <f>SUM(T45:T47)</f>
        <v>20.81</v>
      </c>
      <c r="U48" s="110">
        <f aca="true" t="shared" si="14" ref="U48:AB48">SUM(U45:U47)</f>
        <v>44.105</v>
      </c>
      <c r="V48" s="110">
        <f t="shared" si="14"/>
        <v>197.26500000000004</v>
      </c>
      <c r="W48" s="110">
        <f t="shared" si="14"/>
        <v>332.69000000000005</v>
      </c>
      <c r="X48" s="110">
        <f t="shared" si="14"/>
        <v>559.9999999999999</v>
      </c>
      <c r="Y48" s="110">
        <f t="shared" si="14"/>
        <v>29.659999999999997</v>
      </c>
      <c r="Z48" s="110">
        <f t="shared" si="14"/>
        <v>160.05999999999995</v>
      </c>
      <c r="AA48" s="110">
        <f t="shared" si="14"/>
        <v>190.59</v>
      </c>
      <c r="AB48" s="110">
        <f t="shared" si="14"/>
        <v>360.01</v>
      </c>
      <c r="AC48" s="110">
        <f>SUM(AC45:AC47)</f>
        <v>20.17</v>
      </c>
      <c r="AD48" s="110">
        <f>SUM(AD45:AD47)</f>
        <v>31.21</v>
      </c>
      <c r="AE48" s="110">
        <f>SUM(AE45:AE47)</f>
        <v>47.379999999999995</v>
      </c>
      <c r="AF48" s="110">
        <f>SUM(AF45:AF47)</f>
        <v>27.54</v>
      </c>
      <c r="AG48" s="110">
        <f t="shared" si="13"/>
        <v>186.69</v>
      </c>
      <c r="AH48" s="110">
        <f t="shared" si="13"/>
        <v>564.7499999999999</v>
      </c>
      <c r="AI48" s="89">
        <f t="shared" si="13"/>
        <v>1553.2899999999997</v>
      </c>
      <c r="AJ48" s="89">
        <f t="shared" si="13"/>
        <v>283.57</v>
      </c>
      <c r="AK48" s="89">
        <f>SUM(AK45:AK47)</f>
        <v>797</v>
      </c>
      <c r="AL48" s="89">
        <f>SUM(AL45:AL47)</f>
        <v>392</v>
      </c>
      <c r="AM48" s="89">
        <f t="shared" si="13"/>
        <v>4215.16</v>
      </c>
      <c r="AN48" s="89">
        <f t="shared" si="13"/>
        <v>7675.599999999999</v>
      </c>
      <c r="AO48" s="89">
        <f t="shared" si="13"/>
        <v>1097.6100000000001</v>
      </c>
      <c r="AP48" s="89">
        <f>SUM(AP45:AP47)</f>
        <v>5579.9</v>
      </c>
      <c r="AQ48" s="89">
        <f>SUM(AQ45:AQ47)</f>
        <v>640.69</v>
      </c>
      <c r="AR48" s="89">
        <f t="shared" si="13"/>
        <v>286.4</v>
      </c>
      <c r="AS48" s="89">
        <f t="shared" si="13"/>
        <v>389.24</v>
      </c>
      <c r="AT48" s="3"/>
      <c r="AU48" s="3"/>
      <c r="AV48" s="3"/>
    </row>
    <row r="49" spans="1:49" ht="12.75">
      <c r="A49" s="14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111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3"/>
      <c r="AU49" s="3"/>
      <c r="AV49" s="3"/>
      <c r="AW49" t="s">
        <v>129</v>
      </c>
    </row>
    <row r="50" spans="1:45" ht="12.75">
      <c r="A50" s="17"/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12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38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11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11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113"/>
    </row>
    <row r="54" spans="3:12" ht="12.75">
      <c r="C54" s="3"/>
      <c r="D54" s="3"/>
      <c r="E54" s="3"/>
      <c r="F54" s="3"/>
      <c r="G54" s="3"/>
      <c r="H54" s="3"/>
      <c r="I54" s="3"/>
      <c r="J54" s="3"/>
      <c r="K54" s="3"/>
      <c r="L54" s="113"/>
    </row>
    <row r="55" spans="3:12" ht="12.75">
      <c r="C55" s="3"/>
      <c r="D55" s="3"/>
      <c r="E55" s="3"/>
      <c r="F55" s="3"/>
      <c r="G55" s="3"/>
      <c r="H55" s="3"/>
      <c r="I55" s="3"/>
      <c r="J55" s="3"/>
      <c r="K55" s="3"/>
      <c r="L55" s="113"/>
    </row>
    <row r="56" spans="1:34" ht="15.75">
      <c r="A56" s="3"/>
      <c r="B56" s="9"/>
      <c r="C56" s="3"/>
      <c r="D56" s="3"/>
      <c r="E56" s="3"/>
      <c r="F56" s="3"/>
      <c r="G56" s="3"/>
      <c r="H56" s="3"/>
      <c r="I56" s="3"/>
      <c r="J56" s="3"/>
      <c r="K56" s="3"/>
      <c r="L56" s="11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75">
      <c r="A57" s="10"/>
      <c r="B57" s="3"/>
      <c r="C57" s="3"/>
      <c r="D57" s="3"/>
      <c r="E57" s="3"/>
      <c r="F57" s="3"/>
      <c r="G57" s="3"/>
      <c r="H57" s="3"/>
      <c r="I57" s="3"/>
      <c r="J57" s="3"/>
      <c r="K57" s="3"/>
      <c r="L57" s="11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75">
      <c r="A58" s="2"/>
      <c r="B58" s="11"/>
      <c r="C58" s="3"/>
      <c r="D58" s="3"/>
      <c r="E58" s="3"/>
      <c r="F58" s="3"/>
      <c r="G58" s="3"/>
      <c r="H58" s="3"/>
      <c r="I58" s="3"/>
      <c r="J58" s="3"/>
      <c r="K58" s="3"/>
      <c r="L58" s="11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>
      <c r="A59" s="2"/>
      <c r="B59" s="11"/>
      <c r="C59" s="3"/>
      <c r="D59" s="3"/>
      <c r="E59" s="3"/>
      <c r="F59" s="3"/>
      <c r="G59" s="3"/>
      <c r="H59" s="3"/>
      <c r="I59" s="3"/>
      <c r="J59" s="3"/>
      <c r="K59" s="3"/>
      <c r="L59" s="11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75">
      <c r="A60" s="8"/>
      <c r="B60" s="11"/>
      <c r="C60" s="3"/>
      <c r="D60" s="3"/>
      <c r="E60" s="3"/>
      <c r="F60" s="3"/>
      <c r="G60" s="3"/>
      <c r="H60" s="3"/>
      <c r="I60" s="3"/>
      <c r="J60" s="3"/>
      <c r="K60" s="3"/>
      <c r="L60" s="11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75">
      <c r="A61" s="8"/>
      <c r="B61" s="11"/>
      <c r="C61" s="3"/>
      <c r="D61" s="3"/>
      <c r="E61" s="3"/>
      <c r="F61" s="3"/>
      <c r="G61" s="3"/>
      <c r="H61" s="3"/>
      <c r="I61" s="3"/>
      <c r="J61" s="3"/>
      <c r="K61" s="3"/>
      <c r="L61" s="11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75">
      <c r="A62" s="8"/>
      <c r="B62" s="11"/>
      <c r="C62" s="3"/>
      <c r="D62" s="3"/>
      <c r="E62" s="3"/>
      <c r="F62" s="3"/>
      <c r="G62" s="3"/>
      <c r="H62" s="3"/>
      <c r="I62" s="3"/>
      <c r="J62" s="3"/>
      <c r="K62" s="3"/>
      <c r="L62" s="11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12.75">
      <c r="A63" s="8"/>
      <c r="B63" s="11"/>
      <c r="C63" s="3"/>
      <c r="D63" s="3"/>
      <c r="E63" s="3"/>
      <c r="F63" s="3"/>
      <c r="G63" s="3"/>
      <c r="H63" s="3"/>
      <c r="I63" s="3"/>
      <c r="J63" s="3"/>
      <c r="K63" s="3"/>
      <c r="L63" s="11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12.75">
      <c r="A64" s="8"/>
      <c r="B64" s="11"/>
      <c r="C64" s="3"/>
      <c r="D64" s="3"/>
      <c r="E64" s="3"/>
      <c r="F64" s="3"/>
      <c r="G64" s="3"/>
      <c r="H64" s="3"/>
      <c r="I64" s="3"/>
      <c r="J64" s="3"/>
      <c r="K64" s="3"/>
      <c r="L64" s="11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2.75">
      <c r="A65" s="8"/>
      <c r="B65" s="11"/>
      <c r="C65" s="3"/>
      <c r="D65" s="3"/>
      <c r="E65" s="3"/>
      <c r="F65" s="3"/>
      <c r="G65" s="3"/>
      <c r="H65" s="3"/>
      <c r="I65" s="3"/>
      <c r="J65" s="3"/>
      <c r="K65" s="3"/>
      <c r="L65" s="11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2.75">
      <c r="A66" s="8"/>
      <c r="B66" s="11"/>
      <c r="C66" s="3"/>
      <c r="D66" s="3"/>
      <c r="E66" s="3"/>
      <c r="F66" s="3"/>
      <c r="G66" s="3"/>
      <c r="H66" s="3"/>
      <c r="I66" s="3"/>
      <c r="J66" s="3"/>
      <c r="K66" s="3"/>
      <c r="L66" s="11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2.75">
      <c r="A67" s="8"/>
      <c r="B67" s="11"/>
      <c r="C67" s="3"/>
      <c r="D67" s="3"/>
      <c r="E67" s="3"/>
      <c r="F67" s="3"/>
      <c r="G67" s="3"/>
      <c r="H67" s="3"/>
      <c r="I67" s="3"/>
      <c r="J67" s="3"/>
      <c r="K67" s="3"/>
      <c r="L67" s="11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2.75">
      <c r="A68" s="2"/>
      <c r="B68" s="11"/>
      <c r="C68" s="3"/>
      <c r="D68" s="3"/>
      <c r="E68" s="3"/>
      <c r="F68" s="3"/>
      <c r="G68" s="3"/>
      <c r="H68" s="3"/>
      <c r="I68" s="3"/>
      <c r="J68" s="3"/>
      <c r="K68" s="3"/>
      <c r="L68" s="11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2.75">
      <c r="A69" s="2"/>
      <c r="B69" s="11"/>
      <c r="C69" s="3"/>
      <c r="D69" s="3"/>
      <c r="E69" s="3"/>
      <c r="F69" s="3"/>
      <c r="G69" s="3"/>
      <c r="H69" s="3"/>
      <c r="I69" s="3"/>
      <c r="J69" s="3"/>
      <c r="K69" s="3"/>
      <c r="L69" s="11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2.75">
      <c r="A70" s="2"/>
      <c r="B70" s="11"/>
      <c r="C70" s="3"/>
      <c r="D70" s="3"/>
      <c r="E70" s="3"/>
      <c r="F70" s="3"/>
      <c r="G70" s="3"/>
      <c r="H70" s="3"/>
      <c r="I70" s="3"/>
      <c r="J70" s="3"/>
      <c r="K70" s="3"/>
      <c r="L70" s="11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2.75">
      <c r="A71" s="2"/>
      <c r="B71" s="11"/>
      <c r="C71" s="3"/>
      <c r="D71" s="3"/>
      <c r="E71" s="3"/>
      <c r="F71" s="3"/>
      <c r="G71" s="3"/>
      <c r="H71" s="3"/>
      <c r="I71" s="3"/>
      <c r="J71" s="3"/>
      <c r="K71" s="3"/>
      <c r="L71" s="11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2.75">
      <c r="A72" s="2"/>
      <c r="B72" s="11"/>
      <c r="C72" s="3"/>
      <c r="D72" s="3"/>
      <c r="E72" s="3"/>
      <c r="F72" s="3"/>
      <c r="G72" s="3"/>
      <c r="H72" s="3"/>
      <c r="I72" s="3"/>
      <c r="J72" s="3"/>
      <c r="K72" s="3"/>
      <c r="L72" s="11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12.75">
      <c r="A73" s="2"/>
      <c r="B73" s="11"/>
      <c r="C73" s="3"/>
      <c r="D73" s="3"/>
      <c r="E73" s="3"/>
      <c r="F73" s="3"/>
      <c r="G73" s="3"/>
      <c r="H73" s="3"/>
      <c r="I73" s="3"/>
      <c r="J73" s="3"/>
      <c r="K73" s="3"/>
      <c r="L73" s="11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2.75">
      <c r="A74" s="2"/>
      <c r="B74" s="11"/>
      <c r="C74" s="3"/>
      <c r="D74" s="3"/>
      <c r="E74" s="3"/>
      <c r="F74" s="3"/>
      <c r="G74" s="3"/>
      <c r="H74" s="3"/>
      <c r="I74" s="3"/>
      <c r="J74" s="3"/>
      <c r="K74" s="3"/>
      <c r="L74" s="11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2.75">
      <c r="A75" s="2"/>
      <c r="B75" s="11"/>
      <c r="C75" s="3"/>
      <c r="D75" s="3"/>
      <c r="E75" s="3"/>
      <c r="F75" s="3"/>
      <c r="G75" s="3"/>
      <c r="H75" s="3"/>
      <c r="I75" s="3"/>
      <c r="J75" s="3"/>
      <c r="K75" s="3"/>
      <c r="L75" s="11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2.75">
      <c r="A76" s="2"/>
      <c r="B76" s="11"/>
      <c r="C76" s="3"/>
      <c r="D76" s="3"/>
      <c r="E76" s="3"/>
      <c r="F76" s="3"/>
      <c r="G76" s="3"/>
      <c r="H76" s="3"/>
      <c r="I76" s="3"/>
      <c r="J76" s="3"/>
      <c r="K76" s="3"/>
      <c r="L76" s="11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12.75">
      <c r="A77" s="2"/>
      <c r="B77" s="11"/>
      <c r="C77" s="3"/>
      <c r="D77" s="3"/>
      <c r="E77" s="3"/>
      <c r="F77" s="3"/>
      <c r="G77" s="3"/>
      <c r="H77" s="3"/>
      <c r="I77" s="3"/>
      <c r="J77" s="3"/>
      <c r="K77" s="3"/>
      <c r="L77" s="11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12.75">
      <c r="A78" s="2"/>
      <c r="B78" s="11"/>
      <c r="C78" s="3"/>
      <c r="D78" s="3"/>
      <c r="E78" s="3"/>
      <c r="F78" s="3"/>
      <c r="G78" s="3"/>
      <c r="H78" s="3"/>
      <c r="I78" s="3"/>
      <c r="J78" s="3"/>
      <c r="K78" s="3"/>
      <c r="L78" s="11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12.75">
      <c r="A79" s="2"/>
      <c r="B79" s="11"/>
      <c r="C79" s="3"/>
      <c r="D79" s="3"/>
      <c r="E79" s="3"/>
      <c r="F79" s="3"/>
      <c r="G79" s="3"/>
      <c r="H79" s="3"/>
      <c r="I79" s="3"/>
      <c r="J79" s="3"/>
      <c r="K79" s="3"/>
      <c r="L79" s="11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12.75">
      <c r="A80" s="7"/>
      <c r="B80" s="3"/>
      <c r="C80" s="3"/>
      <c r="D80" s="3"/>
      <c r="E80" s="3"/>
      <c r="F80" s="3"/>
      <c r="G80" s="3"/>
      <c r="H80" s="3"/>
      <c r="I80" s="3"/>
      <c r="J80" s="3"/>
      <c r="K80" s="3"/>
      <c r="L80" s="11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11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11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</sheetData>
  <mergeCells count="4">
    <mergeCell ref="G4:J4"/>
    <mergeCell ref="AI4:AJ4"/>
    <mergeCell ref="L4:AH4"/>
    <mergeCell ref="AN4:AS4"/>
  </mergeCells>
  <printOptions verticalCentered="1"/>
  <pageMargins left="0.64" right="0" top="0.1968503937007874" bottom="0.1968503937007874" header="0.46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30.00390625" style="134" customWidth="1"/>
    <col min="2" max="2" width="8.00390625" style="134" customWidth="1"/>
    <col min="3" max="3" width="9.75390625" style="134" customWidth="1"/>
    <col min="4" max="4" width="12.00390625" style="134" customWidth="1"/>
    <col min="5" max="5" width="10.25390625" style="134" customWidth="1"/>
    <col min="6" max="6" width="9.125" style="134" customWidth="1"/>
    <col min="7" max="8" width="8.25390625" style="134" customWidth="1"/>
    <col min="9" max="10" width="7.875" style="134" customWidth="1"/>
    <col min="11" max="11" width="7.25390625" style="134" customWidth="1"/>
    <col min="12" max="12" width="8.00390625" style="134" customWidth="1"/>
    <col min="13" max="14" width="6.75390625" style="134" customWidth="1"/>
    <col min="15" max="16384" width="9.125" style="134" customWidth="1"/>
  </cols>
  <sheetData>
    <row r="1" ht="18">
      <c r="A1" s="133" t="s">
        <v>192</v>
      </c>
    </row>
    <row r="2" spans="1:14" ht="15.75" customHeight="1">
      <c r="A2" s="135" t="s">
        <v>193</v>
      </c>
      <c r="B2" s="136" t="s">
        <v>194</v>
      </c>
      <c r="C2" s="137" t="s">
        <v>195</v>
      </c>
      <c r="D2" s="138" t="s">
        <v>196</v>
      </c>
      <c r="E2" s="137" t="s">
        <v>197</v>
      </c>
      <c r="F2" s="139" t="s">
        <v>198</v>
      </c>
      <c r="G2" s="140"/>
      <c r="H2" s="140"/>
      <c r="I2" s="140"/>
      <c r="J2" s="140"/>
      <c r="K2" s="140"/>
      <c r="L2" s="140"/>
      <c r="M2" s="140"/>
      <c r="N2" s="141"/>
    </row>
    <row r="3" spans="1:14" ht="13.5">
      <c r="A3" s="142"/>
      <c r="B3" s="143"/>
      <c r="C3" s="144"/>
      <c r="D3" s="145"/>
      <c r="E3" s="144"/>
      <c r="F3" s="146" t="s">
        <v>199</v>
      </c>
      <c r="G3" s="146" t="s">
        <v>56</v>
      </c>
      <c r="H3" s="146" t="s">
        <v>25</v>
      </c>
      <c r="I3" s="146" t="s">
        <v>26</v>
      </c>
      <c r="J3" s="146" t="s">
        <v>27</v>
      </c>
      <c r="K3" s="146" t="s">
        <v>57</v>
      </c>
      <c r="L3" s="146" t="s">
        <v>93</v>
      </c>
      <c r="M3" s="146" t="s">
        <v>75</v>
      </c>
      <c r="N3" s="147" t="s">
        <v>74</v>
      </c>
    </row>
    <row r="4" spans="1:14" s="151" customFormat="1" ht="15.75" customHeight="1">
      <c r="A4" s="148" t="s">
        <v>200</v>
      </c>
      <c r="B4" s="148">
        <v>23</v>
      </c>
      <c r="C4" s="149">
        <f>E4/B4/6</f>
        <v>2156.4560869565216</v>
      </c>
      <c r="D4" s="150">
        <v>522942</v>
      </c>
      <c r="E4" s="150">
        <v>297590.94</v>
      </c>
      <c r="F4" s="150">
        <v>195112</v>
      </c>
      <c r="G4" s="150">
        <v>30086</v>
      </c>
      <c r="H4" s="150">
        <v>32988</v>
      </c>
      <c r="I4" s="150">
        <v>4999</v>
      </c>
      <c r="J4" s="150">
        <v>468</v>
      </c>
      <c r="K4" s="150">
        <v>0</v>
      </c>
      <c r="L4" s="150">
        <v>16175</v>
      </c>
      <c r="M4" s="150">
        <v>0</v>
      </c>
      <c r="N4" s="150">
        <v>0</v>
      </c>
    </row>
    <row r="5" spans="1:14" s="151" customFormat="1" ht="15.75" customHeight="1">
      <c r="A5" s="152" t="s">
        <v>201</v>
      </c>
      <c r="B5" s="148">
        <v>122</v>
      </c>
      <c r="C5" s="149">
        <f>E5/B5/6</f>
        <v>1815.6775956284152</v>
      </c>
      <c r="D5" s="150">
        <v>2830451</v>
      </c>
      <c r="E5" s="150">
        <v>1329076</v>
      </c>
      <c r="F5" s="150">
        <v>902336</v>
      </c>
      <c r="G5" s="150">
        <v>117086</v>
      </c>
      <c r="H5" s="150">
        <v>149227</v>
      </c>
      <c r="I5" s="150">
        <v>21650</v>
      </c>
      <c r="J5" s="150">
        <v>45003</v>
      </c>
      <c r="K5" s="150">
        <v>0</v>
      </c>
      <c r="L5" s="150">
        <v>71890</v>
      </c>
      <c r="M5" s="150">
        <v>0</v>
      </c>
      <c r="N5" s="150">
        <v>0</v>
      </c>
    </row>
    <row r="6" spans="1:14" s="151" customFormat="1" ht="15" customHeight="1">
      <c r="A6" s="152" t="s">
        <v>202</v>
      </c>
      <c r="B6" s="148">
        <v>66</v>
      </c>
      <c r="C6" s="149">
        <f>E6/B6/6</f>
        <v>3015.8257575757575</v>
      </c>
      <c r="D6" s="150">
        <v>2099901</v>
      </c>
      <c r="E6" s="150">
        <v>1194267</v>
      </c>
      <c r="F6" s="150">
        <v>811341</v>
      </c>
      <c r="G6" s="150">
        <v>131564</v>
      </c>
      <c r="H6" s="150">
        <v>143212</v>
      </c>
      <c r="I6" s="150">
        <v>20790</v>
      </c>
      <c r="J6" s="150">
        <v>16415</v>
      </c>
      <c r="K6" s="150">
        <v>0</v>
      </c>
      <c r="L6" s="150">
        <v>63835</v>
      </c>
      <c r="M6" s="150">
        <v>0</v>
      </c>
      <c r="N6" s="150">
        <v>0</v>
      </c>
    </row>
    <row r="7" spans="1:14" s="151" customFormat="1" ht="15.75" customHeight="1">
      <c r="A7" s="153" t="s">
        <v>203</v>
      </c>
      <c r="B7" s="154">
        <f aca="true" t="shared" si="0" ref="B7:N7">SUM(B4:B6)</f>
        <v>211</v>
      </c>
      <c r="C7" s="154">
        <f t="shared" si="0"/>
        <v>6987.959440160694</v>
      </c>
      <c r="D7" s="154">
        <f t="shared" si="0"/>
        <v>5453294</v>
      </c>
      <c r="E7" s="154">
        <f t="shared" si="0"/>
        <v>2820933.94</v>
      </c>
      <c r="F7" s="154">
        <f t="shared" si="0"/>
        <v>1908789</v>
      </c>
      <c r="G7" s="154">
        <f t="shared" si="0"/>
        <v>278736</v>
      </c>
      <c r="H7" s="154">
        <f t="shared" si="0"/>
        <v>325427</v>
      </c>
      <c r="I7" s="154">
        <f t="shared" si="0"/>
        <v>47439</v>
      </c>
      <c r="J7" s="154">
        <f t="shared" si="0"/>
        <v>61886</v>
      </c>
      <c r="K7" s="154">
        <f t="shared" si="0"/>
        <v>0</v>
      </c>
      <c r="L7" s="154">
        <f t="shared" si="0"/>
        <v>151900</v>
      </c>
      <c r="M7" s="154">
        <f t="shared" si="0"/>
        <v>0</v>
      </c>
      <c r="N7" s="154">
        <f t="shared" si="0"/>
        <v>0</v>
      </c>
    </row>
    <row r="8" spans="1:14" s="151" customFormat="1" ht="13.5">
      <c r="A8" s="148" t="s">
        <v>200</v>
      </c>
      <c r="B8" s="148">
        <v>316</v>
      </c>
      <c r="C8" s="149">
        <f>E8/B8/6</f>
        <v>628.6418776371307</v>
      </c>
      <c r="D8" s="150">
        <v>2172606</v>
      </c>
      <c r="E8" s="150">
        <v>1191905</v>
      </c>
      <c r="F8" s="150">
        <v>789336</v>
      </c>
      <c r="G8" s="150">
        <v>125336</v>
      </c>
      <c r="H8" s="150">
        <v>130818</v>
      </c>
      <c r="I8" s="150">
        <v>19139</v>
      </c>
      <c r="J8" s="150">
        <v>17302</v>
      </c>
      <c r="K8" s="150">
        <v>0</v>
      </c>
      <c r="L8" s="150">
        <v>66829</v>
      </c>
      <c r="M8" s="150">
        <v>0</v>
      </c>
      <c r="N8" s="150">
        <v>0</v>
      </c>
    </row>
    <row r="9" spans="1:14" s="151" customFormat="1" ht="13.5">
      <c r="A9" s="152" t="s">
        <v>204</v>
      </c>
      <c r="B9" s="148">
        <v>146</v>
      </c>
      <c r="C9" s="149">
        <f>E9/B9/6</f>
        <v>561.5422374429223</v>
      </c>
      <c r="D9" s="150">
        <v>925946</v>
      </c>
      <c r="E9" s="150">
        <v>491911</v>
      </c>
      <c r="F9" s="150">
        <v>328462</v>
      </c>
      <c r="G9" s="150">
        <v>49808</v>
      </c>
      <c r="H9" s="150">
        <v>57395</v>
      </c>
      <c r="I9" s="150">
        <v>9258</v>
      </c>
      <c r="J9" s="150">
        <v>5658</v>
      </c>
      <c r="K9" s="150">
        <v>0</v>
      </c>
      <c r="L9" s="150">
        <v>34000</v>
      </c>
      <c r="M9" s="150">
        <v>0</v>
      </c>
      <c r="N9" s="150">
        <v>0</v>
      </c>
    </row>
    <row r="10" spans="1:14" s="151" customFormat="1" ht="13.5">
      <c r="A10" s="152" t="s">
        <v>205</v>
      </c>
      <c r="B10" s="148">
        <v>227</v>
      </c>
      <c r="C10" s="149">
        <f>E10/B10/6</f>
        <v>560.8421439060206</v>
      </c>
      <c r="D10" s="150">
        <v>1450459</v>
      </c>
      <c r="E10" s="150">
        <v>763867</v>
      </c>
      <c r="F10" s="150">
        <v>527695</v>
      </c>
      <c r="G10" s="150">
        <v>82860</v>
      </c>
      <c r="H10" s="150">
        <v>91764</v>
      </c>
      <c r="I10" s="150">
        <v>11592</v>
      </c>
      <c r="J10" s="150">
        <v>0</v>
      </c>
      <c r="K10" s="150">
        <v>0</v>
      </c>
      <c r="L10" s="150">
        <v>49956</v>
      </c>
      <c r="M10" s="150">
        <v>0</v>
      </c>
      <c r="N10" s="150">
        <v>0</v>
      </c>
    </row>
    <row r="11" spans="1:14" s="151" customFormat="1" ht="13.5">
      <c r="A11" s="152" t="s">
        <v>206</v>
      </c>
      <c r="B11" s="148">
        <v>188</v>
      </c>
      <c r="C11" s="149">
        <f>E11/B11/6</f>
        <v>188.7535460992908</v>
      </c>
      <c r="D11" s="150">
        <v>398497</v>
      </c>
      <c r="E11" s="150">
        <v>212914</v>
      </c>
      <c r="F11" s="150">
        <v>147635</v>
      </c>
      <c r="G11" s="150">
        <v>21279</v>
      </c>
      <c r="H11" s="150">
        <v>11058</v>
      </c>
      <c r="I11" s="150">
        <v>2960</v>
      </c>
      <c r="J11" s="150">
        <v>990</v>
      </c>
      <c r="K11" s="150">
        <v>2635</v>
      </c>
      <c r="L11" s="150">
        <v>15425</v>
      </c>
      <c r="M11" s="150">
        <v>0</v>
      </c>
      <c r="N11" s="150">
        <v>0</v>
      </c>
    </row>
    <row r="12" spans="1:14" s="157" customFormat="1" ht="13.5">
      <c r="A12" s="155">
        <v>80110</v>
      </c>
      <c r="B12" s="156">
        <f aca="true" t="shared" si="1" ref="B12:N12">SUM(B8:B11)</f>
        <v>877</v>
      </c>
      <c r="C12" s="156">
        <f t="shared" si="1"/>
        <v>1939.7798050853644</v>
      </c>
      <c r="D12" s="156">
        <f t="shared" si="1"/>
        <v>4947508</v>
      </c>
      <c r="E12" s="156">
        <f t="shared" si="1"/>
        <v>2660597</v>
      </c>
      <c r="F12" s="156">
        <f t="shared" si="1"/>
        <v>1793128</v>
      </c>
      <c r="G12" s="156">
        <f t="shared" si="1"/>
        <v>279283</v>
      </c>
      <c r="H12" s="156">
        <f t="shared" si="1"/>
        <v>291035</v>
      </c>
      <c r="I12" s="156">
        <f t="shared" si="1"/>
        <v>42949</v>
      </c>
      <c r="J12" s="156">
        <f t="shared" si="1"/>
        <v>23950</v>
      </c>
      <c r="K12" s="156">
        <f t="shared" si="1"/>
        <v>2635</v>
      </c>
      <c r="L12" s="156">
        <f t="shared" si="1"/>
        <v>166210</v>
      </c>
      <c r="M12" s="156">
        <f t="shared" si="1"/>
        <v>0</v>
      </c>
      <c r="N12" s="156">
        <f t="shared" si="1"/>
        <v>0</v>
      </c>
    </row>
    <row r="13" spans="1:14" s="151" customFormat="1" ht="13.5">
      <c r="A13" s="148" t="s">
        <v>200</v>
      </c>
      <c r="B13" s="148">
        <v>17</v>
      </c>
      <c r="C13" s="149">
        <f>E13/B13/6</f>
        <v>2802.470588235294</v>
      </c>
      <c r="D13" s="150">
        <v>535456</v>
      </c>
      <c r="E13" s="150">
        <v>285852</v>
      </c>
      <c r="F13" s="150">
        <v>198735</v>
      </c>
      <c r="G13" s="150">
        <v>26110</v>
      </c>
      <c r="H13" s="150">
        <v>32435</v>
      </c>
      <c r="I13" s="150">
        <v>4486</v>
      </c>
      <c r="J13" s="150">
        <v>881</v>
      </c>
      <c r="K13" s="150">
        <v>0</v>
      </c>
      <c r="L13" s="150">
        <v>13049</v>
      </c>
      <c r="M13" s="150">
        <v>0</v>
      </c>
      <c r="N13" s="150">
        <v>0</v>
      </c>
    </row>
    <row r="14" spans="1:14" s="151" customFormat="1" ht="13.5">
      <c r="A14" s="152" t="s">
        <v>201</v>
      </c>
      <c r="B14" s="148">
        <v>76</v>
      </c>
      <c r="C14" s="149">
        <f>E14/B14/6</f>
        <v>2175.3486842105262</v>
      </c>
      <c r="D14" s="150">
        <v>1874827</v>
      </c>
      <c r="E14" s="150">
        <v>991959</v>
      </c>
      <c r="F14" s="150">
        <v>675407</v>
      </c>
      <c r="G14" s="150">
        <v>109861</v>
      </c>
      <c r="H14" s="150">
        <v>119110</v>
      </c>
      <c r="I14" s="150">
        <v>15645</v>
      </c>
      <c r="J14" s="150">
        <v>14202</v>
      </c>
      <c r="K14" s="150">
        <v>1962</v>
      </c>
      <c r="L14" s="150">
        <v>48330</v>
      </c>
      <c r="M14" s="150">
        <v>0</v>
      </c>
      <c r="N14" s="150">
        <v>0</v>
      </c>
    </row>
    <row r="15" spans="1:14" s="151" customFormat="1" ht="13.5">
      <c r="A15" s="152" t="s">
        <v>202</v>
      </c>
      <c r="B15" s="148">
        <v>20</v>
      </c>
      <c r="C15" s="149">
        <f>E15/B15/6</f>
        <v>2905.366666666667</v>
      </c>
      <c r="D15" s="150">
        <v>621234</v>
      </c>
      <c r="E15" s="150">
        <v>348644</v>
      </c>
      <c r="F15" s="150">
        <v>240314</v>
      </c>
      <c r="G15" s="150">
        <v>38818</v>
      </c>
      <c r="H15" s="150">
        <v>42276</v>
      </c>
      <c r="I15" s="150">
        <v>6274</v>
      </c>
      <c r="J15" s="150">
        <v>351</v>
      </c>
      <c r="K15" s="150">
        <v>0</v>
      </c>
      <c r="L15" s="150">
        <v>20611</v>
      </c>
      <c r="M15" s="150"/>
      <c r="N15" s="150"/>
    </row>
    <row r="16" spans="1:14" s="151" customFormat="1" ht="16.5" customHeight="1">
      <c r="A16" s="153" t="s">
        <v>207</v>
      </c>
      <c r="B16" s="154">
        <f aca="true" t="shared" si="2" ref="B16:N16">SUM(B13:B15)</f>
        <v>113</v>
      </c>
      <c r="C16" s="154">
        <f t="shared" si="2"/>
        <v>7883.185939112487</v>
      </c>
      <c r="D16" s="154">
        <f t="shared" si="2"/>
        <v>3031517</v>
      </c>
      <c r="E16" s="154">
        <f t="shared" si="2"/>
        <v>1626455</v>
      </c>
      <c r="F16" s="154">
        <f t="shared" si="2"/>
        <v>1114456</v>
      </c>
      <c r="G16" s="154">
        <f t="shared" si="2"/>
        <v>174789</v>
      </c>
      <c r="H16" s="154">
        <f t="shared" si="2"/>
        <v>193821</v>
      </c>
      <c r="I16" s="154">
        <f t="shared" si="2"/>
        <v>26405</v>
      </c>
      <c r="J16" s="154">
        <f t="shared" si="2"/>
        <v>15434</v>
      </c>
      <c r="K16" s="154">
        <f t="shared" si="2"/>
        <v>1962</v>
      </c>
      <c r="L16" s="154">
        <f t="shared" si="2"/>
        <v>81990</v>
      </c>
      <c r="M16" s="154">
        <f t="shared" si="2"/>
        <v>0</v>
      </c>
      <c r="N16" s="154">
        <f t="shared" si="2"/>
        <v>0</v>
      </c>
    </row>
    <row r="17" spans="1:14" s="151" customFormat="1" ht="13.5">
      <c r="A17" s="152" t="s">
        <v>208</v>
      </c>
      <c r="B17" s="154"/>
      <c r="C17" s="149"/>
      <c r="D17" s="150">
        <v>35800</v>
      </c>
      <c r="E17" s="150">
        <v>15911</v>
      </c>
      <c r="F17" s="150"/>
      <c r="G17" s="150"/>
      <c r="H17" s="150"/>
      <c r="I17" s="150"/>
      <c r="J17" s="150"/>
      <c r="K17" s="150"/>
      <c r="L17" s="150"/>
      <c r="M17" s="150"/>
      <c r="N17" s="150"/>
    </row>
    <row r="18" spans="1:14" s="151" customFormat="1" ht="13.5">
      <c r="A18" s="152" t="s">
        <v>201</v>
      </c>
      <c r="B18" s="154"/>
      <c r="C18" s="149"/>
      <c r="D18" s="150">
        <v>22000</v>
      </c>
      <c r="E18" s="150">
        <v>13890</v>
      </c>
      <c r="F18" s="150"/>
      <c r="G18" s="150"/>
      <c r="H18" s="150"/>
      <c r="I18" s="150"/>
      <c r="J18" s="150"/>
      <c r="K18" s="150"/>
      <c r="L18" s="150"/>
      <c r="M18" s="150"/>
      <c r="N18" s="150"/>
    </row>
    <row r="19" spans="1:14" s="151" customFormat="1" ht="13.5">
      <c r="A19" s="152" t="s">
        <v>209</v>
      </c>
      <c r="B19" s="154"/>
      <c r="C19" s="149"/>
      <c r="D19" s="150">
        <v>25800</v>
      </c>
      <c r="E19" s="150">
        <v>10131</v>
      </c>
      <c r="F19" s="150"/>
      <c r="G19" s="150"/>
      <c r="H19" s="150"/>
      <c r="I19" s="150"/>
      <c r="J19" s="150"/>
      <c r="K19" s="150"/>
      <c r="L19" s="150"/>
      <c r="M19" s="150"/>
      <c r="N19" s="150"/>
    </row>
    <row r="20" spans="1:14" s="151" customFormat="1" ht="14.25" customHeight="1">
      <c r="A20" s="153" t="s">
        <v>210</v>
      </c>
      <c r="B20" s="154">
        <f aca="true" t="shared" si="3" ref="B20:N20">SUM(B17:B19)</f>
        <v>0</v>
      </c>
      <c r="C20" s="154">
        <f t="shared" si="3"/>
        <v>0</v>
      </c>
      <c r="D20" s="154">
        <f t="shared" si="3"/>
        <v>83600</v>
      </c>
      <c r="E20" s="154">
        <f t="shared" si="3"/>
        <v>39932</v>
      </c>
      <c r="F20" s="154">
        <f t="shared" si="3"/>
        <v>0</v>
      </c>
      <c r="G20" s="154">
        <f t="shared" si="3"/>
        <v>0</v>
      </c>
      <c r="H20" s="154">
        <f t="shared" si="3"/>
        <v>0</v>
      </c>
      <c r="I20" s="154">
        <f t="shared" si="3"/>
        <v>0</v>
      </c>
      <c r="J20" s="154">
        <f t="shared" si="3"/>
        <v>0</v>
      </c>
      <c r="K20" s="154">
        <f t="shared" si="3"/>
        <v>0</v>
      </c>
      <c r="L20" s="154">
        <f t="shared" si="3"/>
        <v>0</v>
      </c>
      <c r="M20" s="154">
        <f t="shared" si="3"/>
        <v>0</v>
      </c>
      <c r="N20" s="154">
        <f t="shared" si="3"/>
        <v>0</v>
      </c>
    </row>
    <row r="21" spans="1:14" s="151" customFormat="1" ht="13.5">
      <c r="A21" s="152" t="s">
        <v>211</v>
      </c>
      <c r="B21" s="148">
        <v>347</v>
      </c>
      <c r="C21" s="149">
        <f aca="true" t="shared" si="4" ref="C21:C30">E21/B21/6</f>
        <v>878.731027857829</v>
      </c>
      <c r="D21" s="150">
        <v>3516620</v>
      </c>
      <c r="E21" s="150">
        <v>1829518</v>
      </c>
      <c r="F21" s="150">
        <v>1136886</v>
      </c>
      <c r="G21" s="150">
        <v>174318</v>
      </c>
      <c r="H21" s="150">
        <v>189289</v>
      </c>
      <c r="I21" s="150">
        <v>28987</v>
      </c>
      <c r="J21" s="150">
        <v>80027</v>
      </c>
      <c r="K21" s="150">
        <v>354</v>
      </c>
      <c r="L21" s="150">
        <v>86110</v>
      </c>
      <c r="M21" s="150">
        <v>0</v>
      </c>
      <c r="N21" s="150">
        <v>0</v>
      </c>
    </row>
    <row r="22" spans="1:14" s="151" customFormat="1" ht="13.5">
      <c r="A22" s="152" t="s">
        <v>212</v>
      </c>
      <c r="B22" s="148">
        <v>602</v>
      </c>
      <c r="C22" s="149">
        <f t="shared" si="4"/>
        <v>488.36849390919156</v>
      </c>
      <c r="D22" s="150">
        <v>3378907</v>
      </c>
      <c r="E22" s="150">
        <v>1763987</v>
      </c>
      <c r="F22" s="150">
        <v>1112467</v>
      </c>
      <c r="G22" s="150">
        <v>173170</v>
      </c>
      <c r="H22" s="150">
        <v>186885</v>
      </c>
      <c r="I22" s="150">
        <v>21612</v>
      </c>
      <c r="J22" s="150">
        <v>120457</v>
      </c>
      <c r="K22" s="150">
        <v>0</v>
      </c>
      <c r="L22" s="150">
        <v>102000</v>
      </c>
      <c r="M22" s="150">
        <v>0</v>
      </c>
      <c r="N22" s="150">
        <v>0</v>
      </c>
    </row>
    <row r="23" spans="1:14" s="151" customFormat="1" ht="13.5">
      <c r="A23" s="152" t="s">
        <v>213</v>
      </c>
      <c r="B23" s="148">
        <v>573</v>
      </c>
      <c r="C23" s="149">
        <f t="shared" si="4"/>
        <v>725.977894124491</v>
      </c>
      <c r="D23" s="150">
        <v>4729509</v>
      </c>
      <c r="E23" s="150">
        <v>2495912</v>
      </c>
      <c r="F23" s="150">
        <v>1568211</v>
      </c>
      <c r="G23" s="150">
        <v>253028</v>
      </c>
      <c r="H23" s="150">
        <v>271576</v>
      </c>
      <c r="I23" s="150">
        <v>36267</v>
      </c>
      <c r="J23" s="150">
        <v>161914</v>
      </c>
      <c r="K23" s="150">
        <v>26779</v>
      </c>
      <c r="L23" s="150">
        <v>131577</v>
      </c>
      <c r="M23" s="150">
        <v>0</v>
      </c>
      <c r="N23" s="150">
        <v>0</v>
      </c>
    </row>
    <row r="24" spans="1:14" s="151" customFormat="1" ht="13.5">
      <c r="A24" s="152" t="s">
        <v>214</v>
      </c>
      <c r="B24" s="148">
        <v>465</v>
      </c>
      <c r="C24" s="149">
        <f t="shared" si="4"/>
        <v>571.4057347670251</v>
      </c>
      <c r="D24" s="150">
        <v>3438358</v>
      </c>
      <c r="E24" s="150">
        <v>1594222</v>
      </c>
      <c r="F24" s="150">
        <v>1007703</v>
      </c>
      <c r="G24" s="150">
        <v>162588</v>
      </c>
      <c r="H24" s="150">
        <v>172583</v>
      </c>
      <c r="I24" s="150">
        <v>20936</v>
      </c>
      <c r="J24" s="150">
        <v>101859</v>
      </c>
      <c r="K24" s="150">
        <v>610</v>
      </c>
      <c r="L24" s="150">
        <v>89418</v>
      </c>
      <c r="M24" s="150">
        <v>0</v>
      </c>
      <c r="N24" s="150">
        <v>0</v>
      </c>
    </row>
    <row r="25" spans="1:14" s="151" customFormat="1" ht="13.5">
      <c r="A25" s="152" t="s">
        <v>215</v>
      </c>
      <c r="B25" s="148">
        <v>343</v>
      </c>
      <c r="C25" s="149">
        <f t="shared" si="4"/>
        <v>726.9115646258502</v>
      </c>
      <c r="D25" s="150">
        <v>2655469</v>
      </c>
      <c r="E25" s="150">
        <v>1495984</v>
      </c>
      <c r="F25" s="150">
        <v>983759</v>
      </c>
      <c r="G25" s="150">
        <v>146885</v>
      </c>
      <c r="H25" s="150">
        <v>171916</v>
      </c>
      <c r="I25" s="150">
        <v>20610</v>
      </c>
      <c r="J25" s="150">
        <v>63765</v>
      </c>
      <c r="K25" s="150">
        <v>244</v>
      </c>
      <c r="L25" s="150">
        <v>82236</v>
      </c>
      <c r="M25" s="150">
        <v>0</v>
      </c>
      <c r="N25" s="150">
        <v>0</v>
      </c>
    </row>
    <row r="26" spans="1:14" s="151" customFormat="1" ht="13.5">
      <c r="A26" s="152" t="s">
        <v>216</v>
      </c>
      <c r="B26" s="148">
        <v>575</v>
      </c>
      <c r="C26" s="149">
        <f t="shared" si="4"/>
        <v>518.8127536231884</v>
      </c>
      <c r="D26" s="150">
        <v>3405669</v>
      </c>
      <c r="E26" s="150">
        <v>1789904</v>
      </c>
      <c r="F26" s="150">
        <v>1167073</v>
      </c>
      <c r="G26" s="150">
        <v>176415</v>
      </c>
      <c r="H26" s="150">
        <v>204225</v>
      </c>
      <c r="I26" s="150">
        <v>25974</v>
      </c>
      <c r="J26" s="150">
        <v>71216</v>
      </c>
      <c r="K26" s="150">
        <v>851</v>
      </c>
      <c r="L26" s="150">
        <v>103000</v>
      </c>
      <c r="M26" s="150">
        <v>0</v>
      </c>
      <c r="N26" s="150">
        <v>0</v>
      </c>
    </row>
    <row r="27" spans="1:14" s="151" customFormat="1" ht="13.5">
      <c r="A27" s="152" t="s">
        <v>217</v>
      </c>
      <c r="B27" s="148">
        <v>497</v>
      </c>
      <c r="C27" s="149">
        <f t="shared" si="4"/>
        <v>526.4607645875252</v>
      </c>
      <c r="D27" s="150">
        <v>2844137</v>
      </c>
      <c r="E27" s="150">
        <v>1569906</v>
      </c>
      <c r="F27" s="150">
        <v>987507</v>
      </c>
      <c r="G27" s="150">
        <v>152900</v>
      </c>
      <c r="H27" s="150">
        <v>165843</v>
      </c>
      <c r="I27" s="150">
        <v>21044</v>
      </c>
      <c r="J27" s="150">
        <v>52350</v>
      </c>
      <c r="K27" s="150">
        <v>9294</v>
      </c>
      <c r="L27" s="150">
        <v>86997</v>
      </c>
      <c r="M27" s="150">
        <v>0</v>
      </c>
      <c r="N27" s="150">
        <v>0</v>
      </c>
    </row>
    <row r="28" spans="1:14" s="151" customFormat="1" ht="13.5">
      <c r="A28" s="152" t="s">
        <v>218</v>
      </c>
      <c r="B28" s="148">
        <v>451</v>
      </c>
      <c r="C28" s="149">
        <f t="shared" si="4"/>
        <v>539.8240946045825</v>
      </c>
      <c r="D28" s="150">
        <v>2824879</v>
      </c>
      <c r="E28" s="150">
        <v>1460764</v>
      </c>
      <c r="F28" s="150">
        <v>931224</v>
      </c>
      <c r="G28" s="150">
        <v>136595</v>
      </c>
      <c r="H28" s="150">
        <v>157043</v>
      </c>
      <c r="I28" s="150">
        <v>21265</v>
      </c>
      <c r="J28" s="150">
        <v>78993</v>
      </c>
      <c r="K28" s="150">
        <v>6435</v>
      </c>
      <c r="L28" s="150">
        <v>82710</v>
      </c>
      <c r="M28" s="150">
        <v>0</v>
      </c>
      <c r="N28" s="150">
        <v>0</v>
      </c>
    </row>
    <row r="29" spans="1:14" s="151" customFormat="1" ht="13.5">
      <c r="A29" s="152" t="s">
        <v>219</v>
      </c>
      <c r="B29" s="148">
        <v>256</v>
      </c>
      <c r="C29" s="149">
        <f t="shared" si="4"/>
        <v>662.3053385416666</v>
      </c>
      <c r="D29" s="150">
        <v>1794567</v>
      </c>
      <c r="E29" s="150">
        <v>1017301</v>
      </c>
      <c r="F29" s="150">
        <v>637276</v>
      </c>
      <c r="G29" s="150">
        <v>96016</v>
      </c>
      <c r="H29" s="150">
        <v>109675</v>
      </c>
      <c r="I29" s="150">
        <v>16619</v>
      </c>
      <c r="J29" s="150">
        <v>72737</v>
      </c>
      <c r="K29" s="150">
        <v>0</v>
      </c>
      <c r="L29" s="150">
        <v>62164</v>
      </c>
      <c r="M29" s="150">
        <v>0</v>
      </c>
      <c r="N29" s="150">
        <v>0</v>
      </c>
    </row>
    <row r="30" spans="1:14" s="151" customFormat="1" ht="13.5">
      <c r="A30" s="152" t="s">
        <v>220</v>
      </c>
      <c r="B30" s="148">
        <v>283</v>
      </c>
      <c r="C30" s="149">
        <f t="shared" si="4"/>
        <v>223.81330977620732</v>
      </c>
      <c r="D30" s="150">
        <v>829388</v>
      </c>
      <c r="E30" s="150">
        <v>380035</v>
      </c>
      <c r="F30" s="150">
        <v>232470</v>
      </c>
      <c r="G30" s="150">
        <v>38276</v>
      </c>
      <c r="H30" s="150">
        <v>39706</v>
      </c>
      <c r="I30" s="150">
        <v>4608</v>
      </c>
      <c r="J30" s="150">
        <v>19675</v>
      </c>
      <c r="K30" s="150">
        <v>0</v>
      </c>
      <c r="L30" s="150">
        <v>23310</v>
      </c>
      <c r="M30" s="150">
        <v>0</v>
      </c>
      <c r="N30" s="150">
        <v>0</v>
      </c>
    </row>
    <row r="31" spans="1:14" s="151" customFormat="1" ht="13.5">
      <c r="A31" s="153" t="s">
        <v>221</v>
      </c>
      <c r="B31" s="154">
        <f aca="true" t="shared" si="5" ref="B31:N31">SUM(B21:B30)</f>
        <v>4392</v>
      </c>
      <c r="C31" s="154">
        <f t="shared" si="5"/>
        <v>5862.610976417557</v>
      </c>
      <c r="D31" s="154">
        <f t="shared" si="5"/>
        <v>29417503</v>
      </c>
      <c r="E31" s="154">
        <f t="shared" si="5"/>
        <v>15397533</v>
      </c>
      <c r="F31" s="154">
        <f t="shared" si="5"/>
        <v>9764576</v>
      </c>
      <c r="G31" s="154">
        <f t="shared" si="5"/>
        <v>1510191</v>
      </c>
      <c r="H31" s="154">
        <f t="shared" si="5"/>
        <v>1668741</v>
      </c>
      <c r="I31" s="154">
        <f t="shared" si="5"/>
        <v>217922</v>
      </c>
      <c r="J31" s="154">
        <f t="shared" si="5"/>
        <v>822993</v>
      </c>
      <c r="K31" s="154">
        <f t="shared" si="5"/>
        <v>44567</v>
      </c>
      <c r="L31" s="154">
        <f t="shared" si="5"/>
        <v>849522</v>
      </c>
      <c r="M31" s="154">
        <f t="shared" si="5"/>
        <v>0</v>
      </c>
      <c r="N31" s="154">
        <f t="shared" si="5"/>
        <v>0</v>
      </c>
    </row>
    <row r="32" spans="1:14" s="151" customFormat="1" ht="13.5">
      <c r="A32" s="148" t="s">
        <v>200</v>
      </c>
      <c r="B32" s="150">
        <v>15</v>
      </c>
      <c r="C32" s="149">
        <f>E32/B32/6</f>
        <v>2157.3777777777777</v>
      </c>
      <c r="D32" s="150">
        <v>378477</v>
      </c>
      <c r="E32" s="150">
        <v>194164</v>
      </c>
      <c r="F32" s="150">
        <v>134119</v>
      </c>
      <c r="G32" s="150">
        <v>19446</v>
      </c>
      <c r="H32" s="150">
        <v>22931</v>
      </c>
      <c r="I32" s="150">
        <v>3303</v>
      </c>
      <c r="J32" s="150">
        <v>0</v>
      </c>
      <c r="K32" s="150">
        <v>0</v>
      </c>
      <c r="L32" s="150">
        <v>9201</v>
      </c>
      <c r="M32" s="150">
        <v>0</v>
      </c>
      <c r="N32" s="150">
        <v>0</v>
      </c>
    </row>
    <row r="33" spans="1:14" s="151" customFormat="1" ht="13.5">
      <c r="A33" s="152" t="s">
        <v>222</v>
      </c>
      <c r="B33" s="150">
        <v>25</v>
      </c>
      <c r="C33" s="149">
        <f>E33/B33/6</f>
        <v>1198.2</v>
      </c>
      <c r="D33" s="150">
        <v>362550</v>
      </c>
      <c r="E33" s="150">
        <v>179730</v>
      </c>
      <c r="F33" s="150">
        <v>125431</v>
      </c>
      <c r="G33" s="150">
        <v>18622</v>
      </c>
      <c r="H33" s="150">
        <v>22009</v>
      </c>
      <c r="I33" s="150">
        <v>2015</v>
      </c>
      <c r="J33" s="150">
        <v>0</v>
      </c>
      <c r="K33" s="150">
        <v>0</v>
      </c>
      <c r="L33" s="150">
        <v>10649</v>
      </c>
      <c r="M33" s="150">
        <v>0</v>
      </c>
      <c r="N33" s="150">
        <v>0</v>
      </c>
    </row>
    <row r="34" spans="1:14" s="151" customFormat="1" ht="14.25" customHeight="1">
      <c r="A34" s="153" t="s">
        <v>223</v>
      </c>
      <c r="B34" s="154">
        <f aca="true" t="shared" si="6" ref="B34:N34">B33+B32</f>
        <v>40</v>
      </c>
      <c r="C34" s="154">
        <f t="shared" si="6"/>
        <v>3355.5777777777776</v>
      </c>
      <c r="D34" s="154">
        <f t="shared" si="6"/>
        <v>741027</v>
      </c>
      <c r="E34" s="154">
        <f t="shared" si="6"/>
        <v>373894</v>
      </c>
      <c r="F34" s="154">
        <f t="shared" si="6"/>
        <v>259550</v>
      </c>
      <c r="G34" s="154">
        <f t="shared" si="6"/>
        <v>38068</v>
      </c>
      <c r="H34" s="154">
        <f t="shared" si="6"/>
        <v>44940</v>
      </c>
      <c r="I34" s="154">
        <f t="shared" si="6"/>
        <v>5318</v>
      </c>
      <c r="J34" s="154">
        <f t="shared" si="6"/>
        <v>0</v>
      </c>
      <c r="K34" s="154">
        <f t="shared" si="6"/>
        <v>0</v>
      </c>
      <c r="L34" s="154">
        <f t="shared" si="6"/>
        <v>19850</v>
      </c>
      <c r="M34" s="154">
        <f t="shared" si="6"/>
        <v>0</v>
      </c>
      <c r="N34" s="154">
        <f t="shared" si="6"/>
        <v>0</v>
      </c>
    </row>
    <row r="35" spans="1:14" s="151" customFormat="1" ht="13.5">
      <c r="A35" s="152" t="s">
        <v>224</v>
      </c>
      <c r="B35" s="148">
        <v>192</v>
      </c>
      <c r="C35" s="149">
        <f>E35/B35/6</f>
        <v>760.6111111111112</v>
      </c>
      <c r="D35" s="150">
        <v>1579603</v>
      </c>
      <c r="E35" s="150">
        <v>876224</v>
      </c>
      <c r="F35" s="150">
        <v>582317</v>
      </c>
      <c r="G35" s="150">
        <v>81307</v>
      </c>
      <c r="H35" s="150">
        <v>101724</v>
      </c>
      <c r="I35" s="150">
        <v>12981</v>
      </c>
      <c r="J35" s="150">
        <v>25419</v>
      </c>
      <c r="K35" s="150">
        <v>0</v>
      </c>
      <c r="L35" s="150">
        <v>47905</v>
      </c>
      <c r="M35" s="150">
        <v>0</v>
      </c>
      <c r="N35" s="150">
        <v>0</v>
      </c>
    </row>
    <row r="36" spans="1:14" s="151" customFormat="1" ht="13.5">
      <c r="A36" s="153" t="s">
        <v>225</v>
      </c>
      <c r="B36" s="154">
        <f aca="true" t="shared" si="7" ref="B36:N36">B35</f>
        <v>192</v>
      </c>
      <c r="C36" s="154">
        <f t="shared" si="7"/>
        <v>760.6111111111112</v>
      </c>
      <c r="D36" s="154">
        <f t="shared" si="7"/>
        <v>1579603</v>
      </c>
      <c r="E36" s="154">
        <f t="shared" si="7"/>
        <v>876224</v>
      </c>
      <c r="F36" s="154">
        <f t="shared" si="7"/>
        <v>582317</v>
      </c>
      <c r="G36" s="154">
        <f t="shared" si="7"/>
        <v>81307</v>
      </c>
      <c r="H36" s="154">
        <f t="shared" si="7"/>
        <v>101724</v>
      </c>
      <c r="I36" s="154">
        <f t="shared" si="7"/>
        <v>12981</v>
      </c>
      <c r="J36" s="154">
        <f t="shared" si="7"/>
        <v>25419</v>
      </c>
      <c r="K36" s="154">
        <f t="shared" si="7"/>
        <v>0</v>
      </c>
      <c r="L36" s="154">
        <f t="shared" si="7"/>
        <v>47905</v>
      </c>
      <c r="M36" s="154">
        <f t="shared" si="7"/>
        <v>0</v>
      </c>
      <c r="N36" s="154">
        <f t="shared" si="7"/>
        <v>0</v>
      </c>
    </row>
    <row r="37" spans="1:14" s="151" customFormat="1" ht="13.5">
      <c r="A37" s="152" t="s">
        <v>226</v>
      </c>
      <c r="B37" s="148">
        <v>438</v>
      </c>
      <c r="C37" s="149">
        <f aca="true" t="shared" si="8" ref="C37:C47">E37/B37/6</f>
        <v>798.1251902587519</v>
      </c>
      <c r="D37" s="150">
        <v>3745213</v>
      </c>
      <c r="E37" s="150">
        <v>2097473</v>
      </c>
      <c r="F37" s="150">
        <v>1346829</v>
      </c>
      <c r="G37" s="150">
        <v>180891</v>
      </c>
      <c r="H37" s="150">
        <v>204942</v>
      </c>
      <c r="I37" s="150">
        <v>27569</v>
      </c>
      <c r="J37" s="150">
        <v>177450</v>
      </c>
      <c r="K37" s="150">
        <v>769</v>
      </c>
      <c r="L37" s="150">
        <v>116663</v>
      </c>
      <c r="M37" s="150">
        <v>0</v>
      </c>
      <c r="N37" s="150">
        <v>0</v>
      </c>
    </row>
    <row r="38" spans="1:14" s="151" customFormat="1" ht="13.5">
      <c r="A38" s="152" t="s">
        <v>227</v>
      </c>
      <c r="B38" s="148">
        <v>353</v>
      </c>
      <c r="C38" s="149">
        <f t="shared" si="8"/>
        <v>506.1000944287063</v>
      </c>
      <c r="D38" s="150">
        <v>2089745</v>
      </c>
      <c r="E38" s="150">
        <v>1071920</v>
      </c>
      <c r="F38" s="150">
        <v>695658</v>
      </c>
      <c r="G38" s="150">
        <v>110253</v>
      </c>
      <c r="H38" s="150">
        <v>121150</v>
      </c>
      <c r="I38" s="150">
        <v>13389</v>
      </c>
      <c r="J38" s="150">
        <v>46482</v>
      </c>
      <c r="K38" s="150">
        <v>0</v>
      </c>
      <c r="L38" s="150">
        <v>59363</v>
      </c>
      <c r="M38" s="150">
        <v>0</v>
      </c>
      <c r="N38" s="150">
        <v>0</v>
      </c>
    </row>
    <row r="39" spans="1:14" s="151" customFormat="1" ht="13.5">
      <c r="A39" s="152" t="s">
        <v>228</v>
      </c>
      <c r="B39" s="148">
        <v>591</v>
      </c>
      <c r="C39" s="149">
        <f t="shared" si="8"/>
        <v>696.8666102650874</v>
      </c>
      <c r="D39" s="150">
        <v>4555540</v>
      </c>
      <c r="E39" s="150">
        <v>2471089</v>
      </c>
      <c r="F39" s="150">
        <v>1492609</v>
      </c>
      <c r="G39" s="150">
        <v>231677</v>
      </c>
      <c r="H39" s="150">
        <v>253012</v>
      </c>
      <c r="I39" s="150">
        <v>23198</v>
      </c>
      <c r="J39" s="150">
        <v>197575</v>
      </c>
      <c r="K39" s="150">
        <v>69676</v>
      </c>
      <c r="L39" s="150">
        <v>129400</v>
      </c>
      <c r="M39" s="150">
        <v>0</v>
      </c>
      <c r="N39" s="150">
        <v>0</v>
      </c>
    </row>
    <row r="40" spans="1:14" s="151" customFormat="1" ht="13.5">
      <c r="A40" s="152" t="s">
        <v>229</v>
      </c>
      <c r="B40" s="148">
        <v>589</v>
      </c>
      <c r="C40" s="149">
        <f t="shared" si="8"/>
        <v>625.7809847198643</v>
      </c>
      <c r="D40" s="150">
        <v>4286620</v>
      </c>
      <c r="E40" s="150">
        <v>2211510</v>
      </c>
      <c r="F40" s="150">
        <v>1441998</v>
      </c>
      <c r="G40" s="150">
        <v>213005</v>
      </c>
      <c r="H40" s="150">
        <v>250263</v>
      </c>
      <c r="I40" s="150">
        <v>29945</v>
      </c>
      <c r="J40" s="150">
        <v>76117</v>
      </c>
      <c r="K40" s="150">
        <v>0</v>
      </c>
      <c r="L40" s="150">
        <v>132629</v>
      </c>
      <c r="M40" s="150">
        <v>0</v>
      </c>
      <c r="N40" s="150">
        <v>0</v>
      </c>
    </row>
    <row r="41" spans="1:14" s="151" customFormat="1" ht="13.5">
      <c r="A41" s="152" t="s">
        <v>230</v>
      </c>
      <c r="B41" s="148">
        <v>464</v>
      </c>
      <c r="C41" s="149">
        <f t="shared" si="8"/>
        <v>595.7083333333334</v>
      </c>
      <c r="D41" s="150">
        <v>3127863</v>
      </c>
      <c r="E41" s="150">
        <v>1658452</v>
      </c>
      <c r="F41" s="150">
        <v>1013752</v>
      </c>
      <c r="G41" s="150">
        <v>154528</v>
      </c>
      <c r="H41" s="150">
        <v>172667</v>
      </c>
      <c r="I41" s="150">
        <v>22237</v>
      </c>
      <c r="J41" s="150">
        <v>131546</v>
      </c>
      <c r="K41" s="150">
        <v>488</v>
      </c>
      <c r="L41" s="150">
        <v>123708</v>
      </c>
      <c r="M41" s="150">
        <v>0</v>
      </c>
      <c r="N41" s="150">
        <v>0</v>
      </c>
    </row>
    <row r="42" spans="1:14" s="151" customFormat="1" ht="13.5">
      <c r="A42" s="152" t="s">
        <v>224</v>
      </c>
      <c r="B42" s="148">
        <v>104</v>
      </c>
      <c r="C42" s="149">
        <f t="shared" si="8"/>
        <v>925.9535256410257</v>
      </c>
      <c r="D42" s="150">
        <v>1161178</v>
      </c>
      <c r="E42" s="150">
        <v>577795</v>
      </c>
      <c r="F42" s="150">
        <v>381296</v>
      </c>
      <c r="G42" s="150">
        <v>68796</v>
      </c>
      <c r="H42" s="150">
        <v>65329</v>
      </c>
      <c r="I42" s="150">
        <v>8758</v>
      </c>
      <c r="J42" s="150">
        <v>15413</v>
      </c>
      <c r="K42" s="150">
        <v>0</v>
      </c>
      <c r="L42" s="150">
        <v>33411</v>
      </c>
      <c r="M42" s="150">
        <v>0</v>
      </c>
      <c r="N42" s="150">
        <v>0</v>
      </c>
    </row>
    <row r="43" spans="1:14" s="151" customFormat="1" ht="13.5">
      <c r="A43" s="152" t="s">
        <v>231</v>
      </c>
      <c r="B43" s="148">
        <v>462</v>
      </c>
      <c r="C43" s="149">
        <f t="shared" si="8"/>
        <v>525.2056277056278</v>
      </c>
      <c r="D43" s="150">
        <v>2857631</v>
      </c>
      <c r="E43" s="150">
        <v>1455870</v>
      </c>
      <c r="F43" s="150">
        <v>842205</v>
      </c>
      <c r="G43" s="150">
        <v>149320</v>
      </c>
      <c r="H43" s="150">
        <v>152162</v>
      </c>
      <c r="I43" s="150">
        <v>18805</v>
      </c>
      <c r="J43" s="150">
        <v>154765</v>
      </c>
      <c r="K43" s="150">
        <v>470</v>
      </c>
      <c r="L43" s="150">
        <v>83664</v>
      </c>
      <c r="M43" s="150">
        <v>0</v>
      </c>
      <c r="N43" s="150">
        <v>0</v>
      </c>
    </row>
    <row r="44" spans="1:14" s="151" customFormat="1" ht="13.5">
      <c r="A44" s="152" t="s">
        <v>206</v>
      </c>
      <c r="B44" s="148">
        <v>257</v>
      </c>
      <c r="C44" s="149">
        <f t="shared" si="8"/>
        <v>564.8735408560311</v>
      </c>
      <c r="D44" s="150">
        <v>1628999</v>
      </c>
      <c r="E44" s="150">
        <v>871035</v>
      </c>
      <c r="F44" s="150">
        <v>537653</v>
      </c>
      <c r="G44" s="150">
        <v>81989</v>
      </c>
      <c r="H44" s="150">
        <v>76713</v>
      </c>
      <c r="I44" s="150">
        <v>10672</v>
      </c>
      <c r="J44" s="150">
        <v>113030</v>
      </c>
      <c r="K44" s="150">
        <v>763</v>
      </c>
      <c r="L44" s="150">
        <v>38065</v>
      </c>
      <c r="M44" s="150">
        <v>0</v>
      </c>
      <c r="N44" s="150">
        <v>0</v>
      </c>
    </row>
    <row r="45" spans="1:14" s="151" customFormat="1" ht="13.5">
      <c r="A45" s="152" t="s">
        <v>232</v>
      </c>
      <c r="B45" s="148">
        <v>314</v>
      </c>
      <c r="C45" s="149">
        <f t="shared" si="8"/>
        <v>662</v>
      </c>
      <c r="D45" s="150">
        <v>2455709</v>
      </c>
      <c r="E45" s="150">
        <v>1247208</v>
      </c>
      <c r="F45" s="150">
        <v>777245</v>
      </c>
      <c r="G45" s="150">
        <v>119951</v>
      </c>
      <c r="H45" s="150">
        <v>134582</v>
      </c>
      <c r="I45" s="150">
        <v>16121</v>
      </c>
      <c r="J45" s="150">
        <v>65727</v>
      </c>
      <c r="K45" s="150">
        <v>37940</v>
      </c>
      <c r="L45" s="150">
        <v>71438</v>
      </c>
      <c r="M45" s="150">
        <v>0</v>
      </c>
      <c r="N45" s="150">
        <v>0</v>
      </c>
    </row>
    <row r="46" spans="1:14" s="151" customFormat="1" ht="13.5">
      <c r="A46" s="152" t="s">
        <v>233</v>
      </c>
      <c r="B46" s="148">
        <v>462</v>
      </c>
      <c r="C46" s="149">
        <f t="shared" si="8"/>
        <v>574.5505050505051</v>
      </c>
      <c r="D46" s="150">
        <v>2994996</v>
      </c>
      <c r="E46" s="150">
        <v>1592654</v>
      </c>
      <c r="F46" s="150">
        <v>977147</v>
      </c>
      <c r="G46" s="150">
        <v>138708</v>
      </c>
      <c r="H46" s="150">
        <v>160670</v>
      </c>
      <c r="I46" s="150">
        <v>22901</v>
      </c>
      <c r="J46" s="150">
        <v>68552</v>
      </c>
      <c r="K46" s="150">
        <v>5893</v>
      </c>
      <c r="L46" s="150">
        <v>90764</v>
      </c>
      <c r="M46" s="150">
        <v>0</v>
      </c>
      <c r="N46" s="150">
        <v>0</v>
      </c>
    </row>
    <row r="47" spans="1:14" s="151" customFormat="1" ht="13.5">
      <c r="A47" s="148" t="s">
        <v>220</v>
      </c>
      <c r="B47" s="148">
        <v>147</v>
      </c>
      <c r="C47" s="149">
        <f t="shared" si="8"/>
        <v>400.6417233560091</v>
      </c>
      <c r="D47" s="150">
        <v>618584</v>
      </c>
      <c r="E47" s="150">
        <v>353366</v>
      </c>
      <c r="F47" s="150">
        <v>240265</v>
      </c>
      <c r="G47" s="150">
        <v>37876</v>
      </c>
      <c r="H47" s="150">
        <v>41361</v>
      </c>
      <c r="I47" s="150">
        <v>5093</v>
      </c>
      <c r="J47" s="150">
        <v>10474</v>
      </c>
      <c r="K47" s="150">
        <v>0</v>
      </c>
      <c r="L47" s="150">
        <v>15734</v>
      </c>
      <c r="M47" s="150">
        <v>0</v>
      </c>
      <c r="N47" s="150">
        <v>0</v>
      </c>
    </row>
    <row r="48" spans="1:14" s="151" customFormat="1" ht="13.5">
      <c r="A48" s="153" t="s">
        <v>234</v>
      </c>
      <c r="B48" s="154">
        <f aca="true" t="shared" si="9" ref="B48:N48">SUM(B37:B47)</f>
        <v>4181</v>
      </c>
      <c r="C48" s="154">
        <f t="shared" si="9"/>
        <v>6875.806135614943</v>
      </c>
      <c r="D48" s="154">
        <f t="shared" si="9"/>
        <v>29522078</v>
      </c>
      <c r="E48" s="154">
        <f t="shared" si="9"/>
        <v>15608372</v>
      </c>
      <c r="F48" s="154">
        <f t="shared" si="9"/>
        <v>9746657</v>
      </c>
      <c r="G48" s="154">
        <f t="shared" si="9"/>
        <v>1486994</v>
      </c>
      <c r="H48" s="154">
        <f t="shared" si="9"/>
        <v>1632851</v>
      </c>
      <c r="I48" s="154">
        <f t="shared" si="9"/>
        <v>198688</v>
      </c>
      <c r="J48" s="154">
        <f t="shared" si="9"/>
        <v>1057131</v>
      </c>
      <c r="K48" s="154">
        <f t="shared" si="9"/>
        <v>115999</v>
      </c>
      <c r="L48" s="154">
        <f t="shared" si="9"/>
        <v>894839</v>
      </c>
      <c r="M48" s="154">
        <f t="shared" si="9"/>
        <v>0</v>
      </c>
      <c r="N48" s="154">
        <f t="shared" si="9"/>
        <v>0</v>
      </c>
    </row>
    <row r="49" spans="1:14" s="151" customFormat="1" ht="13.5">
      <c r="A49" s="153" t="s">
        <v>235</v>
      </c>
      <c r="B49" s="156">
        <v>338</v>
      </c>
      <c r="C49" s="149">
        <f>E49/B49/6</f>
        <v>857.6528599605523</v>
      </c>
      <c r="D49" s="154">
        <v>3261166</v>
      </c>
      <c r="E49" s="154">
        <v>1739320</v>
      </c>
      <c r="F49" s="154">
        <v>1158991</v>
      </c>
      <c r="G49" s="154">
        <v>181649</v>
      </c>
      <c r="H49" s="154">
        <v>200124</v>
      </c>
      <c r="I49" s="154">
        <v>22563</v>
      </c>
      <c r="J49" s="154">
        <v>42819</v>
      </c>
      <c r="K49" s="154">
        <v>0</v>
      </c>
      <c r="L49" s="154">
        <v>108558</v>
      </c>
      <c r="M49" s="154">
        <v>0</v>
      </c>
      <c r="N49" s="154">
        <v>0</v>
      </c>
    </row>
    <row r="50" spans="1:14" s="151" customFormat="1" ht="13.5">
      <c r="A50" s="152" t="s">
        <v>201</v>
      </c>
      <c r="B50" s="148">
        <v>34</v>
      </c>
      <c r="C50" s="149">
        <f>E50/B50/6</f>
        <v>2730.75</v>
      </c>
      <c r="D50" s="150">
        <v>1021034</v>
      </c>
      <c r="E50" s="150">
        <v>557073</v>
      </c>
      <c r="F50" s="150">
        <v>367209</v>
      </c>
      <c r="G50" s="150">
        <v>72477</v>
      </c>
      <c r="H50" s="150">
        <v>65702</v>
      </c>
      <c r="I50" s="150">
        <v>8207</v>
      </c>
      <c r="J50" s="150">
        <v>11911</v>
      </c>
      <c r="K50" s="150">
        <v>0</v>
      </c>
      <c r="L50" s="150">
        <v>26708</v>
      </c>
      <c r="M50" s="150">
        <v>0</v>
      </c>
      <c r="N50" s="150">
        <v>0</v>
      </c>
    </row>
    <row r="51" spans="1:14" s="151" customFormat="1" ht="13.5">
      <c r="A51" s="152" t="s">
        <v>236</v>
      </c>
      <c r="B51" s="148">
        <v>33</v>
      </c>
      <c r="C51" s="149">
        <f>E51/B51/6</f>
        <v>2858.186868686869</v>
      </c>
      <c r="D51" s="150">
        <v>1019856</v>
      </c>
      <c r="E51" s="150">
        <v>565921</v>
      </c>
      <c r="F51" s="150">
        <v>403651</v>
      </c>
      <c r="G51" s="150">
        <v>51278</v>
      </c>
      <c r="H51" s="150">
        <v>68345</v>
      </c>
      <c r="I51" s="150">
        <v>8633</v>
      </c>
      <c r="J51" s="150">
        <v>351</v>
      </c>
      <c r="K51" s="150">
        <v>0</v>
      </c>
      <c r="L51" s="150">
        <v>30060</v>
      </c>
      <c r="M51" s="150">
        <v>0</v>
      </c>
      <c r="N51" s="150">
        <v>0</v>
      </c>
    </row>
    <row r="52" spans="1:14" s="151" customFormat="1" ht="13.5">
      <c r="A52" s="152" t="s">
        <v>237</v>
      </c>
      <c r="B52" s="148">
        <v>32</v>
      </c>
      <c r="C52" s="149">
        <f>E52/B52/6</f>
        <v>2459.0833333333335</v>
      </c>
      <c r="D52" s="150">
        <v>899343</v>
      </c>
      <c r="E52" s="150">
        <v>472144</v>
      </c>
      <c r="F52" s="150">
        <v>297546</v>
      </c>
      <c r="G52" s="150">
        <v>53328</v>
      </c>
      <c r="H52" s="150">
        <v>53409</v>
      </c>
      <c r="I52" s="150">
        <v>6269</v>
      </c>
      <c r="J52" s="150">
        <v>34600</v>
      </c>
      <c r="K52" s="150">
        <v>0</v>
      </c>
      <c r="L52" s="150">
        <v>22664</v>
      </c>
      <c r="M52" s="150">
        <v>0</v>
      </c>
      <c r="N52" s="150">
        <v>0</v>
      </c>
    </row>
    <row r="53" spans="1:14" s="151" customFormat="1" ht="12.75" customHeight="1">
      <c r="A53" s="153" t="s">
        <v>238</v>
      </c>
      <c r="B53" s="154">
        <f aca="true" t="shared" si="10" ref="B53:N53">SUM(B50:B52)</f>
        <v>99</v>
      </c>
      <c r="C53" s="154">
        <f t="shared" si="10"/>
        <v>8048.020202020203</v>
      </c>
      <c r="D53" s="154">
        <f t="shared" si="10"/>
        <v>2940233</v>
      </c>
      <c r="E53" s="154">
        <f t="shared" si="10"/>
        <v>1595138</v>
      </c>
      <c r="F53" s="154">
        <f t="shared" si="10"/>
        <v>1068406</v>
      </c>
      <c r="G53" s="154">
        <f t="shared" si="10"/>
        <v>177083</v>
      </c>
      <c r="H53" s="154">
        <f t="shared" si="10"/>
        <v>187456</v>
      </c>
      <c r="I53" s="154">
        <f t="shared" si="10"/>
        <v>23109</v>
      </c>
      <c r="J53" s="154">
        <f t="shared" si="10"/>
        <v>46862</v>
      </c>
      <c r="K53" s="154">
        <f t="shared" si="10"/>
        <v>0</v>
      </c>
      <c r="L53" s="154">
        <f t="shared" si="10"/>
        <v>79432</v>
      </c>
      <c r="M53" s="154">
        <f t="shared" si="10"/>
        <v>0</v>
      </c>
      <c r="N53" s="154">
        <f t="shared" si="10"/>
        <v>0</v>
      </c>
    </row>
    <row r="54" spans="1:14" s="151" customFormat="1" ht="13.5">
      <c r="A54" s="153" t="s">
        <v>239</v>
      </c>
      <c r="B54" s="156">
        <v>109</v>
      </c>
      <c r="C54" s="149">
        <f>E54/B54/6</f>
        <v>57.32262996941896</v>
      </c>
      <c r="D54" s="154">
        <v>105155</v>
      </c>
      <c r="E54" s="154">
        <v>37489</v>
      </c>
      <c r="F54" s="154">
        <v>26795</v>
      </c>
      <c r="G54" s="154">
        <v>0</v>
      </c>
      <c r="H54" s="154">
        <v>4530</v>
      </c>
      <c r="I54" s="154">
        <v>455</v>
      </c>
      <c r="J54" s="154">
        <v>2020</v>
      </c>
      <c r="K54" s="154">
        <v>0</v>
      </c>
      <c r="L54" s="154">
        <v>3658</v>
      </c>
      <c r="M54" s="154">
        <v>0</v>
      </c>
      <c r="N54" s="154">
        <v>0</v>
      </c>
    </row>
    <row r="55" spans="1:14" s="151" customFormat="1" ht="25.5">
      <c r="A55" s="153" t="s">
        <v>240</v>
      </c>
      <c r="B55" s="156">
        <v>0</v>
      </c>
      <c r="C55" s="149"/>
      <c r="D55" s="154">
        <v>700639</v>
      </c>
      <c r="E55" s="154">
        <v>326137</v>
      </c>
      <c r="F55" s="154">
        <v>200531</v>
      </c>
      <c r="G55" s="154">
        <v>31685</v>
      </c>
      <c r="H55" s="154">
        <v>34876</v>
      </c>
      <c r="I55" s="154">
        <v>4531</v>
      </c>
      <c r="J55" s="154">
        <v>1966</v>
      </c>
      <c r="K55" s="154">
        <v>0</v>
      </c>
      <c r="L55" s="154">
        <v>20214</v>
      </c>
      <c r="M55" s="154">
        <v>0</v>
      </c>
      <c r="N55" s="154">
        <v>0</v>
      </c>
    </row>
    <row r="56" spans="1:14" s="151" customFormat="1" ht="13.5">
      <c r="A56" s="152" t="s">
        <v>211</v>
      </c>
      <c r="B56" s="156"/>
      <c r="C56" s="149"/>
      <c r="D56" s="150">
        <v>2904</v>
      </c>
      <c r="E56" s="150">
        <v>800</v>
      </c>
      <c r="F56" s="154"/>
      <c r="G56" s="154"/>
      <c r="H56" s="154"/>
      <c r="I56" s="154"/>
      <c r="J56" s="154"/>
      <c r="K56" s="154"/>
      <c r="L56" s="154"/>
      <c r="M56" s="154"/>
      <c r="N56" s="154"/>
    </row>
    <row r="57" spans="1:14" s="151" customFormat="1" ht="13.5">
      <c r="A57" s="152" t="s">
        <v>212</v>
      </c>
      <c r="B57" s="156"/>
      <c r="C57" s="149"/>
      <c r="D57" s="150">
        <v>2979</v>
      </c>
      <c r="E57" s="150">
        <v>1161</v>
      </c>
      <c r="F57" s="154"/>
      <c r="G57" s="154"/>
      <c r="H57" s="154"/>
      <c r="I57" s="154"/>
      <c r="J57" s="154"/>
      <c r="K57" s="154"/>
      <c r="L57" s="154"/>
      <c r="M57" s="154"/>
      <c r="N57" s="154"/>
    </row>
    <row r="58" spans="1:14" s="151" customFormat="1" ht="13.5">
      <c r="A58" s="152" t="s">
        <v>213</v>
      </c>
      <c r="B58" s="156"/>
      <c r="C58" s="149"/>
      <c r="D58" s="150">
        <v>13266</v>
      </c>
      <c r="E58" s="150">
        <v>2850</v>
      </c>
      <c r="F58" s="154"/>
      <c r="G58" s="154"/>
      <c r="H58" s="154"/>
      <c r="I58" s="154"/>
      <c r="J58" s="154"/>
      <c r="K58" s="154"/>
      <c r="L58" s="154"/>
      <c r="M58" s="154"/>
      <c r="N58" s="154"/>
    </row>
    <row r="59" spans="1:14" s="151" customFormat="1" ht="13.5">
      <c r="A59" s="152" t="s">
        <v>214</v>
      </c>
      <c r="B59" s="156"/>
      <c r="C59" s="149"/>
      <c r="D59" s="150">
        <v>5305</v>
      </c>
      <c r="E59" s="150">
        <v>3050</v>
      </c>
      <c r="F59" s="154"/>
      <c r="G59" s="154"/>
      <c r="H59" s="154"/>
      <c r="I59" s="154"/>
      <c r="J59" s="154"/>
      <c r="K59" s="154"/>
      <c r="L59" s="154"/>
      <c r="M59" s="154"/>
      <c r="N59" s="154"/>
    </row>
    <row r="60" spans="1:14" s="151" customFormat="1" ht="13.5">
      <c r="A60" s="152" t="s">
        <v>215</v>
      </c>
      <c r="B60" s="156"/>
      <c r="C60" s="149"/>
      <c r="D60" s="150">
        <v>1813</v>
      </c>
      <c r="E60" s="150">
        <v>0</v>
      </c>
      <c r="F60" s="154"/>
      <c r="G60" s="154"/>
      <c r="H60" s="154"/>
      <c r="I60" s="154"/>
      <c r="J60" s="154"/>
      <c r="K60" s="154"/>
      <c r="L60" s="154"/>
      <c r="M60" s="154"/>
      <c r="N60" s="154"/>
    </row>
    <row r="61" spans="1:14" s="151" customFormat="1" ht="13.5">
      <c r="A61" s="152" t="s">
        <v>216</v>
      </c>
      <c r="B61" s="156"/>
      <c r="C61" s="149"/>
      <c r="D61" s="150">
        <v>1951</v>
      </c>
      <c r="E61" s="150">
        <v>98</v>
      </c>
      <c r="F61" s="154"/>
      <c r="G61" s="154"/>
      <c r="H61" s="154"/>
      <c r="I61" s="154"/>
      <c r="J61" s="154"/>
      <c r="K61" s="154"/>
      <c r="L61" s="154"/>
      <c r="M61" s="154"/>
      <c r="N61" s="154"/>
    </row>
    <row r="62" spans="1:14" s="151" customFormat="1" ht="13.5">
      <c r="A62" s="152" t="s">
        <v>217</v>
      </c>
      <c r="B62" s="156"/>
      <c r="C62" s="149"/>
      <c r="D62" s="150">
        <v>1624</v>
      </c>
      <c r="E62" s="150">
        <v>200</v>
      </c>
      <c r="F62" s="154"/>
      <c r="G62" s="154"/>
      <c r="H62" s="154"/>
      <c r="I62" s="154"/>
      <c r="J62" s="154"/>
      <c r="K62" s="154"/>
      <c r="L62" s="154"/>
      <c r="M62" s="154"/>
      <c r="N62" s="154"/>
    </row>
    <row r="63" spans="1:14" s="151" customFormat="1" ht="13.5">
      <c r="A63" s="152" t="s">
        <v>218</v>
      </c>
      <c r="B63" s="156"/>
      <c r="C63" s="149"/>
      <c r="D63" s="150">
        <v>2523</v>
      </c>
      <c r="E63" s="150">
        <v>2250</v>
      </c>
      <c r="F63" s="154"/>
      <c r="G63" s="154"/>
      <c r="H63" s="154"/>
      <c r="I63" s="154"/>
      <c r="J63" s="154"/>
      <c r="K63" s="154"/>
      <c r="L63" s="154"/>
      <c r="M63" s="154"/>
      <c r="N63" s="154"/>
    </row>
    <row r="64" spans="1:14" s="151" customFormat="1" ht="13.5">
      <c r="A64" s="152" t="s">
        <v>220</v>
      </c>
      <c r="B64" s="156"/>
      <c r="C64" s="149"/>
      <c r="D64" s="150">
        <v>435</v>
      </c>
      <c r="E64" s="150">
        <v>0</v>
      </c>
      <c r="F64" s="154"/>
      <c r="G64" s="154"/>
      <c r="H64" s="154"/>
      <c r="I64" s="154"/>
      <c r="J64" s="154"/>
      <c r="K64" s="154"/>
      <c r="L64" s="154"/>
      <c r="M64" s="154"/>
      <c r="N64" s="154"/>
    </row>
    <row r="65" spans="1:14" s="151" customFormat="1" ht="13.5">
      <c r="A65" s="152" t="s">
        <v>226</v>
      </c>
      <c r="B65" s="156"/>
      <c r="C65" s="149"/>
      <c r="D65" s="150">
        <v>3805</v>
      </c>
      <c r="E65" s="150">
        <v>0</v>
      </c>
      <c r="F65" s="154"/>
      <c r="G65" s="154"/>
      <c r="H65" s="154"/>
      <c r="I65" s="154"/>
      <c r="J65" s="154"/>
      <c r="K65" s="154"/>
      <c r="L65" s="154"/>
      <c r="M65" s="154"/>
      <c r="N65" s="154"/>
    </row>
    <row r="66" spans="1:14" s="151" customFormat="1" ht="13.5">
      <c r="A66" s="152" t="s">
        <v>227</v>
      </c>
      <c r="B66" s="156"/>
      <c r="C66" s="149"/>
      <c r="D66" s="150">
        <v>1160</v>
      </c>
      <c r="E66" s="150">
        <v>0</v>
      </c>
      <c r="F66" s="154"/>
      <c r="G66" s="154"/>
      <c r="H66" s="154"/>
      <c r="I66" s="154"/>
      <c r="J66" s="154"/>
      <c r="K66" s="154"/>
      <c r="L66" s="154"/>
      <c r="M66" s="154"/>
      <c r="N66" s="154"/>
    </row>
    <row r="67" spans="1:14" s="151" customFormat="1" ht="13.5">
      <c r="A67" s="152" t="s">
        <v>228</v>
      </c>
      <c r="B67" s="156"/>
      <c r="C67" s="149"/>
      <c r="D67" s="150">
        <v>2885</v>
      </c>
      <c r="E67" s="150">
        <v>1350</v>
      </c>
      <c r="F67" s="154"/>
      <c r="G67" s="154"/>
      <c r="H67" s="154"/>
      <c r="I67" s="154"/>
      <c r="J67" s="154"/>
      <c r="K67" s="154"/>
      <c r="L67" s="154"/>
      <c r="M67" s="154"/>
      <c r="N67" s="154"/>
    </row>
    <row r="68" spans="1:14" s="151" customFormat="1" ht="13.5">
      <c r="A68" s="152" t="s">
        <v>229</v>
      </c>
      <c r="B68" s="156"/>
      <c r="C68" s="149"/>
      <c r="D68" s="150">
        <v>4485</v>
      </c>
      <c r="E68" s="150">
        <v>2600</v>
      </c>
      <c r="F68" s="154"/>
      <c r="G68" s="154"/>
      <c r="H68" s="154"/>
      <c r="I68" s="154"/>
      <c r="J68" s="154"/>
      <c r="K68" s="154"/>
      <c r="L68" s="154"/>
      <c r="M68" s="154"/>
      <c r="N68" s="154"/>
    </row>
    <row r="69" spans="1:14" s="151" customFormat="1" ht="13.5">
      <c r="A69" s="152" t="s">
        <v>230</v>
      </c>
      <c r="B69" s="156"/>
      <c r="C69" s="149"/>
      <c r="D69" s="150">
        <v>7192</v>
      </c>
      <c r="E69" s="150">
        <v>3880</v>
      </c>
      <c r="F69" s="154"/>
      <c r="G69" s="154"/>
      <c r="H69" s="154"/>
      <c r="I69" s="154"/>
      <c r="J69" s="154"/>
      <c r="K69" s="154"/>
      <c r="L69" s="154"/>
      <c r="M69" s="154"/>
      <c r="N69" s="154"/>
    </row>
    <row r="70" spans="1:14" s="151" customFormat="1" ht="13.5">
      <c r="A70" s="152" t="s">
        <v>224</v>
      </c>
      <c r="B70" s="156"/>
      <c r="C70" s="149"/>
      <c r="D70" s="150">
        <v>3912</v>
      </c>
      <c r="E70" s="150">
        <v>3420</v>
      </c>
      <c r="F70" s="154"/>
      <c r="G70" s="154"/>
      <c r="H70" s="154"/>
      <c r="I70" s="154"/>
      <c r="J70" s="154"/>
      <c r="K70" s="154"/>
      <c r="L70" s="154"/>
      <c r="M70" s="154"/>
      <c r="N70" s="154"/>
    </row>
    <row r="71" spans="1:14" s="151" customFormat="1" ht="13.5">
      <c r="A71" s="152" t="s">
        <v>241</v>
      </c>
      <c r="B71" s="156"/>
      <c r="C71" s="149"/>
      <c r="D71" s="150">
        <v>2762</v>
      </c>
      <c r="E71" s="150">
        <v>2020</v>
      </c>
      <c r="F71" s="154"/>
      <c r="G71" s="154"/>
      <c r="H71" s="154"/>
      <c r="I71" s="154"/>
      <c r="J71" s="154"/>
      <c r="K71" s="154"/>
      <c r="L71" s="154"/>
      <c r="M71" s="154"/>
      <c r="N71" s="154"/>
    </row>
    <row r="72" spans="1:14" s="151" customFormat="1" ht="13.5">
      <c r="A72" s="152" t="s">
        <v>206</v>
      </c>
      <c r="B72" s="156"/>
      <c r="C72" s="149"/>
      <c r="D72" s="150">
        <v>1639</v>
      </c>
      <c r="E72" s="150">
        <v>960</v>
      </c>
      <c r="F72" s="154"/>
      <c r="G72" s="154"/>
      <c r="H72" s="154"/>
      <c r="I72" s="154"/>
      <c r="J72" s="154"/>
      <c r="K72" s="154"/>
      <c r="L72" s="154"/>
      <c r="M72" s="154"/>
      <c r="N72" s="154"/>
    </row>
    <row r="73" spans="1:14" s="151" customFormat="1" ht="13.5">
      <c r="A73" s="152" t="s">
        <v>232</v>
      </c>
      <c r="B73" s="156"/>
      <c r="C73" s="149"/>
      <c r="D73" s="150">
        <v>1960</v>
      </c>
      <c r="E73" s="150">
        <v>800</v>
      </c>
      <c r="F73" s="154"/>
      <c r="G73" s="154"/>
      <c r="H73" s="154"/>
      <c r="I73" s="154"/>
      <c r="J73" s="154"/>
      <c r="K73" s="154"/>
      <c r="L73" s="154"/>
      <c r="M73" s="154"/>
      <c r="N73" s="154"/>
    </row>
    <row r="74" spans="1:14" s="151" customFormat="1" ht="13.5">
      <c r="A74" s="152" t="s">
        <v>233</v>
      </c>
      <c r="B74" s="156"/>
      <c r="C74" s="149"/>
      <c r="D74" s="150">
        <v>2366</v>
      </c>
      <c r="E74" s="150">
        <v>800</v>
      </c>
      <c r="F74" s="154"/>
      <c r="G74" s="154"/>
      <c r="H74" s="154"/>
      <c r="I74" s="154"/>
      <c r="J74" s="154"/>
      <c r="K74" s="154"/>
      <c r="L74" s="154"/>
      <c r="M74" s="154"/>
      <c r="N74" s="154"/>
    </row>
    <row r="75" spans="1:14" s="151" customFormat="1" ht="13.5">
      <c r="A75" s="148" t="s">
        <v>242</v>
      </c>
      <c r="B75" s="156"/>
      <c r="C75" s="149"/>
      <c r="D75" s="150">
        <v>1827</v>
      </c>
      <c r="E75" s="150">
        <v>0</v>
      </c>
      <c r="F75" s="154"/>
      <c r="G75" s="154"/>
      <c r="H75" s="154"/>
      <c r="I75" s="154"/>
      <c r="J75" s="154"/>
      <c r="K75" s="154"/>
      <c r="L75" s="154"/>
      <c r="M75" s="154"/>
      <c r="N75" s="154"/>
    </row>
    <row r="76" spans="1:14" s="151" customFormat="1" ht="13.5" customHeight="1">
      <c r="A76" s="148" t="s">
        <v>243</v>
      </c>
      <c r="B76" s="156"/>
      <c r="C76" s="149"/>
      <c r="D76" s="150">
        <v>2717</v>
      </c>
      <c r="E76" s="150">
        <v>1600</v>
      </c>
      <c r="F76" s="154"/>
      <c r="G76" s="154"/>
      <c r="H76" s="154"/>
      <c r="I76" s="154"/>
      <c r="J76" s="154"/>
      <c r="K76" s="154"/>
      <c r="L76" s="154"/>
      <c r="M76" s="154"/>
      <c r="N76" s="154"/>
    </row>
    <row r="77" spans="1:14" s="151" customFormat="1" ht="13.5">
      <c r="A77" s="148" t="s">
        <v>200</v>
      </c>
      <c r="B77" s="156"/>
      <c r="C77" s="149"/>
      <c r="D77" s="150">
        <v>4824</v>
      </c>
      <c r="E77" s="150">
        <v>800</v>
      </c>
      <c r="F77" s="154"/>
      <c r="G77" s="154"/>
      <c r="H77" s="154"/>
      <c r="I77" s="154"/>
      <c r="J77" s="154"/>
      <c r="K77" s="154"/>
      <c r="L77" s="154"/>
      <c r="M77" s="154"/>
      <c r="N77" s="154"/>
    </row>
    <row r="78" spans="1:14" s="151" customFormat="1" ht="13.5">
      <c r="A78" s="152" t="s">
        <v>201</v>
      </c>
      <c r="B78" s="156"/>
      <c r="C78" s="149"/>
      <c r="D78" s="150">
        <v>9284</v>
      </c>
      <c r="E78" s="150">
        <v>6340</v>
      </c>
      <c r="F78" s="154"/>
      <c r="G78" s="154"/>
      <c r="H78" s="154"/>
      <c r="I78" s="154"/>
      <c r="J78" s="154"/>
      <c r="K78" s="154"/>
      <c r="L78" s="154"/>
      <c r="M78" s="154"/>
      <c r="N78" s="154"/>
    </row>
    <row r="79" spans="1:14" s="157" customFormat="1" ht="13.5">
      <c r="A79" s="153" t="s">
        <v>244</v>
      </c>
      <c r="B79" s="156"/>
      <c r="C79" s="149"/>
      <c r="D79" s="154">
        <f aca="true" t="shared" si="11" ref="D79:N79">SUM(D56:D78)</f>
        <v>83618</v>
      </c>
      <c r="E79" s="154">
        <f t="shared" si="11"/>
        <v>34979</v>
      </c>
      <c r="F79" s="154">
        <f t="shared" si="11"/>
        <v>0</v>
      </c>
      <c r="G79" s="154">
        <f t="shared" si="11"/>
        <v>0</v>
      </c>
      <c r="H79" s="154">
        <f t="shared" si="11"/>
        <v>0</v>
      </c>
      <c r="I79" s="154">
        <f t="shared" si="11"/>
        <v>0</v>
      </c>
      <c r="J79" s="154">
        <f t="shared" si="11"/>
        <v>0</v>
      </c>
      <c r="K79" s="154">
        <f t="shared" si="11"/>
        <v>0</v>
      </c>
      <c r="L79" s="154">
        <f t="shared" si="11"/>
        <v>0</v>
      </c>
      <c r="M79" s="154">
        <f t="shared" si="11"/>
        <v>0</v>
      </c>
      <c r="N79" s="154">
        <f t="shared" si="11"/>
        <v>0</v>
      </c>
    </row>
    <row r="80" spans="1:14" s="151" customFormat="1" ht="13.5">
      <c r="A80" s="152" t="s">
        <v>245</v>
      </c>
      <c r="B80" s="148"/>
      <c r="C80" s="149"/>
      <c r="D80" s="150">
        <v>125375</v>
      </c>
      <c r="E80" s="150">
        <v>66306</v>
      </c>
      <c r="F80" s="150">
        <v>44095</v>
      </c>
      <c r="G80" s="150">
        <v>6616</v>
      </c>
      <c r="H80" s="150">
        <v>7417</v>
      </c>
      <c r="I80" s="150">
        <v>1201</v>
      </c>
      <c r="J80" s="150">
        <v>662</v>
      </c>
      <c r="K80" s="150">
        <v>0</v>
      </c>
      <c r="L80" s="150">
        <v>2704</v>
      </c>
      <c r="M80" s="150">
        <v>0</v>
      </c>
      <c r="N80" s="150">
        <v>0</v>
      </c>
    </row>
    <row r="81" spans="1:14" s="151" customFormat="1" ht="13.5">
      <c r="A81" s="152" t="s">
        <v>246</v>
      </c>
      <c r="B81" s="148">
        <v>100</v>
      </c>
      <c r="C81" s="149">
        <f>E81/B81/6</f>
        <v>95.98166666666667</v>
      </c>
      <c r="D81" s="150">
        <v>104585</v>
      </c>
      <c r="E81" s="150">
        <v>57589</v>
      </c>
      <c r="F81" s="150">
        <v>41253</v>
      </c>
      <c r="G81" s="150">
        <v>5813</v>
      </c>
      <c r="H81" s="150">
        <v>5953</v>
      </c>
      <c r="I81" s="150">
        <v>603</v>
      </c>
      <c r="J81" s="150">
        <v>1650</v>
      </c>
      <c r="K81" s="150">
        <v>0</v>
      </c>
      <c r="L81" s="150">
        <v>2317</v>
      </c>
      <c r="M81" s="150">
        <v>0</v>
      </c>
      <c r="N81" s="150">
        <v>0</v>
      </c>
    </row>
    <row r="82" spans="1:14" s="151" customFormat="1" ht="13.5">
      <c r="A82" s="155" t="s">
        <v>247</v>
      </c>
      <c r="B82" s="156">
        <f aca="true" t="shared" si="12" ref="B82:N82">B80+B81</f>
        <v>100</v>
      </c>
      <c r="C82" s="156">
        <f t="shared" si="12"/>
        <v>95.98166666666667</v>
      </c>
      <c r="D82" s="156">
        <f t="shared" si="12"/>
        <v>229960</v>
      </c>
      <c r="E82" s="156">
        <f t="shared" si="12"/>
        <v>123895</v>
      </c>
      <c r="F82" s="156">
        <f t="shared" si="12"/>
        <v>85348</v>
      </c>
      <c r="G82" s="156">
        <f t="shared" si="12"/>
        <v>12429</v>
      </c>
      <c r="H82" s="156">
        <f t="shared" si="12"/>
        <v>13370</v>
      </c>
      <c r="I82" s="156">
        <f t="shared" si="12"/>
        <v>1804</v>
      </c>
      <c r="J82" s="156">
        <f t="shared" si="12"/>
        <v>2312</v>
      </c>
      <c r="K82" s="156">
        <f t="shared" si="12"/>
        <v>0</v>
      </c>
      <c r="L82" s="156">
        <f t="shared" si="12"/>
        <v>5021</v>
      </c>
      <c r="M82" s="156">
        <f t="shared" si="12"/>
        <v>0</v>
      </c>
      <c r="N82" s="156">
        <f t="shared" si="12"/>
        <v>0</v>
      </c>
    </row>
    <row r="83" spans="1:14" s="151" customFormat="1" ht="13.5">
      <c r="A83" s="152" t="s">
        <v>245</v>
      </c>
      <c r="B83" s="156"/>
      <c r="C83" s="149"/>
      <c r="D83" s="148">
        <v>53930</v>
      </c>
      <c r="E83" s="148">
        <v>37614</v>
      </c>
      <c r="F83" s="156"/>
      <c r="G83" s="156"/>
      <c r="H83" s="156"/>
      <c r="I83" s="156"/>
      <c r="J83" s="156"/>
      <c r="K83" s="156"/>
      <c r="L83" s="156"/>
      <c r="M83" s="156"/>
      <c r="N83" s="156"/>
    </row>
    <row r="84" spans="1:14" s="151" customFormat="1" ht="13.5">
      <c r="A84" s="152" t="s">
        <v>248</v>
      </c>
      <c r="B84" s="148">
        <v>8</v>
      </c>
      <c r="C84" s="149">
        <f>E84/B84/6</f>
        <v>4622.041666666667</v>
      </c>
      <c r="D84" s="150">
        <v>436097</v>
      </c>
      <c r="E84" s="150">
        <v>221858</v>
      </c>
      <c r="F84" s="150">
        <v>149979</v>
      </c>
      <c r="G84" s="150">
        <v>18511</v>
      </c>
      <c r="H84" s="150">
        <v>24882</v>
      </c>
      <c r="I84" s="150">
        <v>4040</v>
      </c>
      <c r="J84" s="150">
        <v>1711</v>
      </c>
      <c r="K84" s="150">
        <v>0</v>
      </c>
      <c r="L84" s="150">
        <v>15049</v>
      </c>
      <c r="M84" s="150">
        <v>0</v>
      </c>
      <c r="N84" s="150">
        <v>0</v>
      </c>
    </row>
    <row r="85" spans="1:14" s="151" customFormat="1" ht="13.5" customHeight="1">
      <c r="A85" s="152" t="s">
        <v>249</v>
      </c>
      <c r="B85" s="148"/>
      <c r="C85" s="149"/>
      <c r="D85" s="150">
        <v>8900</v>
      </c>
      <c r="E85" s="150">
        <v>5900</v>
      </c>
      <c r="F85" s="150"/>
      <c r="G85" s="150"/>
      <c r="H85" s="150"/>
      <c r="I85" s="150"/>
      <c r="J85" s="150"/>
      <c r="K85" s="150"/>
      <c r="L85" s="150"/>
      <c r="M85" s="150"/>
      <c r="N85" s="150"/>
    </row>
    <row r="86" spans="1:14" s="151" customFormat="1" ht="13.5">
      <c r="A86" s="152" t="s">
        <v>250</v>
      </c>
      <c r="B86" s="148"/>
      <c r="C86" s="149"/>
      <c r="D86" s="150">
        <v>1000</v>
      </c>
      <c r="E86" s="150">
        <v>999</v>
      </c>
      <c r="F86" s="150"/>
      <c r="G86" s="150"/>
      <c r="H86" s="150"/>
      <c r="I86" s="150"/>
      <c r="J86" s="150"/>
      <c r="K86" s="150"/>
      <c r="L86" s="150"/>
      <c r="M86" s="150"/>
      <c r="N86" s="150"/>
    </row>
    <row r="87" spans="1:14" s="151" customFormat="1" ht="13.5">
      <c r="A87" s="152" t="s">
        <v>212</v>
      </c>
      <c r="B87" s="148"/>
      <c r="C87" s="149"/>
      <c r="D87" s="150">
        <v>18150</v>
      </c>
      <c r="E87" s="150">
        <v>15150</v>
      </c>
      <c r="F87" s="150"/>
      <c r="G87" s="150"/>
      <c r="H87" s="150"/>
      <c r="I87" s="150"/>
      <c r="J87" s="150"/>
      <c r="K87" s="150"/>
      <c r="L87" s="150"/>
      <c r="M87" s="150"/>
      <c r="N87" s="150"/>
    </row>
    <row r="88" spans="1:14" s="151" customFormat="1" ht="13.5">
      <c r="A88" s="152" t="s">
        <v>213</v>
      </c>
      <c r="B88" s="148"/>
      <c r="C88" s="149"/>
      <c r="D88" s="150">
        <v>36800</v>
      </c>
      <c r="E88" s="150">
        <v>23963</v>
      </c>
      <c r="F88" s="150"/>
      <c r="G88" s="150"/>
      <c r="H88" s="150"/>
      <c r="I88" s="150"/>
      <c r="J88" s="150"/>
      <c r="K88" s="150"/>
      <c r="L88" s="150"/>
      <c r="M88" s="150"/>
      <c r="N88" s="150"/>
    </row>
    <row r="89" spans="1:14" s="151" customFormat="1" ht="13.5">
      <c r="A89" s="152" t="s">
        <v>214</v>
      </c>
      <c r="B89" s="148"/>
      <c r="C89" s="149"/>
      <c r="D89" s="150">
        <v>4800</v>
      </c>
      <c r="E89" s="150">
        <v>3062</v>
      </c>
      <c r="F89" s="150"/>
      <c r="G89" s="150"/>
      <c r="H89" s="150"/>
      <c r="I89" s="150"/>
      <c r="J89" s="150"/>
      <c r="K89" s="150"/>
      <c r="L89" s="150"/>
      <c r="M89" s="150"/>
      <c r="N89" s="150"/>
    </row>
    <row r="90" spans="1:14" s="151" customFormat="1" ht="13.5">
      <c r="A90" s="152" t="s">
        <v>216</v>
      </c>
      <c r="B90" s="148"/>
      <c r="C90" s="149"/>
      <c r="D90" s="150">
        <v>10800</v>
      </c>
      <c r="E90" s="150">
        <v>10630</v>
      </c>
      <c r="F90" s="150"/>
      <c r="G90" s="150"/>
      <c r="H90" s="150"/>
      <c r="I90" s="150"/>
      <c r="J90" s="150"/>
      <c r="K90" s="150"/>
      <c r="L90" s="150"/>
      <c r="M90" s="150"/>
      <c r="N90" s="150"/>
    </row>
    <row r="91" spans="1:14" s="151" customFormat="1" ht="13.5">
      <c r="A91" s="152" t="s">
        <v>217</v>
      </c>
      <c r="B91" s="148"/>
      <c r="C91" s="149"/>
      <c r="D91" s="150">
        <v>6800</v>
      </c>
      <c r="E91" s="150">
        <v>4800</v>
      </c>
      <c r="F91" s="150"/>
      <c r="G91" s="150"/>
      <c r="H91" s="150"/>
      <c r="I91" s="150"/>
      <c r="J91" s="150"/>
      <c r="K91" s="150"/>
      <c r="L91" s="150"/>
      <c r="M91" s="150"/>
      <c r="N91" s="150"/>
    </row>
    <row r="92" spans="1:14" s="151" customFormat="1" ht="13.5">
      <c r="A92" s="152" t="s">
        <v>218</v>
      </c>
      <c r="B92" s="148"/>
      <c r="C92" s="149"/>
      <c r="D92" s="150">
        <v>9500</v>
      </c>
      <c r="E92" s="150">
        <v>9449</v>
      </c>
      <c r="F92" s="150"/>
      <c r="G92" s="150"/>
      <c r="H92" s="150"/>
      <c r="I92" s="150"/>
      <c r="J92" s="150"/>
      <c r="K92" s="150"/>
      <c r="L92" s="150"/>
      <c r="M92" s="150"/>
      <c r="N92" s="150"/>
    </row>
    <row r="93" spans="1:14" s="151" customFormat="1" ht="13.5">
      <c r="A93" s="152" t="s">
        <v>228</v>
      </c>
      <c r="B93" s="148"/>
      <c r="C93" s="149"/>
      <c r="D93" s="150">
        <v>2400</v>
      </c>
      <c r="E93" s="150">
        <v>0</v>
      </c>
      <c r="F93" s="150"/>
      <c r="G93" s="150"/>
      <c r="H93" s="150"/>
      <c r="I93" s="150"/>
      <c r="J93" s="150"/>
      <c r="K93" s="150"/>
      <c r="L93" s="150"/>
      <c r="M93" s="150"/>
      <c r="N93" s="150"/>
    </row>
    <row r="94" spans="1:14" s="151" customFormat="1" ht="13.5">
      <c r="A94" s="152" t="s">
        <v>251</v>
      </c>
      <c r="B94" s="148"/>
      <c r="C94" s="149"/>
      <c r="D94" s="150">
        <v>800</v>
      </c>
      <c r="E94" s="150">
        <v>800</v>
      </c>
      <c r="F94" s="150"/>
      <c r="G94" s="150"/>
      <c r="H94" s="150"/>
      <c r="I94" s="150"/>
      <c r="J94" s="150"/>
      <c r="K94" s="150"/>
      <c r="L94" s="150"/>
      <c r="M94" s="150"/>
      <c r="N94" s="150"/>
    </row>
    <row r="95" spans="1:14" s="151" customFormat="1" ht="13.5">
      <c r="A95" s="152" t="s">
        <v>252</v>
      </c>
      <c r="B95" s="148"/>
      <c r="C95" s="149"/>
      <c r="D95" s="150">
        <v>1400</v>
      </c>
      <c r="E95" s="150">
        <v>639</v>
      </c>
      <c r="F95" s="150"/>
      <c r="G95" s="150"/>
      <c r="H95" s="150"/>
      <c r="I95" s="150"/>
      <c r="J95" s="150"/>
      <c r="K95" s="150"/>
      <c r="L95" s="150"/>
      <c r="M95" s="150"/>
      <c r="N95" s="150"/>
    </row>
    <row r="96" spans="1:14" s="151" customFormat="1" ht="13.5">
      <c r="A96" s="152" t="s">
        <v>253</v>
      </c>
      <c r="B96" s="148"/>
      <c r="C96" s="149"/>
      <c r="D96" s="150">
        <v>6000</v>
      </c>
      <c r="E96" s="150">
        <v>2000</v>
      </c>
      <c r="F96" s="150"/>
      <c r="G96" s="150"/>
      <c r="H96" s="150"/>
      <c r="I96" s="150"/>
      <c r="J96" s="150"/>
      <c r="K96" s="150"/>
      <c r="L96" s="150"/>
      <c r="M96" s="150"/>
      <c r="N96" s="150"/>
    </row>
    <row r="97" spans="1:14" s="151" customFormat="1" ht="13.5">
      <c r="A97" s="152" t="s">
        <v>254</v>
      </c>
      <c r="B97" s="148"/>
      <c r="C97" s="149"/>
      <c r="D97" s="150">
        <v>3700</v>
      </c>
      <c r="E97" s="150">
        <v>3496</v>
      </c>
      <c r="F97" s="150"/>
      <c r="G97" s="150"/>
      <c r="H97" s="150"/>
      <c r="I97" s="150"/>
      <c r="J97" s="150"/>
      <c r="K97" s="150"/>
      <c r="L97" s="150"/>
      <c r="M97" s="150"/>
      <c r="N97" s="150"/>
    </row>
    <row r="98" spans="1:14" s="151" customFormat="1" ht="13.5">
      <c r="A98" s="152" t="s">
        <v>206</v>
      </c>
      <c r="B98" s="148"/>
      <c r="C98" s="149"/>
      <c r="D98" s="150">
        <v>4000</v>
      </c>
      <c r="E98" s="150">
        <v>4000</v>
      </c>
      <c r="F98" s="150"/>
      <c r="G98" s="150"/>
      <c r="H98" s="150"/>
      <c r="I98" s="150"/>
      <c r="J98" s="150"/>
      <c r="K98" s="150"/>
      <c r="L98" s="150"/>
      <c r="M98" s="150"/>
      <c r="N98" s="150"/>
    </row>
    <row r="99" spans="1:14" s="151" customFormat="1" ht="13.5">
      <c r="A99" s="152" t="s">
        <v>230</v>
      </c>
      <c r="B99" s="156"/>
      <c r="C99" s="149"/>
      <c r="D99" s="150">
        <v>7000</v>
      </c>
      <c r="E99" s="150">
        <v>5807</v>
      </c>
      <c r="F99" s="154"/>
      <c r="G99" s="154"/>
      <c r="H99" s="154"/>
      <c r="I99" s="154"/>
      <c r="J99" s="154"/>
      <c r="K99" s="154"/>
      <c r="L99" s="154"/>
      <c r="M99" s="154"/>
      <c r="N99" s="154"/>
    </row>
    <row r="100" spans="1:14" s="151" customFormat="1" ht="18" customHeight="1">
      <c r="A100" s="153" t="s">
        <v>255</v>
      </c>
      <c r="B100" s="154">
        <f>SUM(B83:B99)</f>
        <v>8</v>
      </c>
      <c r="C100" s="149">
        <f>E100/B100/6</f>
        <v>7295.145833333333</v>
      </c>
      <c r="D100" s="154">
        <f aca="true" t="shared" si="13" ref="D100:N100">SUM(D83:D99)</f>
        <v>612077</v>
      </c>
      <c r="E100" s="154">
        <f t="shared" si="13"/>
        <v>350167</v>
      </c>
      <c r="F100" s="154">
        <f t="shared" si="13"/>
        <v>149979</v>
      </c>
      <c r="G100" s="154">
        <f t="shared" si="13"/>
        <v>18511</v>
      </c>
      <c r="H100" s="154">
        <f t="shared" si="13"/>
        <v>24882</v>
      </c>
      <c r="I100" s="154">
        <f t="shared" si="13"/>
        <v>4040</v>
      </c>
      <c r="J100" s="154">
        <f t="shared" si="13"/>
        <v>1711</v>
      </c>
      <c r="K100" s="154">
        <f t="shared" si="13"/>
        <v>0</v>
      </c>
      <c r="L100" s="154">
        <f t="shared" si="13"/>
        <v>15049</v>
      </c>
      <c r="M100" s="154">
        <f t="shared" si="13"/>
        <v>0</v>
      </c>
      <c r="N100" s="154">
        <f t="shared" si="13"/>
        <v>0</v>
      </c>
    </row>
    <row r="101" spans="1:14" s="151" customFormat="1" ht="18.75" customHeight="1">
      <c r="A101" s="153" t="s">
        <v>256</v>
      </c>
      <c r="B101" s="158">
        <f aca="true" t="shared" si="14" ref="B101:N101">B7+B12+B16+B20+B31+B34+B36+B48+B49+B53+B54+B55+B79+B82+B100</f>
        <v>10660</v>
      </c>
      <c r="C101" s="158">
        <f t="shared" si="14"/>
        <v>50019.65437723011</v>
      </c>
      <c r="D101" s="158">
        <f t="shared" si="14"/>
        <v>82708978</v>
      </c>
      <c r="E101" s="158">
        <f t="shared" si="14"/>
        <v>43611065.94</v>
      </c>
      <c r="F101" s="158">
        <f t="shared" si="14"/>
        <v>27859523</v>
      </c>
      <c r="G101" s="158">
        <f t="shared" si="14"/>
        <v>4270725</v>
      </c>
      <c r="H101" s="158">
        <f t="shared" si="14"/>
        <v>4723777</v>
      </c>
      <c r="I101" s="158">
        <f t="shared" si="14"/>
        <v>608204</v>
      </c>
      <c r="J101" s="158">
        <f t="shared" si="14"/>
        <v>2104503</v>
      </c>
      <c r="K101" s="158">
        <f t="shared" si="14"/>
        <v>165163</v>
      </c>
      <c r="L101" s="158">
        <f t="shared" si="14"/>
        <v>2444148</v>
      </c>
      <c r="M101" s="158">
        <f t="shared" si="14"/>
        <v>0</v>
      </c>
      <c r="N101" s="158">
        <f t="shared" si="14"/>
        <v>0</v>
      </c>
    </row>
    <row r="102" spans="1:14" s="151" customFormat="1" ht="13.5">
      <c r="A102" s="153" t="s">
        <v>257</v>
      </c>
      <c r="B102" s="159">
        <v>100</v>
      </c>
      <c r="C102" s="149">
        <f>E102/B102/6</f>
        <v>154.96</v>
      </c>
      <c r="D102" s="154">
        <v>183878</v>
      </c>
      <c r="E102" s="154">
        <v>92976</v>
      </c>
      <c r="F102" s="154">
        <v>66335</v>
      </c>
      <c r="G102" s="154">
        <v>8116</v>
      </c>
      <c r="H102" s="154">
        <v>10449</v>
      </c>
      <c r="I102" s="154">
        <v>1780</v>
      </c>
      <c r="J102" s="154">
        <v>2480</v>
      </c>
      <c r="K102" s="154">
        <v>0</v>
      </c>
      <c r="L102" s="154">
        <v>3817</v>
      </c>
      <c r="M102" s="154">
        <v>0</v>
      </c>
      <c r="N102" s="154">
        <v>0</v>
      </c>
    </row>
    <row r="103" spans="1:14" s="151" customFormat="1" ht="13.5">
      <c r="A103" s="152" t="s">
        <v>258</v>
      </c>
      <c r="B103" s="160">
        <v>10</v>
      </c>
      <c r="C103" s="149">
        <f>E103/B103/6</f>
        <v>5133.583333333333</v>
      </c>
      <c r="D103" s="150">
        <v>864636</v>
      </c>
      <c r="E103" s="150">
        <v>308015</v>
      </c>
      <c r="F103" s="150">
        <v>155519</v>
      </c>
      <c r="G103" s="150">
        <v>24706</v>
      </c>
      <c r="H103" s="150">
        <v>26464</v>
      </c>
      <c r="I103" s="150">
        <v>2670</v>
      </c>
      <c r="J103" s="150">
        <v>53399</v>
      </c>
      <c r="K103" s="150">
        <v>4410</v>
      </c>
      <c r="L103" s="150">
        <v>11588</v>
      </c>
      <c r="M103" s="150">
        <v>0</v>
      </c>
      <c r="N103" s="150">
        <v>0</v>
      </c>
    </row>
    <row r="104" spans="1:14" s="151" customFormat="1" ht="11.25" customHeight="1">
      <c r="A104" s="152" t="s">
        <v>259</v>
      </c>
      <c r="B104" s="160">
        <v>15</v>
      </c>
      <c r="C104" s="149">
        <f>E104/B104/6</f>
        <v>3997.6888888888893</v>
      </c>
      <c r="D104" s="150">
        <v>751765</v>
      </c>
      <c r="E104" s="150">
        <v>359792</v>
      </c>
      <c r="F104" s="150">
        <v>196435</v>
      </c>
      <c r="G104" s="150">
        <v>26650</v>
      </c>
      <c r="H104" s="150">
        <v>33464</v>
      </c>
      <c r="I104" s="150">
        <v>5411</v>
      </c>
      <c r="J104" s="150">
        <v>57903</v>
      </c>
      <c r="K104" s="150">
        <v>0</v>
      </c>
      <c r="L104" s="150">
        <v>13967</v>
      </c>
      <c r="M104" s="150">
        <v>0</v>
      </c>
      <c r="N104" s="150">
        <v>0</v>
      </c>
    </row>
    <row r="105" spans="1:14" s="151" customFormat="1" ht="13.5">
      <c r="A105" s="153" t="s">
        <v>260</v>
      </c>
      <c r="B105" s="154">
        <f aca="true" t="shared" si="15" ref="B105:N105">B103+B104</f>
        <v>25</v>
      </c>
      <c r="C105" s="154">
        <f t="shared" si="15"/>
        <v>9131.272222222222</v>
      </c>
      <c r="D105" s="154">
        <f t="shared" si="15"/>
        <v>1616401</v>
      </c>
      <c r="E105" s="154">
        <f t="shared" si="15"/>
        <v>667807</v>
      </c>
      <c r="F105" s="154">
        <f t="shared" si="15"/>
        <v>351954</v>
      </c>
      <c r="G105" s="154">
        <f t="shared" si="15"/>
        <v>51356</v>
      </c>
      <c r="H105" s="154">
        <f t="shared" si="15"/>
        <v>59928</v>
      </c>
      <c r="I105" s="154">
        <f t="shared" si="15"/>
        <v>8081</v>
      </c>
      <c r="J105" s="154">
        <f t="shared" si="15"/>
        <v>111302</v>
      </c>
      <c r="K105" s="154">
        <f t="shared" si="15"/>
        <v>4410</v>
      </c>
      <c r="L105" s="154">
        <f t="shared" si="15"/>
        <v>25555</v>
      </c>
      <c r="M105" s="154">
        <f t="shared" si="15"/>
        <v>0</v>
      </c>
      <c r="N105" s="154">
        <f t="shared" si="15"/>
        <v>0</v>
      </c>
    </row>
    <row r="106" spans="1:14" s="151" customFormat="1" ht="13.5">
      <c r="A106" s="153" t="s">
        <v>261</v>
      </c>
      <c r="B106" s="161">
        <v>8</v>
      </c>
      <c r="C106" s="149">
        <f>E106/B106/6</f>
        <v>450.3958333333333</v>
      </c>
      <c r="D106" s="154">
        <v>59176</v>
      </c>
      <c r="E106" s="154">
        <v>21619</v>
      </c>
      <c r="F106" s="154">
        <v>12860</v>
      </c>
      <c r="G106" s="154">
        <v>1853</v>
      </c>
      <c r="H106" s="154">
        <v>4007</v>
      </c>
      <c r="I106" s="154">
        <v>341</v>
      </c>
      <c r="J106" s="154">
        <v>0</v>
      </c>
      <c r="K106" s="154">
        <v>0</v>
      </c>
      <c r="L106" s="154">
        <v>2114</v>
      </c>
      <c r="M106" s="154">
        <v>0</v>
      </c>
      <c r="N106" s="154">
        <v>0</v>
      </c>
    </row>
    <row r="107" spans="1:14" s="151" customFormat="1" ht="13.5">
      <c r="A107" s="152" t="s">
        <v>262</v>
      </c>
      <c r="B107" s="160">
        <v>2998</v>
      </c>
      <c r="C107" s="149">
        <f>E107/B107/6</f>
        <v>40.99866577718479</v>
      </c>
      <c r="D107" s="150">
        <v>1450435</v>
      </c>
      <c r="E107" s="150">
        <v>737484</v>
      </c>
      <c r="F107" s="150">
        <v>473571</v>
      </c>
      <c r="G107" s="150">
        <v>71691</v>
      </c>
      <c r="H107" s="150">
        <v>83159</v>
      </c>
      <c r="I107" s="150">
        <v>9435</v>
      </c>
      <c r="J107" s="150">
        <v>18599</v>
      </c>
      <c r="K107" s="150">
        <v>553</v>
      </c>
      <c r="L107" s="150">
        <v>46133</v>
      </c>
      <c r="M107" s="150">
        <v>0</v>
      </c>
      <c r="N107" s="150">
        <v>0</v>
      </c>
    </row>
    <row r="108" spans="1:14" s="151" customFormat="1" ht="13.5">
      <c r="A108" s="152" t="s">
        <v>263</v>
      </c>
      <c r="B108" s="160">
        <v>4014</v>
      </c>
      <c r="C108" s="149">
        <f>E108/B108/6</f>
        <v>27.57241322039528</v>
      </c>
      <c r="D108" s="150">
        <v>1304158</v>
      </c>
      <c r="E108" s="150">
        <v>664054</v>
      </c>
      <c r="F108" s="150">
        <v>428705</v>
      </c>
      <c r="G108" s="150">
        <v>62040</v>
      </c>
      <c r="H108" s="150">
        <v>74644</v>
      </c>
      <c r="I108" s="150">
        <v>10312</v>
      </c>
      <c r="J108" s="150">
        <v>19972</v>
      </c>
      <c r="K108" s="150">
        <v>0</v>
      </c>
      <c r="L108" s="150">
        <v>39492</v>
      </c>
      <c r="M108" s="150">
        <v>0</v>
      </c>
      <c r="N108" s="150">
        <v>0</v>
      </c>
    </row>
    <row r="109" spans="1:14" s="151" customFormat="1" ht="13.5">
      <c r="A109" s="152" t="s">
        <v>264</v>
      </c>
      <c r="B109" s="160">
        <v>2584</v>
      </c>
      <c r="C109" s="149">
        <f>E109/B109/6</f>
        <v>38.92137512899897</v>
      </c>
      <c r="D109" s="150">
        <v>1129499</v>
      </c>
      <c r="E109" s="150">
        <v>603437</v>
      </c>
      <c r="F109" s="150">
        <v>398400</v>
      </c>
      <c r="G109" s="150">
        <v>58340</v>
      </c>
      <c r="H109" s="150">
        <v>66814</v>
      </c>
      <c r="I109" s="150">
        <v>6922</v>
      </c>
      <c r="J109" s="150">
        <v>8081</v>
      </c>
      <c r="K109" s="150">
        <v>281</v>
      </c>
      <c r="L109" s="150">
        <v>35205</v>
      </c>
      <c r="M109" s="150">
        <v>0</v>
      </c>
      <c r="N109" s="150">
        <v>0</v>
      </c>
    </row>
    <row r="110" spans="1:14" s="151" customFormat="1" ht="25.5">
      <c r="A110" s="153" t="s">
        <v>265</v>
      </c>
      <c r="B110" s="154">
        <f aca="true" t="shared" si="16" ref="B110:N110">SUM(B107:B109)</f>
        <v>9596</v>
      </c>
      <c r="C110" s="154">
        <f t="shared" si="16"/>
        <v>107.49245412657905</v>
      </c>
      <c r="D110" s="154">
        <f t="shared" si="16"/>
        <v>3884092</v>
      </c>
      <c r="E110" s="154">
        <f t="shared" si="16"/>
        <v>2004975</v>
      </c>
      <c r="F110" s="154">
        <f t="shared" si="16"/>
        <v>1300676</v>
      </c>
      <c r="G110" s="154">
        <f t="shared" si="16"/>
        <v>192071</v>
      </c>
      <c r="H110" s="154">
        <f t="shared" si="16"/>
        <v>224617</v>
      </c>
      <c r="I110" s="154">
        <f t="shared" si="16"/>
        <v>26669</v>
      </c>
      <c r="J110" s="154">
        <f t="shared" si="16"/>
        <v>46652</v>
      </c>
      <c r="K110" s="154">
        <f t="shared" si="16"/>
        <v>834</v>
      </c>
      <c r="L110" s="154">
        <f t="shared" si="16"/>
        <v>120830</v>
      </c>
      <c r="M110" s="154">
        <f t="shared" si="16"/>
        <v>0</v>
      </c>
      <c r="N110" s="154">
        <f t="shared" si="16"/>
        <v>0</v>
      </c>
    </row>
    <row r="111" spans="1:14" s="151" customFormat="1" ht="13.5">
      <c r="A111" s="153" t="s">
        <v>266</v>
      </c>
      <c r="B111" s="159">
        <v>1043</v>
      </c>
      <c r="C111" s="149">
        <f>E111/B111/6</f>
        <v>157.8579418344519</v>
      </c>
      <c r="D111" s="154">
        <v>1719755</v>
      </c>
      <c r="E111" s="154">
        <v>987875</v>
      </c>
      <c r="F111" s="154">
        <v>509338</v>
      </c>
      <c r="G111" s="154">
        <v>66651</v>
      </c>
      <c r="H111" s="154">
        <v>85068</v>
      </c>
      <c r="I111" s="154">
        <v>10072</v>
      </c>
      <c r="J111" s="154">
        <v>49419</v>
      </c>
      <c r="K111" s="154">
        <v>0</v>
      </c>
      <c r="L111" s="154">
        <v>49346</v>
      </c>
      <c r="M111" s="154">
        <v>20721</v>
      </c>
      <c r="N111" s="154">
        <v>6237</v>
      </c>
    </row>
    <row r="112" spans="1:14" s="151" customFormat="1" ht="13.5">
      <c r="A112" s="152" t="s">
        <v>213</v>
      </c>
      <c r="B112" s="160">
        <v>138</v>
      </c>
      <c r="C112" s="149">
        <f>E112/B112/6</f>
        <v>689.6099033816425</v>
      </c>
      <c r="D112" s="150">
        <v>971995</v>
      </c>
      <c r="E112" s="150">
        <v>570997</v>
      </c>
      <c r="F112" s="150">
        <v>312262</v>
      </c>
      <c r="G112" s="150">
        <v>40774</v>
      </c>
      <c r="H112" s="150">
        <v>52082</v>
      </c>
      <c r="I112" s="150">
        <v>6413</v>
      </c>
      <c r="J112" s="150">
        <v>116807</v>
      </c>
      <c r="K112" s="150"/>
      <c r="L112" s="150">
        <v>24685</v>
      </c>
      <c r="M112" s="150">
        <v>0</v>
      </c>
      <c r="N112" s="150">
        <v>0</v>
      </c>
    </row>
    <row r="113" spans="1:14" s="151" customFormat="1" ht="13.5">
      <c r="A113" s="152" t="s">
        <v>227</v>
      </c>
      <c r="B113" s="160">
        <v>92</v>
      </c>
      <c r="C113" s="149">
        <f>E113/B113/6</f>
        <v>957.7264492753624</v>
      </c>
      <c r="D113" s="150">
        <v>900263</v>
      </c>
      <c r="E113" s="150">
        <v>528665</v>
      </c>
      <c r="F113" s="150">
        <v>295895</v>
      </c>
      <c r="G113" s="150">
        <v>41177</v>
      </c>
      <c r="H113" s="150">
        <v>47331</v>
      </c>
      <c r="I113" s="150">
        <v>6167</v>
      </c>
      <c r="J113" s="150">
        <v>100722</v>
      </c>
      <c r="K113" s="150">
        <v>0</v>
      </c>
      <c r="L113" s="150">
        <v>23018</v>
      </c>
      <c r="M113" s="150">
        <v>0</v>
      </c>
      <c r="N113" s="150">
        <v>0</v>
      </c>
    </row>
    <row r="114" spans="1:14" s="151" customFormat="1" ht="13.5">
      <c r="A114" s="153" t="s">
        <v>267</v>
      </c>
      <c r="B114" s="154">
        <f aca="true" t="shared" si="17" ref="B114:N114">B112+B113</f>
        <v>230</v>
      </c>
      <c r="C114" s="154">
        <f t="shared" si="17"/>
        <v>1647.336352657005</v>
      </c>
      <c r="D114" s="154">
        <f t="shared" si="17"/>
        <v>1872258</v>
      </c>
      <c r="E114" s="154">
        <f t="shared" si="17"/>
        <v>1099662</v>
      </c>
      <c r="F114" s="154">
        <f t="shared" si="17"/>
        <v>608157</v>
      </c>
      <c r="G114" s="154">
        <f t="shared" si="17"/>
        <v>81951</v>
      </c>
      <c r="H114" s="154">
        <f t="shared" si="17"/>
        <v>99413</v>
      </c>
      <c r="I114" s="154">
        <f t="shared" si="17"/>
        <v>12580</v>
      </c>
      <c r="J114" s="154">
        <f t="shared" si="17"/>
        <v>217529</v>
      </c>
      <c r="K114" s="154">
        <f t="shared" si="17"/>
        <v>0</v>
      </c>
      <c r="L114" s="154">
        <f t="shared" si="17"/>
        <v>47703</v>
      </c>
      <c r="M114" s="154">
        <f t="shared" si="17"/>
        <v>0</v>
      </c>
      <c r="N114" s="154">
        <f t="shared" si="17"/>
        <v>0</v>
      </c>
    </row>
    <row r="115" spans="1:14" s="151" customFormat="1" ht="13.5">
      <c r="A115" s="152" t="s">
        <v>268</v>
      </c>
      <c r="B115" s="154"/>
      <c r="C115" s="149"/>
      <c r="D115" s="150">
        <v>2800</v>
      </c>
      <c r="E115" s="150">
        <v>2800</v>
      </c>
      <c r="F115" s="150"/>
      <c r="G115" s="154"/>
      <c r="H115" s="150"/>
      <c r="I115" s="150"/>
      <c r="J115" s="154"/>
      <c r="K115" s="154"/>
      <c r="L115" s="154"/>
      <c r="M115" s="154"/>
      <c r="N115" s="154"/>
    </row>
    <row r="116" spans="1:14" s="151" customFormat="1" ht="13.5">
      <c r="A116" s="152" t="s">
        <v>213</v>
      </c>
      <c r="B116" s="154"/>
      <c r="C116" s="149"/>
      <c r="D116" s="150">
        <v>7000</v>
      </c>
      <c r="E116" s="150">
        <v>4199</v>
      </c>
      <c r="F116" s="150"/>
      <c r="G116" s="154"/>
      <c r="H116" s="150"/>
      <c r="I116" s="150"/>
      <c r="J116" s="154"/>
      <c r="K116" s="154"/>
      <c r="L116" s="154"/>
      <c r="M116" s="154"/>
      <c r="N116" s="154"/>
    </row>
    <row r="117" spans="1:14" s="151" customFormat="1" ht="13.5">
      <c r="A117" s="152" t="s">
        <v>214</v>
      </c>
      <c r="B117" s="154"/>
      <c r="C117" s="149"/>
      <c r="D117" s="150">
        <v>1401</v>
      </c>
      <c r="E117" s="150">
        <v>1399</v>
      </c>
      <c r="F117" s="150"/>
      <c r="G117" s="154"/>
      <c r="H117" s="150"/>
      <c r="I117" s="150"/>
      <c r="J117" s="154"/>
      <c r="K117" s="154"/>
      <c r="L117" s="154"/>
      <c r="M117" s="154"/>
      <c r="N117" s="154"/>
    </row>
    <row r="118" spans="1:14" s="151" customFormat="1" ht="13.5">
      <c r="A118" s="152" t="s">
        <v>216</v>
      </c>
      <c r="B118" s="154"/>
      <c r="C118" s="149"/>
      <c r="D118" s="150">
        <v>2800</v>
      </c>
      <c r="E118" s="150">
        <v>2768</v>
      </c>
      <c r="F118" s="150"/>
      <c r="G118" s="154"/>
      <c r="H118" s="150"/>
      <c r="I118" s="150"/>
      <c r="J118" s="154"/>
      <c r="K118" s="154"/>
      <c r="L118" s="154"/>
      <c r="M118" s="154"/>
      <c r="N118" s="154"/>
    </row>
    <row r="119" spans="1:14" s="151" customFormat="1" ht="13.5">
      <c r="A119" s="152" t="s">
        <v>217</v>
      </c>
      <c r="B119" s="154"/>
      <c r="C119" s="149"/>
      <c r="D119" s="150">
        <v>1995</v>
      </c>
      <c r="E119" s="150">
        <v>1989</v>
      </c>
      <c r="F119" s="150"/>
      <c r="G119" s="154"/>
      <c r="H119" s="150"/>
      <c r="I119" s="150"/>
      <c r="J119" s="154"/>
      <c r="K119" s="154"/>
      <c r="L119" s="154"/>
      <c r="M119" s="154"/>
      <c r="N119" s="154"/>
    </row>
    <row r="120" spans="1:14" s="151" customFormat="1" ht="13.5">
      <c r="A120" s="152" t="s">
        <v>218</v>
      </c>
      <c r="B120" s="154"/>
      <c r="C120" s="149"/>
      <c r="D120" s="150">
        <v>1400</v>
      </c>
      <c r="E120" s="150">
        <v>1400</v>
      </c>
      <c r="F120" s="150"/>
      <c r="G120" s="154"/>
      <c r="H120" s="150"/>
      <c r="I120" s="150"/>
      <c r="J120" s="154"/>
      <c r="K120" s="154"/>
      <c r="L120" s="154"/>
      <c r="M120" s="154"/>
      <c r="N120" s="154"/>
    </row>
    <row r="121" spans="1:14" s="151" customFormat="1" ht="13.5">
      <c r="A121" s="152" t="s">
        <v>227</v>
      </c>
      <c r="B121" s="154"/>
      <c r="C121" s="149"/>
      <c r="D121" s="150">
        <v>350</v>
      </c>
      <c r="E121" s="150">
        <v>350</v>
      </c>
      <c r="F121" s="150"/>
      <c r="G121" s="154"/>
      <c r="H121" s="150"/>
      <c r="I121" s="150"/>
      <c r="J121" s="154"/>
      <c r="K121" s="154"/>
      <c r="L121" s="154"/>
      <c r="M121" s="154"/>
      <c r="N121" s="154"/>
    </row>
    <row r="122" spans="1:14" s="151" customFormat="1" ht="13.5">
      <c r="A122" s="152" t="s">
        <v>228</v>
      </c>
      <c r="B122" s="154"/>
      <c r="C122" s="149"/>
      <c r="D122" s="150">
        <v>4200</v>
      </c>
      <c r="E122" s="150">
        <v>4174</v>
      </c>
      <c r="F122" s="150"/>
      <c r="G122" s="154"/>
      <c r="H122" s="150"/>
      <c r="I122" s="150"/>
      <c r="J122" s="154"/>
      <c r="K122" s="154"/>
      <c r="L122" s="154"/>
      <c r="M122" s="154"/>
      <c r="N122" s="154"/>
    </row>
    <row r="123" spans="1:14" s="151" customFormat="1" ht="13.5">
      <c r="A123" s="152" t="s">
        <v>269</v>
      </c>
      <c r="B123" s="154"/>
      <c r="C123" s="149"/>
      <c r="D123" s="150">
        <v>6300</v>
      </c>
      <c r="E123" s="150">
        <v>6299</v>
      </c>
      <c r="F123" s="150"/>
      <c r="G123" s="154"/>
      <c r="H123" s="150"/>
      <c r="I123" s="150"/>
      <c r="J123" s="154"/>
      <c r="K123" s="154"/>
      <c r="L123" s="154"/>
      <c r="M123" s="154"/>
      <c r="N123" s="154"/>
    </row>
    <row r="124" spans="1:14" s="151" customFormat="1" ht="13.5">
      <c r="A124" s="152" t="s">
        <v>201</v>
      </c>
      <c r="B124" s="154"/>
      <c r="C124" s="149"/>
      <c r="D124" s="150">
        <v>10851</v>
      </c>
      <c r="E124" s="150">
        <v>0</v>
      </c>
      <c r="F124" s="150"/>
      <c r="G124" s="154"/>
      <c r="H124" s="150"/>
      <c r="I124" s="150"/>
      <c r="J124" s="154"/>
      <c r="K124" s="154"/>
      <c r="L124" s="154"/>
      <c r="M124" s="154"/>
      <c r="N124" s="154"/>
    </row>
    <row r="125" spans="1:14" s="151" customFormat="1" ht="13.5">
      <c r="A125" s="152" t="s">
        <v>231</v>
      </c>
      <c r="B125" s="154"/>
      <c r="C125" s="149"/>
      <c r="D125" s="150">
        <v>525</v>
      </c>
      <c r="E125" s="150">
        <v>509</v>
      </c>
      <c r="F125" s="150"/>
      <c r="G125" s="154"/>
      <c r="H125" s="150"/>
      <c r="I125" s="150"/>
      <c r="J125" s="154"/>
      <c r="K125" s="154"/>
      <c r="L125" s="154"/>
      <c r="M125" s="154"/>
      <c r="N125" s="154"/>
    </row>
    <row r="126" spans="1:14" s="151" customFormat="1" ht="13.5">
      <c r="A126" s="152" t="s">
        <v>233</v>
      </c>
      <c r="B126" s="154"/>
      <c r="C126" s="149"/>
      <c r="D126" s="150">
        <v>4270</v>
      </c>
      <c r="E126" s="150">
        <v>4269</v>
      </c>
      <c r="F126" s="150"/>
      <c r="G126" s="154"/>
      <c r="H126" s="150"/>
      <c r="I126" s="150"/>
      <c r="J126" s="154"/>
      <c r="K126" s="154"/>
      <c r="L126" s="154"/>
      <c r="M126" s="154"/>
      <c r="N126" s="154"/>
    </row>
    <row r="127" spans="1:14" s="151" customFormat="1" ht="13.5">
      <c r="A127" s="152" t="s">
        <v>253</v>
      </c>
      <c r="B127" s="154"/>
      <c r="C127" s="149"/>
      <c r="D127" s="150">
        <v>5107</v>
      </c>
      <c r="E127" s="150">
        <v>5106</v>
      </c>
      <c r="F127" s="150"/>
      <c r="G127" s="154"/>
      <c r="H127" s="150"/>
      <c r="I127" s="150"/>
      <c r="J127" s="154"/>
      <c r="K127" s="154"/>
      <c r="L127" s="154"/>
      <c r="M127" s="154"/>
      <c r="N127" s="154"/>
    </row>
    <row r="128" spans="1:14" s="164" customFormat="1" ht="13.5">
      <c r="A128" s="162" t="s">
        <v>270</v>
      </c>
      <c r="B128" s="163">
        <f>SUM(B115:B127)</f>
        <v>0</v>
      </c>
      <c r="C128" s="149"/>
      <c r="D128" s="163">
        <f aca="true" t="shared" si="18" ref="D128:N128">SUM(D115:D127)</f>
        <v>48999</v>
      </c>
      <c r="E128" s="163">
        <f t="shared" si="18"/>
        <v>35262</v>
      </c>
      <c r="F128" s="163">
        <f t="shared" si="18"/>
        <v>0</v>
      </c>
      <c r="G128" s="163">
        <f t="shared" si="18"/>
        <v>0</v>
      </c>
      <c r="H128" s="163">
        <f t="shared" si="18"/>
        <v>0</v>
      </c>
      <c r="I128" s="163">
        <f t="shared" si="18"/>
        <v>0</v>
      </c>
      <c r="J128" s="163">
        <f t="shared" si="18"/>
        <v>0</v>
      </c>
      <c r="K128" s="163">
        <f t="shared" si="18"/>
        <v>0</v>
      </c>
      <c r="L128" s="163">
        <f t="shared" si="18"/>
        <v>0</v>
      </c>
      <c r="M128" s="163">
        <f t="shared" si="18"/>
        <v>0</v>
      </c>
      <c r="N128" s="163">
        <f t="shared" si="18"/>
        <v>0</v>
      </c>
    </row>
    <row r="129" spans="1:14" s="164" customFormat="1" ht="13.5">
      <c r="A129" s="165" t="s">
        <v>208</v>
      </c>
      <c r="B129" s="166"/>
      <c r="C129" s="149"/>
      <c r="D129" s="150">
        <v>11160</v>
      </c>
      <c r="E129" s="150">
        <v>10710</v>
      </c>
      <c r="F129" s="166"/>
      <c r="G129" s="166"/>
      <c r="H129" s="166"/>
      <c r="I129" s="166"/>
      <c r="J129" s="166"/>
      <c r="K129" s="166"/>
      <c r="L129" s="166"/>
      <c r="M129" s="166"/>
      <c r="N129" s="166"/>
    </row>
    <row r="130" spans="1:14" s="164" customFormat="1" ht="13.5">
      <c r="A130" s="165" t="s">
        <v>201</v>
      </c>
      <c r="B130" s="163"/>
      <c r="C130" s="149"/>
      <c r="D130" s="150">
        <v>3430</v>
      </c>
      <c r="E130" s="150">
        <v>3150</v>
      </c>
      <c r="F130" s="163"/>
      <c r="G130" s="163"/>
      <c r="H130" s="163"/>
      <c r="I130" s="163"/>
      <c r="J130" s="163"/>
      <c r="K130" s="163"/>
      <c r="L130" s="163"/>
      <c r="M130" s="163"/>
      <c r="N130" s="163"/>
    </row>
    <row r="131" spans="1:14" s="164" customFormat="1" ht="13.5">
      <c r="A131" s="152" t="s">
        <v>212</v>
      </c>
      <c r="B131" s="163"/>
      <c r="C131" s="149"/>
      <c r="D131" s="150">
        <v>2700</v>
      </c>
      <c r="E131" s="150">
        <v>2700</v>
      </c>
      <c r="F131" s="163"/>
      <c r="G131" s="163"/>
      <c r="H131" s="163"/>
      <c r="I131" s="163"/>
      <c r="J131" s="163"/>
      <c r="K131" s="163"/>
      <c r="L131" s="163"/>
      <c r="M131" s="163"/>
      <c r="N131" s="163"/>
    </row>
    <row r="132" spans="1:14" s="164" customFormat="1" ht="13.5">
      <c r="A132" s="152" t="s">
        <v>213</v>
      </c>
      <c r="B132" s="163"/>
      <c r="C132" s="149"/>
      <c r="D132" s="150">
        <v>900</v>
      </c>
      <c r="E132" s="150">
        <v>900</v>
      </c>
      <c r="F132" s="163"/>
      <c r="G132" s="163"/>
      <c r="H132" s="163"/>
      <c r="I132" s="163"/>
      <c r="J132" s="163"/>
      <c r="K132" s="163"/>
      <c r="L132" s="163"/>
      <c r="M132" s="163"/>
      <c r="N132" s="163"/>
    </row>
    <row r="133" spans="1:14" s="164" customFormat="1" ht="13.5">
      <c r="A133" s="152" t="s">
        <v>214</v>
      </c>
      <c r="B133" s="163"/>
      <c r="C133" s="149"/>
      <c r="D133" s="150">
        <v>2700</v>
      </c>
      <c r="E133" s="150">
        <v>2700</v>
      </c>
      <c r="F133" s="163"/>
      <c r="G133" s="163"/>
      <c r="H133" s="163"/>
      <c r="I133" s="163"/>
      <c r="J133" s="163"/>
      <c r="K133" s="163"/>
      <c r="L133" s="163"/>
      <c r="M133" s="163"/>
      <c r="N133" s="163"/>
    </row>
    <row r="134" spans="1:14" s="164" customFormat="1" ht="13.5">
      <c r="A134" s="152" t="s">
        <v>215</v>
      </c>
      <c r="B134" s="163"/>
      <c r="C134" s="149"/>
      <c r="D134" s="150">
        <v>2700</v>
      </c>
      <c r="E134" s="150">
        <v>2700</v>
      </c>
      <c r="F134" s="163"/>
      <c r="G134" s="163"/>
      <c r="H134" s="163"/>
      <c r="I134" s="163"/>
      <c r="J134" s="163"/>
      <c r="K134" s="163"/>
      <c r="L134" s="163"/>
      <c r="M134" s="163"/>
      <c r="N134" s="163"/>
    </row>
    <row r="135" spans="1:14" s="164" customFormat="1" ht="13.5">
      <c r="A135" s="152" t="s">
        <v>216</v>
      </c>
      <c r="B135" s="163"/>
      <c r="C135" s="149"/>
      <c r="D135" s="150">
        <v>1000</v>
      </c>
      <c r="E135" s="150">
        <v>1000</v>
      </c>
      <c r="F135" s="163"/>
      <c r="G135" s="163"/>
      <c r="H135" s="163"/>
      <c r="I135" s="163"/>
      <c r="J135" s="163"/>
      <c r="K135" s="163"/>
      <c r="L135" s="163"/>
      <c r="M135" s="163"/>
      <c r="N135" s="163"/>
    </row>
    <row r="136" spans="1:14" s="164" customFormat="1" ht="13.5">
      <c r="A136" s="152" t="s">
        <v>217</v>
      </c>
      <c r="B136" s="163"/>
      <c r="C136" s="149"/>
      <c r="D136" s="150">
        <v>1620</v>
      </c>
      <c r="E136" s="150">
        <v>1620</v>
      </c>
      <c r="F136" s="163"/>
      <c r="G136" s="163"/>
      <c r="H136" s="163"/>
      <c r="I136" s="163"/>
      <c r="J136" s="163"/>
      <c r="K136" s="163"/>
      <c r="L136" s="163"/>
      <c r="M136" s="163"/>
      <c r="N136" s="163"/>
    </row>
    <row r="137" spans="1:14" s="164" customFormat="1" ht="13.5">
      <c r="A137" s="152" t="s">
        <v>218</v>
      </c>
      <c r="B137" s="163"/>
      <c r="C137" s="149"/>
      <c r="D137" s="150">
        <v>1180</v>
      </c>
      <c r="E137" s="150">
        <v>1180</v>
      </c>
      <c r="F137" s="163"/>
      <c r="G137" s="163"/>
      <c r="H137" s="163"/>
      <c r="I137" s="163"/>
      <c r="J137" s="163"/>
      <c r="K137" s="163"/>
      <c r="L137" s="163"/>
      <c r="M137" s="163"/>
      <c r="N137" s="163"/>
    </row>
    <row r="138" spans="1:14" s="164" customFormat="1" ht="13.5">
      <c r="A138" s="152" t="s">
        <v>220</v>
      </c>
      <c r="B138" s="163"/>
      <c r="C138" s="149"/>
      <c r="D138" s="150">
        <v>3240</v>
      </c>
      <c r="E138" s="150">
        <v>3240</v>
      </c>
      <c r="F138" s="163"/>
      <c r="G138" s="163"/>
      <c r="H138" s="163"/>
      <c r="I138" s="163"/>
      <c r="J138" s="163"/>
      <c r="K138" s="163"/>
      <c r="L138" s="163"/>
      <c r="M138" s="163"/>
      <c r="N138" s="163"/>
    </row>
    <row r="139" spans="1:14" s="164" customFormat="1" ht="13.5">
      <c r="A139" s="152" t="s">
        <v>226</v>
      </c>
      <c r="B139" s="163"/>
      <c r="C139" s="149"/>
      <c r="D139" s="150">
        <v>5130</v>
      </c>
      <c r="E139" s="150">
        <v>5130</v>
      </c>
      <c r="F139" s="163"/>
      <c r="G139" s="163"/>
      <c r="H139" s="163"/>
      <c r="I139" s="163"/>
      <c r="J139" s="163"/>
      <c r="K139" s="163"/>
      <c r="L139" s="163"/>
      <c r="M139" s="163"/>
      <c r="N139" s="163"/>
    </row>
    <row r="140" spans="1:14" s="164" customFormat="1" ht="13.5">
      <c r="A140" s="152" t="s">
        <v>227</v>
      </c>
      <c r="B140" s="163"/>
      <c r="C140" s="149"/>
      <c r="D140" s="150">
        <v>1350</v>
      </c>
      <c r="E140" s="150">
        <v>1350</v>
      </c>
      <c r="F140" s="163"/>
      <c r="G140" s="163"/>
      <c r="H140" s="163"/>
      <c r="I140" s="163"/>
      <c r="J140" s="163"/>
      <c r="K140" s="163"/>
      <c r="L140" s="163"/>
      <c r="M140" s="163"/>
      <c r="N140" s="163"/>
    </row>
    <row r="141" spans="1:14" s="164" customFormat="1" ht="13.5">
      <c r="A141" s="152" t="s">
        <v>241</v>
      </c>
      <c r="B141" s="163"/>
      <c r="C141" s="149"/>
      <c r="D141" s="150">
        <v>1800</v>
      </c>
      <c r="E141" s="150">
        <v>1800</v>
      </c>
      <c r="F141" s="163"/>
      <c r="G141" s="163"/>
      <c r="H141" s="163"/>
      <c r="I141" s="163"/>
      <c r="J141" s="163"/>
      <c r="K141" s="163"/>
      <c r="L141" s="163"/>
      <c r="M141" s="163"/>
      <c r="N141" s="163"/>
    </row>
    <row r="142" spans="1:14" s="164" customFormat="1" ht="13.5">
      <c r="A142" s="152" t="s">
        <v>228</v>
      </c>
      <c r="B142" s="163"/>
      <c r="C142" s="149"/>
      <c r="D142" s="150">
        <v>6300</v>
      </c>
      <c r="E142" s="150">
        <v>5100</v>
      </c>
      <c r="F142" s="163"/>
      <c r="G142" s="163"/>
      <c r="H142" s="163"/>
      <c r="I142" s="163"/>
      <c r="J142" s="163"/>
      <c r="K142" s="163"/>
      <c r="L142" s="163"/>
      <c r="M142" s="163"/>
      <c r="N142" s="163"/>
    </row>
    <row r="143" spans="1:14" s="164" customFormat="1" ht="13.5">
      <c r="A143" s="152" t="s">
        <v>233</v>
      </c>
      <c r="B143" s="163"/>
      <c r="C143" s="149"/>
      <c r="D143" s="150">
        <v>2700</v>
      </c>
      <c r="E143" s="150">
        <v>2700</v>
      </c>
      <c r="F143" s="163"/>
      <c r="G143" s="163"/>
      <c r="H143" s="163"/>
      <c r="I143" s="163"/>
      <c r="J143" s="163"/>
      <c r="K143" s="163"/>
      <c r="L143" s="163"/>
      <c r="M143" s="163"/>
      <c r="N143" s="163"/>
    </row>
    <row r="144" spans="1:14" s="164" customFormat="1" ht="13.5">
      <c r="A144" s="152" t="s">
        <v>224</v>
      </c>
      <c r="B144" s="163"/>
      <c r="C144" s="149"/>
      <c r="D144" s="150">
        <v>4500</v>
      </c>
      <c r="E144" s="150">
        <v>4500</v>
      </c>
      <c r="F144" s="163"/>
      <c r="G144" s="163"/>
      <c r="H144" s="163"/>
      <c r="I144" s="163"/>
      <c r="J144" s="163"/>
      <c r="K144" s="163"/>
      <c r="L144" s="163"/>
      <c r="M144" s="163"/>
      <c r="N144" s="163"/>
    </row>
    <row r="145" spans="1:14" s="164" customFormat="1" ht="13.5">
      <c r="A145" s="152" t="s">
        <v>206</v>
      </c>
      <c r="B145" s="163"/>
      <c r="C145" s="149"/>
      <c r="D145" s="150">
        <v>16140</v>
      </c>
      <c r="E145" s="150">
        <v>14880</v>
      </c>
      <c r="F145" s="163"/>
      <c r="G145" s="163"/>
      <c r="H145" s="163"/>
      <c r="I145" s="163"/>
      <c r="J145" s="163"/>
      <c r="K145" s="163"/>
      <c r="L145" s="163"/>
      <c r="M145" s="163"/>
      <c r="N145" s="163"/>
    </row>
    <row r="146" spans="1:14" s="164" customFormat="1" ht="13.5">
      <c r="A146" s="152" t="s">
        <v>232</v>
      </c>
      <c r="B146" s="163"/>
      <c r="C146" s="149"/>
      <c r="D146" s="150">
        <v>2250</v>
      </c>
      <c r="E146" s="150">
        <v>2250</v>
      </c>
      <c r="F146" s="163"/>
      <c r="G146" s="163"/>
      <c r="H146" s="163"/>
      <c r="I146" s="163"/>
      <c r="J146" s="163"/>
      <c r="K146" s="163"/>
      <c r="L146" s="163"/>
      <c r="M146" s="163"/>
      <c r="N146" s="163"/>
    </row>
    <row r="147" spans="1:14" s="164" customFormat="1" ht="11.25" customHeight="1">
      <c r="A147" s="152" t="s">
        <v>229</v>
      </c>
      <c r="B147" s="163"/>
      <c r="C147" s="149"/>
      <c r="D147" s="150">
        <v>2700</v>
      </c>
      <c r="E147" s="150">
        <v>2700</v>
      </c>
      <c r="F147" s="163"/>
      <c r="G147" s="163"/>
      <c r="H147" s="163"/>
      <c r="I147" s="163"/>
      <c r="J147" s="163"/>
      <c r="K147" s="163"/>
      <c r="L147" s="163"/>
      <c r="M147" s="163"/>
      <c r="N147" s="163"/>
    </row>
    <row r="148" spans="1:14" s="164" customFormat="1" ht="13.5">
      <c r="A148" s="152" t="s">
        <v>230</v>
      </c>
      <c r="B148" s="163"/>
      <c r="C148" s="149"/>
      <c r="D148" s="150">
        <v>7020</v>
      </c>
      <c r="E148" s="150">
        <v>6645</v>
      </c>
      <c r="F148" s="163"/>
      <c r="G148" s="163"/>
      <c r="H148" s="163"/>
      <c r="I148" s="163"/>
      <c r="J148" s="163"/>
      <c r="K148" s="163"/>
      <c r="L148" s="163"/>
      <c r="M148" s="163"/>
      <c r="N148" s="163"/>
    </row>
    <row r="149" spans="1:14" s="164" customFormat="1" ht="13.5" customHeight="1">
      <c r="A149" s="152" t="s">
        <v>249</v>
      </c>
      <c r="B149" s="163"/>
      <c r="C149" s="149"/>
      <c r="D149" s="150">
        <v>1800</v>
      </c>
      <c r="E149" s="166">
        <v>1800</v>
      </c>
      <c r="F149" s="163"/>
      <c r="G149" s="163"/>
      <c r="H149" s="163"/>
      <c r="I149" s="163"/>
      <c r="J149" s="163"/>
      <c r="K149" s="163"/>
      <c r="L149" s="163"/>
      <c r="M149" s="163"/>
      <c r="N149" s="163"/>
    </row>
    <row r="150" spans="1:14" s="164" customFormat="1" ht="14.25" customHeight="1">
      <c r="A150" s="152" t="s">
        <v>271</v>
      </c>
      <c r="B150" s="163"/>
      <c r="C150" s="149"/>
      <c r="D150" s="150">
        <v>900</v>
      </c>
      <c r="E150" s="150">
        <v>900</v>
      </c>
      <c r="F150" s="163"/>
      <c r="G150" s="163"/>
      <c r="H150" s="163"/>
      <c r="I150" s="163"/>
      <c r="J150" s="163"/>
      <c r="K150" s="163"/>
      <c r="L150" s="163"/>
      <c r="M150" s="163"/>
      <c r="N150" s="163"/>
    </row>
    <row r="151" spans="1:14" s="164" customFormat="1" ht="13.5">
      <c r="A151" s="162" t="s">
        <v>272</v>
      </c>
      <c r="B151" s="163"/>
      <c r="C151" s="149"/>
      <c r="D151" s="163">
        <f aca="true" t="shared" si="19" ref="D151:N151">SUM(D129:D150)</f>
        <v>83220</v>
      </c>
      <c r="E151" s="163">
        <f t="shared" si="19"/>
        <v>79655</v>
      </c>
      <c r="F151" s="163">
        <f t="shared" si="19"/>
        <v>0</v>
      </c>
      <c r="G151" s="163">
        <f t="shared" si="19"/>
        <v>0</v>
      </c>
      <c r="H151" s="163">
        <f t="shared" si="19"/>
        <v>0</v>
      </c>
      <c r="I151" s="163">
        <f t="shared" si="19"/>
        <v>0</v>
      </c>
      <c r="J151" s="163">
        <f t="shared" si="19"/>
        <v>0</v>
      </c>
      <c r="K151" s="163">
        <f t="shared" si="19"/>
        <v>0</v>
      </c>
      <c r="L151" s="163">
        <f t="shared" si="19"/>
        <v>0</v>
      </c>
      <c r="M151" s="163">
        <f t="shared" si="19"/>
        <v>0</v>
      </c>
      <c r="N151" s="163">
        <f t="shared" si="19"/>
        <v>0</v>
      </c>
    </row>
    <row r="152" spans="1:14" s="151" customFormat="1" ht="13.5">
      <c r="A152" s="153" t="s">
        <v>273</v>
      </c>
      <c r="B152" s="154">
        <v>6730</v>
      </c>
      <c r="C152" s="149">
        <f>E152/B152/6</f>
        <v>5.437072808320951</v>
      </c>
      <c r="D152" s="154">
        <v>422091</v>
      </c>
      <c r="E152" s="154">
        <v>219549</v>
      </c>
      <c r="F152" s="154">
        <v>155309</v>
      </c>
      <c r="G152" s="154">
        <v>23885</v>
      </c>
      <c r="H152" s="154">
        <v>26850</v>
      </c>
      <c r="I152" s="154">
        <v>4387</v>
      </c>
      <c r="J152" s="154">
        <v>0</v>
      </c>
      <c r="K152" s="154">
        <v>0</v>
      </c>
      <c r="L152" s="154">
        <v>9051</v>
      </c>
      <c r="M152" s="154">
        <v>0</v>
      </c>
      <c r="N152" s="154">
        <v>0</v>
      </c>
    </row>
    <row r="153" spans="1:14" s="151" customFormat="1" ht="12.75" customHeight="1">
      <c r="A153" s="152" t="s">
        <v>249</v>
      </c>
      <c r="B153" s="154"/>
      <c r="C153" s="149"/>
      <c r="D153" s="150">
        <v>8907</v>
      </c>
      <c r="E153" s="150">
        <v>4800</v>
      </c>
      <c r="F153" s="154"/>
      <c r="G153" s="154"/>
      <c r="H153" s="154"/>
      <c r="I153" s="154"/>
      <c r="J153" s="154"/>
      <c r="K153" s="154"/>
      <c r="L153" s="154"/>
      <c r="M153" s="154"/>
      <c r="N153" s="154"/>
    </row>
    <row r="154" spans="1:14" s="151" customFormat="1" ht="13.5" customHeight="1">
      <c r="A154" s="152" t="s">
        <v>274</v>
      </c>
      <c r="B154" s="154"/>
      <c r="C154" s="149"/>
      <c r="D154" s="150">
        <v>2600</v>
      </c>
      <c r="E154" s="150">
        <v>0</v>
      </c>
      <c r="F154" s="154"/>
      <c r="G154" s="154"/>
      <c r="H154" s="154"/>
      <c r="I154" s="154"/>
      <c r="J154" s="154"/>
      <c r="K154" s="154"/>
      <c r="L154" s="154"/>
      <c r="M154" s="154"/>
      <c r="N154" s="154"/>
    </row>
    <row r="155" spans="1:14" s="151" customFormat="1" ht="12.75" customHeight="1">
      <c r="A155" s="152" t="s">
        <v>275</v>
      </c>
      <c r="B155" s="154"/>
      <c r="C155" s="149"/>
      <c r="D155" s="150">
        <v>1775</v>
      </c>
      <c r="E155" s="150">
        <v>1040</v>
      </c>
      <c r="F155" s="154"/>
      <c r="G155" s="154"/>
      <c r="H155" s="154"/>
      <c r="I155" s="154"/>
      <c r="J155" s="154"/>
      <c r="K155" s="154"/>
      <c r="L155" s="154"/>
      <c r="M155" s="154"/>
      <c r="N155" s="154"/>
    </row>
    <row r="156" spans="1:14" s="151" customFormat="1" ht="13.5" customHeight="1">
      <c r="A156" s="152" t="s">
        <v>276</v>
      </c>
      <c r="B156" s="154"/>
      <c r="C156" s="149"/>
      <c r="D156" s="150">
        <v>955</v>
      </c>
      <c r="E156" s="150">
        <v>0</v>
      </c>
      <c r="F156" s="154"/>
      <c r="G156" s="154"/>
      <c r="H156" s="154"/>
      <c r="I156" s="154"/>
      <c r="J156" s="154"/>
      <c r="K156" s="154"/>
      <c r="L156" s="154"/>
      <c r="M156" s="154"/>
      <c r="N156" s="154"/>
    </row>
    <row r="157" spans="1:14" s="151" customFormat="1" ht="11.25" customHeight="1">
      <c r="A157" s="152" t="s">
        <v>277</v>
      </c>
      <c r="B157" s="154"/>
      <c r="C157" s="149"/>
      <c r="D157" s="150">
        <v>3365</v>
      </c>
      <c r="E157" s="150">
        <v>2350</v>
      </c>
      <c r="F157" s="154"/>
      <c r="G157" s="154"/>
      <c r="H157" s="154"/>
      <c r="I157" s="154"/>
      <c r="J157" s="154"/>
      <c r="K157" s="154"/>
      <c r="L157" s="154"/>
      <c r="M157" s="154"/>
      <c r="N157" s="154"/>
    </row>
    <row r="158" spans="1:14" s="151" customFormat="1" ht="15" customHeight="1">
      <c r="A158" s="153" t="s">
        <v>278</v>
      </c>
      <c r="B158" s="154"/>
      <c r="C158" s="149"/>
      <c r="D158" s="154">
        <f aca="true" t="shared" si="20" ref="D158:N158">SUM(D153:D157)</f>
        <v>17602</v>
      </c>
      <c r="E158" s="154">
        <f t="shared" si="20"/>
        <v>8190</v>
      </c>
      <c r="F158" s="154">
        <f t="shared" si="20"/>
        <v>0</v>
      </c>
      <c r="G158" s="154">
        <f t="shared" si="20"/>
        <v>0</v>
      </c>
      <c r="H158" s="154">
        <f t="shared" si="20"/>
        <v>0</v>
      </c>
      <c r="I158" s="154">
        <f t="shared" si="20"/>
        <v>0</v>
      </c>
      <c r="J158" s="154">
        <f t="shared" si="20"/>
        <v>0</v>
      </c>
      <c r="K158" s="154">
        <f t="shared" si="20"/>
        <v>0</v>
      </c>
      <c r="L158" s="154">
        <f t="shared" si="20"/>
        <v>0</v>
      </c>
      <c r="M158" s="154">
        <f t="shared" si="20"/>
        <v>0</v>
      </c>
      <c r="N158" s="154">
        <f t="shared" si="20"/>
        <v>0</v>
      </c>
    </row>
    <row r="159" spans="1:14" s="151" customFormat="1" ht="17.25" customHeight="1">
      <c r="A159" s="153" t="s">
        <v>279</v>
      </c>
      <c r="B159" s="154">
        <f aca="true" t="shared" si="21" ref="B159:N159">B102+B105+B106+B110+B111+B114+B128+B151+B152+B158</f>
        <v>17732</v>
      </c>
      <c r="C159" s="154">
        <f t="shared" si="21"/>
        <v>11654.751876981913</v>
      </c>
      <c r="D159" s="154">
        <f t="shared" si="21"/>
        <v>9907472</v>
      </c>
      <c r="E159" s="154">
        <f t="shared" si="21"/>
        <v>5217570</v>
      </c>
      <c r="F159" s="154">
        <f t="shared" si="21"/>
        <v>3004629</v>
      </c>
      <c r="G159" s="154">
        <f t="shared" si="21"/>
        <v>425883</v>
      </c>
      <c r="H159" s="154">
        <f t="shared" si="21"/>
        <v>510332</v>
      </c>
      <c r="I159" s="154">
        <f t="shared" si="21"/>
        <v>63910</v>
      </c>
      <c r="J159" s="154">
        <f t="shared" si="21"/>
        <v>427382</v>
      </c>
      <c r="K159" s="154">
        <f t="shared" si="21"/>
        <v>5244</v>
      </c>
      <c r="L159" s="154">
        <f t="shared" si="21"/>
        <v>258416</v>
      </c>
      <c r="M159" s="154">
        <f t="shared" si="21"/>
        <v>20721</v>
      </c>
      <c r="N159" s="154">
        <f t="shared" si="21"/>
        <v>6237</v>
      </c>
    </row>
    <row r="160" spans="1:14" s="168" customFormat="1" ht="20.25" customHeight="1">
      <c r="A160" s="153" t="s">
        <v>280</v>
      </c>
      <c r="B160" s="167">
        <f aca="true" t="shared" si="22" ref="B160:N160">B101+B159</f>
        <v>28392</v>
      </c>
      <c r="C160" s="167">
        <f t="shared" si="22"/>
        <v>61674.40625421202</v>
      </c>
      <c r="D160" s="167">
        <f t="shared" si="22"/>
        <v>92616450</v>
      </c>
      <c r="E160" s="167">
        <f t="shared" si="22"/>
        <v>48828635.94</v>
      </c>
      <c r="F160" s="167">
        <f t="shared" si="22"/>
        <v>30864152</v>
      </c>
      <c r="G160" s="167">
        <f t="shared" si="22"/>
        <v>4696608</v>
      </c>
      <c r="H160" s="167">
        <f t="shared" si="22"/>
        <v>5234109</v>
      </c>
      <c r="I160" s="167">
        <f t="shared" si="22"/>
        <v>672114</v>
      </c>
      <c r="J160" s="167">
        <f t="shared" si="22"/>
        <v>2531885</v>
      </c>
      <c r="K160" s="167">
        <f t="shared" si="22"/>
        <v>170407</v>
      </c>
      <c r="L160" s="167">
        <f t="shared" si="22"/>
        <v>2702564</v>
      </c>
      <c r="M160" s="167">
        <f t="shared" si="22"/>
        <v>20721</v>
      </c>
      <c r="N160" s="167">
        <f t="shared" si="22"/>
        <v>6237</v>
      </c>
    </row>
    <row r="161" spans="1:14" ht="13.5">
      <c r="A161" s="169" t="s">
        <v>281</v>
      </c>
      <c r="B161" s="170"/>
      <c r="C161" s="170"/>
      <c r="D161" s="171">
        <v>90690</v>
      </c>
      <c r="E161" s="172">
        <v>30500</v>
      </c>
      <c r="F161" s="170"/>
      <c r="G161" s="170"/>
      <c r="H161" s="170"/>
      <c r="I161" s="170"/>
      <c r="J161" s="170"/>
      <c r="K161" s="170"/>
      <c r="L161" s="170"/>
      <c r="M161" s="170"/>
      <c r="N161" s="170"/>
    </row>
    <row r="162" spans="1:14" ht="26.25">
      <c r="A162" s="173" t="s">
        <v>282</v>
      </c>
      <c r="B162" s="170"/>
      <c r="C162" s="170"/>
      <c r="D162" s="172">
        <v>65000</v>
      </c>
      <c r="E162" s="172">
        <v>0</v>
      </c>
      <c r="F162" s="170"/>
      <c r="G162" s="170"/>
      <c r="H162" s="170"/>
      <c r="I162" s="170"/>
      <c r="J162" s="170"/>
      <c r="K162" s="170"/>
      <c r="L162" s="170"/>
      <c r="M162" s="170"/>
      <c r="N162" s="170"/>
    </row>
    <row r="163" spans="1:14" ht="12.75">
      <c r="A163" s="170" t="s">
        <v>279</v>
      </c>
      <c r="B163" s="174">
        <f aca="true" t="shared" si="23" ref="B163:N163">B160+B161+B162</f>
        <v>28392</v>
      </c>
      <c r="C163" s="174">
        <f t="shared" si="23"/>
        <v>61674.40625421202</v>
      </c>
      <c r="D163" s="174">
        <f t="shared" si="23"/>
        <v>92772140</v>
      </c>
      <c r="E163" s="174">
        <f t="shared" si="23"/>
        <v>48859135.94</v>
      </c>
      <c r="F163" s="174">
        <f t="shared" si="23"/>
        <v>30864152</v>
      </c>
      <c r="G163" s="174">
        <f t="shared" si="23"/>
        <v>4696608</v>
      </c>
      <c r="H163" s="174">
        <f t="shared" si="23"/>
        <v>5234109</v>
      </c>
      <c r="I163" s="174">
        <f t="shared" si="23"/>
        <v>672114</v>
      </c>
      <c r="J163" s="174">
        <f t="shared" si="23"/>
        <v>2531885</v>
      </c>
      <c r="K163" s="174">
        <f t="shared" si="23"/>
        <v>170407</v>
      </c>
      <c r="L163" s="174">
        <f t="shared" si="23"/>
        <v>2702564</v>
      </c>
      <c r="M163" s="174">
        <f t="shared" si="23"/>
        <v>20721</v>
      </c>
      <c r="N163" s="174">
        <f t="shared" si="23"/>
        <v>6237</v>
      </c>
    </row>
  </sheetData>
  <mergeCells count="6">
    <mergeCell ref="A2:A3"/>
    <mergeCell ref="F2:N2"/>
    <mergeCell ref="B2:B3"/>
    <mergeCell ref="C2:C3"/>
    <mergeCell ref="D2:D3"/>
    <mergeCell ref="E2:E3"/>
  </mergeCells>
  <printOptions/>
  <pageMargins left="0.48" right="0" top="0.48" bottom="0.16" header="0.17" footer="0.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36" sqref="X36"/>
    </sheetView>
  </sheetViews>
  <sheetFormatPr defaultColWidth="9.00390625" defaultRowHeight="12.75"/>
  <cols>
    <col min="1" max="1" width="27.125" style="176" customWidth="1"/>
    <col min="2" max="2" width="7.875" style="176" customWidth="1"/>
    <col min="3" max="3" width="7.875" style="176" hidden="1" customWidth="1"/>
    <col min="4" max="4" width="9.375" style="176" customWidth="1"/>
    <col min="5" max="5" width="9.00390625" style="176" hidden="1" customWidth="1"/>
    <col min="6" max="6" width="7.375" style="176" customWidth="1"/>
    <col min="7" max="7" width="5.75390625" style="176" customWidth="1"/>
    <col min="8" max="8" width="6.375" style="176" customWidth="1"/>
    <col min="9" max="9" width="7.125" style="176" customWidth="1"/>
    <col min="10" max="10" width="7.00390625" style="176" customWidth="1"/>
    <col min="11" max="11" width="7.875" style="176" customWidth="1"/>
    <col min="12" max="12" width="7.375" style="176" customWidth="1"/>
    <col min="13" max="13" width="8.25390625" style="176" customWidth="1"/>
    <col min="14" max="14" width="7.125" style="176" hidden="1" customWidth="1"/>
    <col min="15" max="15" width="0" style="176" hidden="1" customWidth="1"/>
    <col min="16" max="16" width="10.00390625" style="176" hidden="1" customWidth="1"/>
    <col min="17" max="17" width="7.375" style="176" hidden="1" customWidth="1"/>
    <col min="18" max="18" width="11.375" style="176" hidden="1" customWidth="1"/>
    <col min="19" max="19" width="7.75390625" style="176" hidden="1" customWidth="1"/>
    <col min="20" max="20" width="10.125" style="176" hidden="1" customWidth="1"/>
    <col min="21" max="22" width="0" style="176" hidden="1" customWidth="1"/>
    <col min="23" max="16384" width="9.125" style="176" customWidth="1"/>
  </cols>
  <sheetData>
    <row r="1" spans="1:13" ht="39" customHeight="1">
      <c r="A1" s="175" t="s">
        <v>283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22" ht="13.5">
      <c r="A2" s="177" t="s">
        <v>193</v>
      </c>
      <c r="B2" s="178" t="s">
        <v>194</v>
      </c>
      <c r="C2" s="179"/>
      <c r="D2" s="178" t="s">
        <v>284</v>
      </c>
      <c r="E2" s="180" t="s">
        <v>285</v>
      </c>
      <c r="F2" s="180" t="s">
        <v>286</v>
      </c>
      <c r="G2" s="180"/>
      <c r="H2" s="180"/>
      <c r="I2" s="180"/>
      <c r="J2" s="180"/>
      <c r="K2" s="180"/>
      <c r="L2" s="180"/>
      <c r="M2" s="180"/>
      <c r="N2" s="181" t="s">
        <v>287</v>
      </c>
      <c r="O2" s="181"/>
      <c r="P2" s="182" t="s">
        <v>288</v>
      </c>
      <c r="Q2" s="182"/>
      <c r="R2" s="182"/>
      <c r="S2" s="182"/>
      <c r="T2" s="182"/>
      <c r="U2" s="182"/>
      <c r="V2" s="183" t="s">
        <v>2</v>
      </c>
    </row>
    <row r="3" spans="1:22" ht="13.5">
      <c r="A3" s="184"/>
      <c r="B3" s="185"/>
      <c r="C3" s="181"/>
      <c r="D3" s="185"/>
      <c r="E3" s="181" t="s">
        <v>289</v>
      </c>
      <c r="F3" s="182" t="s">
        <v>290</v>
      </c>
      <c r="G3" s="182"/>
      <c r="H3" s="182"/>
      <c r="I3" s="182"/>
      <c r="J3" s="182"/>
      <c r="K3" s="181" t="s">
        <v>291</v>
      </c>
      <c r="L3" s="181" t="s">
        <v>292</v>
      </c>
      <c r="M3" s="181" t="s">
        <v>293</v>
      </c>
      <c r="N3" s="181"/>
      <c r="O3" s="182" t="s">
        <v>294</v>
      </c>
      <c r="P3" s="182"/>
      <c r="Q3" s="182"/>
      <c r="R3" s="182"/>
      <c r="S3" s="182"/>
      <c r="T3" s="182"/>
      <c r="U3" s="186" t="s">
        <v>295</v>
      </c>
      <c r="V3" s="187"/>
    </row>
    <row r="4" spans="1:22" s="201" customFormat="1" ht="15" customHeight="1">
      <c r="A4" s="188"/>
      <c r="B4" s="189"/>
      <c r="C4" s="190"/>
      <c r="D4" s="189"/>
      <c r="E4" s="191" t="s">
        <v>296</v>
      </c>
      <c r="F4" s="192"/>
      <c r="G4" s="193" t="s">
        <v>297</v>
      </c>
      <c r="H4" s="193" t="s">
        <v>298</v>
      </c>
      <c r="I4" s="193" t="s">
        <v>299</v>
      </c>
      <c r="J4" s="193" t="s">
        <v>300</v>
      </c>
      <c r="K4" s="194"/>
      <c r="L4" s="194"/>
      <c r="M4" s="194"/>
      <c r="N4" s="195" t="s">
        <v>296</v>
      </c>
      <c r="O4" s="196" t="s">
        <v>301</v>
      </c>
      <c r="P4" s="197" t="s">
        <v>302</v>
      </c>
      <c r="Q4" s="198" t="s">
        <v>303</v>
      </c>
      <c r="R4" s="198" t="s">
        <v>304</v>
      </c>
      <c r="S4" s="198" t="s">
        <v>305</v>
      </c>
      <c r="T4" s="198" t="s">
        <v>306</v>
      </c>
      <c r="U4" s="199" t="s">
        <v>307</v>
      </c>
      <c r="V4" s="200"/>
    </row>
    <row r="5" spans="1:22" ht="13.5">
      <c r="A5" s="202" t="s">
        <v>308</v>
      </c>
      <c r="B5" s="203">
        <v>23</v>
      </c>
      <c r="C5" s="203"/>
      <c r="D5" s="204">
        <v>4</v>
      </c>
      <c r="E5" s="204"/>
      <c r="F5" s="204">
        <f>G5+H5+I5+J5</f>
        <v>9.45</v>
      </c>
      <c r="G5" s="204">
        <v>0.64</v>
      </c>
      <c r="H5" s="204">
        <v>1.7</v>
      </c>
      <c r="I5" s="204">
        <v>3.44</v>
      </c>
      <c r="J5" s="204">
        <v>3.67</v>
      </c>
      <c r="K5" s="204">
        <v>0</v>
      </c>
      <c r="L5" s="204">
        <v>2</v>
      </c>
      <c r="M5" s="204">
        <f>F5+K5+L5</f>
        <v>11.45</v>
      </c>
      <c r="N5" s="203"/>
      <c r="O5" s="203">
        <v>176</v>
      </c>
      <c r="P5" s="203">
        <v>0</v>
      </c>
      <c r="Q5" s="205">
        <v>0</v>
      </c>
      <c r="R5" s="205">
        <v>0</v>
      </c>
      <c r="S5" s="205">
        <v>0</v>
      </c>
      <c r="T5" s="205">
        <v>15</v>
      </c>
      <c r="U5" s="205">
        <v>7</v>
      </c>
      <c r="V5" s="205">
        <f>O5+U5</f>
        <v>183</v>
      </c>
    </row>
    <row r="6" spans="1:22" ht="13.5">
      <c r="A6" s="202" t="s">
        <v>309</v>
      </c>
      <c r="B6" s="203">
        <v>122</v>
      </c>
      <c r="C6" s="203"/>
      <c r="D6" s="204">
        <v>18</v>
      </c>
      <c r="E6" s="204"/>
      <c r="F6" s="204">
        <f>G6+H6+I6+J6</f>
        <v>37.61</v>
      </c>
      <c r="G6" s="204">
        <v>1.65</v>
      </c>
      <c r="H6" s="204">
        <v>5.01</v>
      </c>
      <c r="I6" s="204">
        <v>11.64</v>
      </c>
      <c r="J6" s="204">
        <v>19.31</v>
      </c>
      <c r="K6" s="204">
        <v>2.75</v>
      </c>
      <c r="L6" s="204">
        <v>10</v>
      </c>
      <c r="M6" s="204">
        <f>F6+K6+L6</f>
        <v>50.36</v>
      </c>
      <c r="N6" s="203"/>
      <c r="O6" s="203">
        <v>613</v>
      </c>
      <c r="P6" s="203">
        <v>0</v>
      </c>
      <c r="Q6" s="205">
        <v>0</v>
      </c>
      <c r="R6" s="205">
        <v>48</v>
      </c>
      <c r="S6" s="205">
        <v>6</v>
      </c>
      <c r="T6" s="205">
        <v>41</v>
      </c>
      <c r="U6" s="205">
        <v>0</v>
      </c>
      <c r="V6" s="205">
        <f>O6+U6</f>
        <v>613</v>
      </c>
    </row>
    <row r="7" spans="1:22" ht="13.5">
      <c r="A7" s="202" t="s">
        <v>202</v>
      </c>
      <c r="B7" s="203">
        <v>66</v>
      </c>
      <c r="C7" s="203"/>
      <c r="D7" s="204">
        <v>13</v>
      </c>
      <c r="E7" s="204"/>
      <c r="F7" s="204">
        <f>G7+H7+I7+J7</f>
        <v>33.379999999999995</v>
      </c>
      <c r="G7" s="204">
        <v>1.83</v>
      </c>
      <c r="H7" s="204">
        <v>8.95</v>
      </c>
      <c r="I7" s="204">
        <v>16.63</v>
      </c>
      <c r="J7" s="204">
        <v>5.97</v>
      </c>
      <c r="K7" s="204">
        <v>2</v>
      </c>
      <c r="L7" s="204">
        <v>10.5</v>
      </c>
      <c r="M7" s="204">
        <f>F7+K7+L7</f>
        <v>45.879999999999995</v>
      </c>
      <c r="N7" s="203"/>
      <c r="O7" s="203">
        <v>666</v>
      </c>
      <c r="P7" s="203">
        <v>0</v>
      </c>
      <c r="Q7" s="205">
        <v>0</v>
      </c>
      <c r="R7" s="205">
        <v>50</v>
      </c>
      <c r="S7" s="205">
        <v>5</v>
      </c>
      <c r="T7" s="205">
        <v>13</v>
      </c>
      <c r="U7" s="205">
        <v>0</v>
      </c>
      <c r="V7" s="205">
        <f>O7+U7</f>
        <v>666</v>
      </c>
    </row>
    <row r="8" spans="1:22" ht="15.75" customHeight="1">
      <c r="A8" s="206" t="s">
        <v>310</v>
      </c>
      <c r="B8" s="207">
        <f>B5+B6+B7</f>
        <v>211</v>
      </c>
      <c r="C8" s="207"/>
      <c r="D8" s="207">
        <f aca="true" t="shared" si="0" ref="D8:V8">D5+D6+D7</f>
        <v>35</v>
      </c>
      <c r="E8" s="207">
        <f t="shared" si="0"/>
        <v>0</v>
      </c>
      <c r="F8" s="208">
        <f t="shared" si="0"/>
        <v>80.44</v>
      </c>
      <c r="G8" s="208">
        <f t="shared" si="0"/>
        <v>4.12</v>
      </c>
      <c r="H8" s="208">
        <f t="shared" si="0"/>
        <v>15.66</v>
      </c>
      <c r="I8" s="208">
        <f t="shared" si="0"/>
        <v>31.71</v>
      </c>
      <c r="J8" s="208">
        <f t="shared" si="0"/>
        <v>28.949999999999996</v>
      </c>
      <c r="K8" s="208">
        <f t="shared" si="0"/>
        <v>4.75</v>
      </c>
      <c r="L8" s="208">
        <f t="shared" si="0"/>
        <v>22.5</v>
      </c>
      <c r="M8" s="208">
        <f t="shared" si="0"/>
        <v>107.69</v>
      </c>
      <c r="N8" s="208">
        <f t="shared" si="0"/>
        <v>0</v>
      </c>
      <c r="O8" s="208">
        <f t="shared" si="0"/>
        <v>1455</v>
      </c>
      <c r="P8" s="208">
        <f t="shared" si="0"/>
        <v>0</v>
      </c>
      <c r="Q8" s="208">
        <f t="shared" si="0"/>
        <v>0</v>
      </c>
      <c r="R8" s="208">
        <f t="shared" si="0"/>
        <v>98</v>
      </c>
      <c r="S8" s="208">
        <f t="shared" si="0"/>
        <v>11</v>
      </c>
      <c r="T8" s="208">
        <f t="shared" si="0"/>
        <v>69</v>
      </c>
      <c r="U8" s="208">
        <f t="shared" si="0"/>
        <v>7</v>
      </c>
      <c r="V8" s="208">
        <f t="shared" si="0"/>
        <v>1462</v>
      </c>
    </row>
    <row r="9" spans="1:22" ht="13.5">
      <c r="A9" s="202" t="s">
        <v>308</v>
      </c>
      <c r="B9" s="209">
        <v>17</v>
      </c>
      <c r="C9" s="209"/>
      <c r="D9" s="209">
        <v>4</v>
      </c>
      <c r="E9" s="209"/>
      <c r="F9" s="204">
        <f>G9+H9+I9+J9</f>
        <v>8.629999999999999</v>
      </c>
      <c r="G9" s="204">
        <v>0</v>
      </c>
      <c r="H9" s="204">
        <v>2.25</v>
      </c>
      <c r="I9" s="204">
        <v>1.86</v>
      </c>
      <c r="J9" s="204">
        <v>4.52</v>
      </c>
      <c r="K9" s="204">
        <v>1</v>
      </c>
      <c r="L9" s="204">
        <v>0.75</v>
      </c>
      <c r="M9" s="204">
        <f>F9+K9+L9</f>
        <v>10.379999999999999</v>
      </c>
      <c r="N9" s="210"/>
      <c r="O9" s="209">
        <v>161</v>
      </c>
      <c r="P9" s="209">
        <v>0</v>
      </c>
      <c r="Q9" s="209">
        <v>0</v>
      </c>
      <c r="R9" s="209">
        <v>0</v>
      </c>
      <c r="S9" s="209">
        <v>0</v>
      </c>
      <c r="T9" s="209">
        <v>15</v>
      </c>
      <c r="U9" s="209">
        <v>6</v>
      </c>
      <c r="V9" s="205">
        <f>O9+U9</f>
        <v>167</v>
      </c>
    </row>
    <row r="10" spans="1:22" ht="13.5">
      <c r="A10" s="202" t="s">
        <v>309</v>
      </c>
      <c r="B10" s="203">
        <v>76</v>
      </c>
      <c r="C10" s="203"/>
      <c r="D10" s="204">
        <v>10</v>
      </c>
      <c r="E10" s="204"/>
      <c r="F10" s="204">
        <f>G10+H10+I10+J10</f>
        <v>28.57</v>
      </c>
      <c r="G10" s="204">
        <v>0.49</v>
      </c>
      <c r="H10" s="204">
        <v>4.28</v>
      </c>
      <c r="I10" s="204">
        <v>7.12</v>
      </c>
      <c r="J10" s="204">
        <v>16.68</v>
      </c>
      <c r="K10" s="204">
        <v>2.5</v>
      </c>
      <c r="L10" s="204">
        <v>4.75</v>
      </c>
      <c r="M10" s="204">
        <f>F10+K10+L10</f>
        <v>35.82</v>
      </c>
      <c r="N10" s="203"/>
      <c r="O10" s="203">
        <v>526</v>
      </c>
      <c r="P10" s="203">
        <v>0</v>
      </c>
      <c r="Q10" s="205">
        <v>0</v>
      </c>
      <c r="R10" s="205">
        <v>30</v>
      </c>
      <c r="S10" s="205">
        <v>3</v>
      </c>
      <c r="T10" s="205">
        <v>42</v>
      </c>
      <c r="U10" s="205">
        <v>13</v>
      </c>
      <c r="V10" s="205">
        <f>O10+U10</f>
        <v>539</v>
      </c>
    </row>
    <row r="11" spans="1:22" ht="13.5">
      <c r="A11" s="202" t="s">
        <v>202</v>
      </c>
      <c r="B11" s="203">
        <v>20</v>
      </c>
      <c r="C11" s="203"/>
      <c r="D11" s="204">
        <v>3</v>
      </c>
      <c r="E11" s="204"/>
      <c r="F11" s="204">
        <f>G11+H11+I11+J11</f>
        <v>10.23</v>
      </c>
      <c r="G11" s="204">
        <v>0.57</v>
      </c>
      <c r="H11" s="204">
        <v>2.67</v>
      </c>
      <c r="I11" s="204">
        <v>3.99</v>
      </c>
      <c r="J11" s="204">
        <v>3</v>
      </c>
      <c r="K11" s="204">
        <v>1</v>
      </c>
      <c r="L11" s="204">
        <v>2.5</v>
      </c>
      <c r="M11" s="204">
        <f>F11+K11+L11</f>
        <v>13.73</v>
      </c>
      <c r="N11" s="203"/>
      <c r="O11" s="203">
        <v>204</v>
      </c>
      <c r="P11" s="203">
        <v>0</v>
      </c>
      <c r="Q11" s="205">
        <v>0</v>
      </c>
      <c r="R11" s="205">
        <v>30</v>
      </c>
      <c r="S11" s="205">
        <v>3</v>
      </c>
      <c r="T11" s="205">
        <v>17</v>
      </c>
      <c r="U11" s="205">
        <v>0</v>
      </c>
      <c r="V11" s="205">
        <f>O11+U11</f>
        <v>204</v>
      </c>
    </row>
    <row r="12" spans="1:22" ht="13.5">
      <c r="A12" s="206" t="s">
        <v>311</v>
      </c>
      <c r="B12" s="207">
        <f>B9+B10+B11</f>
        <v>113</v>
      </c>
      <c r="C12" s="207">
        <f>C9+C10+C11</f>
        <v>0</v>
      </c>
      <c r="D12" s="207">
        <f>D9+D10+D11</f>
        <v>17</v>
      </c>
      <c r="E12" s="207" t="e">
        <f>E9+E10+E11+#REF!</f>
        <v>#REF!</v>
      </c>
      <c r="F12" s="208">
        <f aca="true" t="shared" si="1" ref="F12:M12">F9+F10+F11</f>
        <v>47.43000000000001</v>
      </c>
      <c r="G12" s="208">
        <f t="shared" si="1"/>
        <v>1.06</v>
      </c>
      <c r="H12" s="208">
        <f t="shared" si="1"/>
        <v>9.2</v>
      </c>
      <c r="I12" s="208">
        <f t="shared" si="1"/>
        <v>12.97</v>
      </c>
      <c r="J12" s="208">
        <f t="shared" si="1"/>
        <v>24.2</v>
      </c>
      <c r="K12" s="208">
        <f t="shared" si="1"/>
        <v>4.5</v>
      </c>
      <c r="L12" s="208">
        <f t="shared" si="1"/>
        <v>8</v>
      </c>
      <c r="M12" s="208">
        <f t="shared" si="1"/>
        <v>59.93000000000001</v>
      </c>
      <c r="N12" s="208" t="e">
        <f>N9+N10+N11+#REF!</f>
        <v>#REF!</v>
      </c>
      <c r="O12" s="208">
        <f aca="true" t="shared" si="2" ref="O12:V12">O9+O10+O11</f>
        <v>891</v>
      </c>
      <c r="P12" s="208">
        <f t="shared" si="2"/>
        <v>0</v>
      </c>
      <c r="Q12" s="208">
        <f t="shared" si="2"/>
        <v>0</v>
      </c>
      <c r="R12" s="208">
        <f t="shared" si="2"/>
        <v>60</v>
      </c>
      <c r="S12" s="208">
        <f t="shared" si="2"/>
        <v>6</v>
      </c>
      <c r="T12" s="208">
        <f t="shared" si="2"/>
        <v>74</v>
      </c>
      <c r="U12" s="208">
        <f t="shared" si="2"/>
        <v>19</v>
      </c>
      <c r="V12" s="208">
        <f t="shared" si="2"/>
        <v>910</v>
      </c>
    </row>
    <row r="13" spans="1:22" ht="13.5">
      <c r="A13" s="211" t="s">
        <v>312</v>
      </c>
      <c r="B13" s="203">
        <v>347</v>
      </c>
      <c r="C13" s="203"/>
      <c r="D13" s="204">
        <v>15</v>
      </c>
      <c r="E13" s="204"/>
      <c r="F13" s="204">
        <f aca="true" t="shared" si="3" ref="F13:F25">G13+H13+I13+J13</f>
        <v>44.4</v>
      </c>
      <c r="G13" s="204">
        <v>1.43</v>
      </c>
      <c r="H13" s="204">
        <v>2.42</v>
      </c>
      <c r="I13" s="204">
        <v>18.12</v>
      </c>
      <c r="J13" s="204">
        <v>22.43</v>
      </c>
      <c r="K13" s="204">
        <v>5.7</v>
      </c>
      <c r="L13" s="204">
        <v>13.85</v>
      </c>
      <c r="M13" s="204">
        <f aca="true" t="shared" si="4" ref="M13:M25">F13+K13+L13</f>
        <v>63.95</v>
      </c>
      <c r="N13" s="203"/>
      <c r="O13" s="203">
        <v>912</v>
      </c>
      <c r="P13" s="203">
        <v>0</v>
      </c>
      <c r="Q13" s="205">
        <v>0</v>
      </c>
      <c r="R13" s="205">
        <v>27</v>
      </c>
      <c r="S13" s="205">
        <v>2</v>
      </c>
      <c r="T13" s="205">
        <v>95</v>
      </c>
      <c r="U13" s="205">
        <v>70</v>
      </c>
      <c r="V13" s="205">
        <f aca="true" t="shared" si="5" ref="V13:V19">O13+U13</f>
        <v>982</v>
      </c>
    </row>
    <row r="14" spans="1:22" ht="13.5">
      <c r="A14" s="211" t="s">
        <v>268</v>
      </c>
      <c r="B14" s="209">
        <v>602</v>
      </c>
      <c r="C14" s="209"/>
      <c r="D14" s="209">
        <v>18</v>
      </c>
      <c r="E14" s="210"/>
      <c r="F14" s="204">
        <f t="shared" si="3"/>
        <v>47.07</v>
      </c>
      <c r="G14" s="204">
        <v>1.7</v>
      </c>
      <c r="H14" s="204">
        <v>3.57</v>
      </c>
      <c r="I14" s="204">
        <v>16.52</v>
      </c>
      <c r="J14" s="204">
        <v>25.28</v>
      </c>
      <c r="K14" s="204">
        <v>5.45</v>
      </c>
      <c r="L14" s="204">
        <v>12</v>
      </c>
      <c r="M14" s="204">
        <f t="shared" si="4"/>
        <v>64.52000000000001</v>
      </c>
      <c r="N14" s="210"/>
      <c r="O14" s="209">
        <v>821</v>
      </c>
      <c r="P14" s="209">
        <v>38</v>
      </c>
      <c r="Q14" s="209">
        <v>0</v>
      </c>
      <c r="R14" s="209">
        <v>0</v>
      </c>
      <c r="S14" s="209">
        <v>0</v>
      </c>
      <c r="T14" s="209">
        <v>62</v>
      </c>
      <c r="U14" s="209">
        <v>36</v>
      </c>
      <c r="V14" s="205">
        <f t="shared" si="5"/>
        <v>857</v>
      </c>
    </row>
    <row r="15" spans="1:22" ht="13.5">
      <c r="A15" s="211" t="s">
        <v>213</v>
      </c>
      <c r="B15" s="203">
        <v>573</v>
      </c>
      <c r="C15" s="203"/>
      <c r="D15" s="204">
        <v>17</v>
      </c>
      <c r="E15" s="204"/>
      <c r="F15" s="204">
        <f t="shared" si="3"/>
        <v>65.67</v>
      </c>
      <c r="G15" s="204">
        <v>1.22</v>
      </c>
      <c r="H15" s="204">
        <v>9.08</v>
      </c>
      <c r="I15" s="204">
        <v>15.55</v>
      </c>
      <c r="J15" s="204">
        <v>39.82</v>
      </c>
      <c r="K15" s="204">
        <v>5.87</v>
      </c>
      <c r="L15" s="204">
        <v>11.63</v>
      </c>
      <c r="M15" s="204">
        <f t="shared" si="4"/>
        <v>83.17</v>
      </c>
      <c r="N15" s="203"/>
      <c r="O15" s="203">
        <v>1191</v>
      </c>
      <c r="P15" s="203">
        <v>59</v>
      </c>
      <c r="Q15" s="205">
        <v>165</v>
      </c>
      <c r="R15" s="205">
        <v>0</v>
      </c>
      <c r="S15" s="205">
        <v>0</v>
      </c>
      <c r="T15" s="205">
        <v>130</v>
      </c>
      <c r="U15" s="205">
        <v>52</v>
      </c>
      <c r="V15" s="205">
        <f t="shared" si="5"/>
        <v>1243</v>
      </c>
    </row>
    <row r="16" spans="1:22" ht="13.5">
      <c r="A16" s="211" t="s">
        <v>214</v>
      </c>
      <c r="B16" s="203">
        <v>465</v>
      </c>
      <c r="C16" s="203"/>
      <c r="D16" s="204">
        <v>18</v>
      </c>
      <c r="E16" s="204"/>
      <c r="F16" s="204">
        <f t="shared" si="3"/>
        <v>40.17</v>
      </c>
      <c r="G16" s="204">
        <v>0</v>
      </c>
      <c r="H16" s="204">
        <v>2.5</v>
      </c>
      <c r="I16" s="204">
        <v>11.28</v>
      </c>
      <c r="J16" s="204">
        <v>26.39</v>
      </c>
      <c r="K16" s="204">
        <v>4</v>
      </c>
      <c r="L16" s="204">
        <v>10.25</v>
      </c>
      <c r="M16" s="204">
        <f t="shared" si="4"/>
        <v>54.42</v>
      </c>
      <c r="N16" s="203"/>
      <c r="O16" s="203">
        <v>818</v>
      </c>
      <c r="P16" s="203">
        <v>0</v>
      </c>
      <c r="Q16" s="205">
        <v>0</v>
      </c>
      <c r="R16" s="205">
        <v>18</v>
      </c>
      <c r="S16" s="205">
        <v>3</v>
      </c>
      <c r="T16" s="205">
        <v>80</v>
      </c>
      <c r="U16" s="205">
        <v>35</v>
      </c>
      <c r="V16" s="205">
        <f t="shared" si="5"/>
        <v>853</v>
      </c>
    </row>
    <row r="17" spans="1:22" ht="13.5">
      <c r="A17" s="211" t="s">
        <v>313</v>
      </c>
      <c r="B17" s="203">
        <v>343</v>
      </c>
      <c r="C17" s="203"/>
      <c r="D17" s="204">
        <v>15</v>
      </c>
      <c r="E17" s="204"/>
      <c r="F17" s="204">
        <f t="shared" si="3"/>
        <v>41.730000000000004</v>
      </c>
      <c r="G17" s="204">
        <v>0.37</v>
      </c>
      <c r="H17" s="204">
        <v>7.99</v>
      </c>
      <c r="I17" s="204">
        <v>12.2</v>
      </c>
      <c r="J17" s="204">
        <v>21.17</v>
      </c>
      <c r="K17" s="204">
        <v>4.5</v>
      </c>
      <c r="L17" s="204">
        <v>9.67</v>
      </c>
      <c r="M17" s="204">
        <f t="shared" si="4"/>
        <v>55.900000000000006</v>
      </c>
      <c r="N17" s="203"/>
      <c r="O17" s="203">
        <v>817</v>
      </c>
      <c r="P17" s="203">
        <v>0</v>
      </c>
      <c r="Q17" s="205">
        <v>0</v>
      </c>
      <c r="R17" s="205">
        <v>79</v>
      </c>
      <c r="S17" s="205">
        <v>8</v>
      </c>
      <c r="T17" s="205">
        <v>85</v>
      </c>
      <c r="U17" s="205">
        <v>32</v>
      </c>
      <c r="V17" s="205">
        <f t="shared" si="5"/>
        <v>849</v>
      </c>
    </row>
    <row r="18" spans="1:22" ht="13.5">
      <c r="A18" s="211" t="s">
        <v>216</v>
      </c>
      <c r="B18" s="203">
        <v>575</v>
      </c>
      <c r="C18" s="203"/>
      <c r="D18" s="204">
        <v>18</v>
      </c>
      <c r="E18" s="204"/>
      <c r="F18" s="204">
        <f t="shared" si="3"/>
        <v>53.25</v>
      </c>
      <c r="G18" s="204">
        <v>2</v>
      </c>
      <c r="H18" s="204">
        <v>5.65</v>
      </c>
      <c r="I18" s="204">
        <v>5.57</v>
      </c>
      <c r="J18" s="204">
        <v>40.03</v>
      </c>
      <c r="K18" s="204">
        <v>4.25</v>
      </c>
      <c r="L18" s="204">
        <v>10.45</v>
      </c>
      <c r="M18" s="204">
        <f t="shared" si="4"/>
        <v>67.95</v>
      </c>
      <c r="N18" s="203"/>
      <c r="O18" s="203">
        <v>921</v>
      </c>
      <c r="P18" s="203">
        <v>0</v>
      </c>
      <c r="Q18" s="205">
        <v>0</v>
      </c>
      <c r="R18" s="205">
        <v>28</v>
      </c>
      <c r="S18" s="205">
        <v>2</v>
      </c>
      <c r="T18" s="205">
        <v>80</v>
      </c>
      <c r="U18" s="205">
        <v>0</v>
      </c>
      <c r="V18" s="205">
        <f t="shared" si="5"/>
        <v>921</v>
      </c>
    </row>
    <row r="19" spans="1:22" ht="13.5">
      <c r="A19" s="211" t="s">
        <v>314</v>
      </c>
      <c r="B19" s="203">
        <v>170</v>
      </c>
      <c r="C19" s="203"/>
      <c r="D19" s="204">
        <v>6</v>
      </c>
      <c r="E19" s="204"/>
      <c r="F19" s="204">
        <f t="shared" si="3"/>
        <v>21.14</v>
      </c>
      <c r="G19" s="204">
        <v>0.89</v>
      </c>
      <c r="H19" s="204">
        <v>3.07</v>
      </c>
      <c r="I19" s="204">
        <v>11.18</v>
      </c>
      <c r="J19" s="204">
        <v>6</v>
      </c>
      <c r="K19" s="204">
        <v>1.5</v>
      </c>
      <c r="L19" s="204">
        <v>4.375</v>
      </c>
      <c r="M19" s="204">
        <f t="shared" si="4"/>
        <v>27.015</v>
      </c>
      <c r="N19" s="203"/>
      <c r="O19" s="203">
        <v>877</v>
      </c>
      <c r="P19" s="203">
        <v>0</v>
      </c>
      <c r="Q19" s="205">
        <v>0</v>
      </c>
      <c r="R19" s="205">
        <v>62</v>
      </c>
      <c r="S19" s="205">
        <v>5</v>
      </c>
      <c r="T19" s="205">
        <v>100</v>
      </c>
      <c r="U19" s="205">
        <v>34</v>
      </c>
      <c r="V19" s="205">
        <f t="shared" si="5"/>
        <v>911</v>
      </c>
    </row>
    <row r="20" spans="1:22" ht="13.5">
      <c r="A20" s="211" t="s">
        <v>217</v>
      </c>
      <c r="B20" s="203">
        <v>497</v>
      </c>
      <c r="C20" s="203"/>
      <c r="D20" s="204">
        <v>16</v>
      </c>
      <c r="E20" s="204"/>
      <c r="F20" s="204">
        <f t="shared" si="3"/>
        <v>47.31</v>
      </c>
      <c r="G20" s="204">
        <v>1</v>
      </c>
      <c r="H20" s="204">
        <v>7.82</v>
      </c>
      <c r="I20" s="204">
        <v>22.56</v>
      </c>
      <c r="J20" s="204">
        <v>15.93</v>
      </c>
      <c r="K20" s="204">
        <v>3.75</v>
      </c>
      <c r="L20" s="204">
        <v>8.25</v>
      </c>
      <c r="M20" s="204">
        <f t="shared" si="4"/>
        <v>59.31</v>
      </c>
      <c r="N20" s="203"/>
      <c r="O20" s="203"/>
      <c r="P20" s="203"/>
      <c r="Q20" s="205"/>
      <c r="R20" s="205"/>
      <c r="S20" s="205"/>
      <c r="T20" s="205"/>
      <c r="U20" s="205"/>
      <c r="V20" s="205"/>
    </row>
    <row r="21" spans="1:22" ht="13.5">
      <c r="A21" s="211" t="s">
        <v>315</v>
      </c>
      <c r="B21" s="203">
        <v>451</v>
      </c>
      <c r="C21" s="203"/>
      <c r="D21" s="204">
        <v>15</v>
      </c>
      <c r="E21" s="204"/>
      <c r="F21" s="204">
        <f t="shared" si="3"/>
        <v>44.12</v>
      </c>
      <c r="G21" s="204">
        <v>2</v>
      </c>
      <c r="H21" s="204">
        <v>13.54</v>
      </c>
      <c r="I21" s="204">
        <v>14.61</v>
      </c>
      <c r="J21" s="204">
        <v>13.97</v>
      </c>
      <c r="K21" s="204">
        <v>4.5</v>
      </c>
      <c r="L21" s="204">
        <v>7.5</v>
      </c>
      <c r="M21" s="204">
        <f t="shared" si="4"/>
        <v>56.12</v>
      </c>
      <c r="N21" s="203"/>
      <c r="O21" s="203">
        <v>760</v>
      </c>
      <c r="P21" s="203">
        <v>0</v>
      </c>
      <c r="Q21" s="205">
        <v>0</v>
      </c>
      <c r="R21" s="205">
        <v>12</v>
      </c>
      <c r="S21" s="205">
        <v>1</v>
      </c>
      <c r="T21" s="205">
        <v>100</v>
      </c>
      <c r="U21" s="205">
        <v>30</v>
      </c>
      <c r="V21" s="205">
        <f>O21+U21</f>
        <v>790</v>
      </c>
    </row>
    <row r="22" spans="1:22" ht="13.5">
      <c r="A22" s="211" t="s">
        <v>316</v>
      </c>
      <c r="B22" s="203">
        <v>256</v>
      </c>
      <c r="C22" s="203"/>
      <c r="D22" s="204">
        <v>10</v>
      </c>
      <c r="E22" s="204"/>
      <c r="F22" s="204">
        <f t="shared" si="3"/>
        <v>21.66</v>
      </c>
      <c r="G22" s="204">
        <v>0</v>
      </c>
      <c r="H22" s="204">
        <v>1.02</v>
      </c>
      <c r="I22" s="204">
        <v>4.16</v>
      </c>
      <c r="J22" s="204">
        <v>16.48</v>
      </c>
      <c r="K22" s="204">
        <v>3</v>
      </c>
      <c r="L22" s="204">
        <v>5</v>
      </c>
      <c r="M22" s="204">
        <f t="shared" si="4"/>
        <v>29.66</v>
      </c>
      <c r="N22" s="203"/>
      <c r="O22" s="203">
        <v>382</v>
      </c>
      <c r="P22" s="203">
        <v>0</v>
      </c>
      <c r="Q22" s="205">
        <v>0</v>
      </c>
      <c r="R22" s="205">
        <v>13</v>
      </c>
      <c r="S22" s="205">
        <v>3</v>
      </c>
      <c r="T22" s="205">
        <v>44</v>
      </c>
      <c r="U22" s="205">
        <v>14</v>
      </c>
      <c r="V22" s="205">
        <f>O22+U22</f>
        <v>396</v>
      </c>
    </row>
    <row r="23" spans="1:22" ht="13.5">
      <c r="A23" s="211" t="s">
        <v>184</v>
      </c>
      <c r="B23" s="203">
        <v>249</v>
      </c>
      <c r="C23" s="203"/>
      <c r="D23" s="204">
        <v>12</v>
      </c>
      <c r="E23" s="204"/>
      <c r="F23" s="204">
        <f t="shared" si="3"/>
        <v>47.49999999999999</v>
      </c>
      <c r="G23" s="204">
        <v>2.32</v>
      </c>
      <c r="H23" s="204">
        <v>14.11</v>
      </c>
      <c r="I23" s="204">
        <v>16.06</v>
      </c>
      <c r="J23" s="204">
        <v>15.01</v>
      </c>
      <c r="K23" s="204">
        <v>3</v>
      </c>
      <c r="L23" s="204">
        <v>6.6</v>
      </c>
      <c r="M23" s="204">
        <f t="shared" si="4"/>
        <v>57.099999999999994</v>
      </c>
      <c r="N23" s="203"/>
      <c r="O23" s="203">
        <v>761</v>
      </c>
      <c r="P23" s="203">
        <v>0</v>
      </c>
      <c r="Q23" s="205">
        <v>0</v>
      </c>
      <c r="R23" s="205">
        <v>112</v>
      </c>
      <c r="S23" s="205">
        <v>9</v>
      </c>
      <c r="T23" s="205">
        <v>71</v>
      </c>
      <c r="U23" s="205">
        <v>0</v>
      </c>
      <c r="V23" s="205">
        <f>O23+U23</f>
        <v>761</v>
      </c>
    </row>
    <row r="24" spans="1:22" ht="13.5">
      <c r="A24" s="211" t="s">
        <v>183</v>
      </c>
      <c r="B24" s="203">
        <v>516</v>
      </c>
      <c r="C24" s="203"/>
      <c r="D24" s="204">
        <v>18</v>
      </c>
      <c r="E24" s="204"/>
      <c r="F24" s="204">
        <f t="shared" si="3"/>
        <v>53.79</v>
      </c>
      <c r="G24" s="204">
        <v>4.18</v>
      </c>
      <c r="H24" s="204">
        <v>10.58</v>
      </c>
      <c r="I24" s="204">
        <v>13.4</v>
      </c>
      <c r="J24" s="204">
        <v>25.63</v>
      </c>
      <c r="K24" s="204">
        <v>4.75</v>
      </c>
      <c r="L24" s="204">
        <v>10</v>
      </c>
      <c r="M24" s="204">
        <f t="shared" si="4"/>
        <v>68.53999999999999</v>
      </c>
      <c r="N24" s="203"/>
      <c r="O24" s="203">
        <v>843</v>
      </c>
      <c r="P24" s="203">
        <v>136</v>
      </c>
      <c r="Q24" s="205">
        <v>0</v>
      </c>
      <c r="R24" s="205">
        <v>20</v>
      </c>
      <c r="S24" s="205">
        <v>4</v>
      </c>
      <c r="T24" s="205">
        <v>60</v>
      </c>
      <c r="U24" s="205">
        <v>46</v>
      </c>
      <c r="V24" s="205">
        <f>O24+U24</f>
        <v>889</v>
      </c>
    </row>
    <row r="25" spans="1:22" ht="13.5">
      <c r="A25" s="211" t="s">
        <v>220</v>
      </c>
      <c r="B25" s="203">
        <v>283</v>
      </c>
      <c r="C25" s="203"/>
      <c r="D25" s="204">
        <v>11</v>
      </c>
      <c r="E25" s="204"/>
      <c r="F25" s="204">
        <f t="shared" si="3"/>
        <v>8.11</v>
      </c>
      <c r="G25" s="204">
        <v>0</v>
      </c>
      <c r="H25" s="204">
        <v>1</v>
      </c>
      <c r="I25" s="204">
        <v>1.5</v>
      </c>
      <c r="J25" s="204">
        <v>5.61</v>
      </c>
      <c r="K25" s="204">
        <v>2.25</v>
      </c>
      <c r="L25" s="204">
        <v>3.75</v>
      </c>
      <c r="M25" s="204">
        <f t="shared" si="4"/>
        <v>14.11</v>
      </c>
      <c r="N25" s="203"/>
      <c r="O25" s="203">
        <v>157</v>
      </c>
      <c r="P25" s="203">
        <v>0</v>
      </c>
      <c r="Q25" s="205">
        <v>0</v>
      </c>
      <c r="R25" s="205">
        <v>0</v>
      </c>
      <c r="S25" s="205">
        <v>0</v>
      </c>
      <c r="T25" s="205">
        <v>15</v>
      </c>
      <c r="U25" s="205">
        <v>0</v>
      </c>
      <c r="V25" s="205">
        <f>O25+U25</f>
        <v>157</v>
      </c>
    </row>
    <row r="26" spans="1:22" ht="13.5">
      <c r="A26" s="206" t="s">
        <v>317</v>
      </c>
      <c r="B26" s="207">
        <f>SUM(B13:B25)</f>
        <v>5327</v>
      </c>
      <c r="C26" s="208"/>
      <c r="D26" s="208">
        <f aca="true" t="shared" si="6" ref="D26:V26">SUM(D13:D25)</f>
        <v>189</v>
      </c>
      <c r="E26" s="208">
        <f t="shared" si="6"/>
        <v>0</v>
      </c>
      <c r="F26" s="208">
        <f t="shared" si="6"/>
        <v>535.9200000000001</v>
      </c>
      <c r="G26" s="208">
        <f t="shared" si="6"/>
        <v>17.11</v>
      </c>
      <c r="H26" s="208">
        <f t="shared" si="6"/>
        <v>82.35000000000001</v>
      </c>
      <c r="I26" s="208">
        <f t="shared" si="6"/>
        <v>162.71000000000004</v>
      </c>
      <c r="J26" s="208">
        <f t="shared" si="6"/>
        <v>273.75</v>
      </c>
      <c r="K26" s="208">
        <f t="shared" si="6"/>
        <v>52.519999999999996</v>
      </c>
      <c r="L26" s="208">
        <f t="shared" si="6"/>
        <v>113.325</v>
      </c>
      <c r="M26" s="208">
        <f t="shared" si="6"/>
        <v>701.765</v>
      </c>
      <c r="N26" s="208">
        <f t="shared" si="6"/>
        <v>0</v>
      </c>
      <c r="O26" s="208">
        <f t="shared" si="6"/>
        <v>9260</v>
      </c>
      <c r="P26" s="208">
        <f t="shared" si="6"/>
        <v>233</v>
      </c>
      <c r="Q26" s="208">
        <f t="shared" si="6"/>
        <v>165</v>
      </c>
      <c r="R26" s="208">
        <f t="shared" si="6"/>
        <v>371</v>
      </c>
      <c r="S26" s="208">
        <f t="shared" si="6"/>
        <v>37</v>
      </c>
      <c r="T26" s="208">
        <f t="shared" si="6"/>
        <v>922</v>
      </c>
      <c r="U26" s="208">
        <f t="shared" si="6"/>
        <v>349</v>
      </c>
      <c r="V26" s="208">
        <f t="shared" si="6"/>
        <v>9609</v>
      </c>
    </row>
    <row r="27" spans="1:22" ht="13.5">
      <c r="A27" s="202" t="s">
        <v>308</v>
      </c>
      <c r="B27" s="203">
        <v>15</v>
      </c>
      <c r="C27" s="203"/>
      <c r="D27" s="204">
        <v>3</v>
      </c>
      <c r="E27" s="204"/>
      <c r="F27" s="204">
        <f>G27+H27+I27+J27</f>
        <v>6.66</v>
      </c>
      <c r="G27" s="204">
        <v>0.03</v>
      </c>
      <c r="H27" s="204">
        <v>0.59</v>
      </c>
      <c r="I27" s="204">
        <v>2.7</v>
      </c>
      <c r="J27" s="204">
        <v>3.34</v>
      </c>
      <c r="K27" s="204">
        <v>0</v>
      </c>
      <c r="L27" s="204">
        <v>0</v>
      </c>
      <c r="M27" s="204">
        <f>F27+K27+L27</f>
        <v>6.66</v>
      </c>
      <c r="N27" s="203"/>
      <c r="O27" s="203">
        <v>129</v>
      </c>
      <c r="P27" s="203">
        <v>0</v>
      </c>
      <c r="Q27" s="205">
        <v>0</v>
      </c>
      <c r="R27" s="205">
        <v>0</v>
      </c>
      <c r="S27" s="205">
        <v>0</v>
      </c>
      <c r="T27" s="205">
        <v>0</v>
      </c>
      <c r="U27" s="205">
        <v>4</v>
      </c>
      <c r="V27" s="205">
        <f>O27+U27</f>
        <v>133</v>
      </c>
    </row>
    <row r="28" spans="1:22" ht="13.5">
      <c r="A28" s="202" t="s">
        <v>318</v>
      </c>
      <c r="B28" s="203">
        <v>25</v>
      </c>
      <c r="C28" s="203"/>
      <c r="D28" s="204">
        <v>3</v>
      </c>
      <c r="E28" s="204"/>
      <c r="F28" s="204">
        <f>G28+H28+I28+J28</f>
        <v>6.390000000000001</v>
      </c>
      <c r="G28" s="204">
        <v>0.22</v>
      </c>
      <c r="H28" s="204">
        <v>0.5</v>
      </c>
      <c r="I28" s="204">
        <v>2.22</v>
      </c>
      <c r="J28" s="204">
        <v>3.45</v>
      </c>
      <c r="K28" s="204">
        <v>0</v>
      </c>
      <c r="L28" s="204">
        <v>0</v>
      </c>
      <c r="M28" s="204">
        <f>F28+K28+L28</f>
        <v>6.390000000000001</v>
      </c>
      <c r="N28" s="203"/>
      <c r="O28" s="203">
        <v>76</v>
      </c>
      <c r="P28" s="203">
        <v>0</v>
      </c>
      <c r="Q28" s="205">
        <v>0</v>
      </c>
      <c r="R28" s="205">
        <v>0</v>
      </c>
      <c r="S28" s="205">
        <v>0</v>
      </c>
      <c r="T28" s="205">
        <v>0</v>
      </c>
      <c r="U28" s="205">
        <v>2</v>
      </c>
      <c r="V28" s="205">
        <f>O28+U28</f>
        <v>78</v>
      </c>
    </row>
    <row r="29" spans="1:22" ht="25.5" customHeight="1">
      <c r="A29" s="212" t="s">
        <v>319</v>
      </c>
      <c r="B29" s="213">
        <f>B27+B28</f>
        <v>40</v>
      </c>
      <c r="C29" s="214"/>
      <c r="D29" s="214">
        <f aca="true" t="shared" si="7" ref="D29:V29">D27+D28</f>
        <v>6</v>
      </c>
      <c r="E29" s="214">
        <f t="shared" si="7"/>
        <v>0</v>
      </c>
      <c r="F29" s="214">
        <f t="shared" si="7"/>
        <v>13.05</v>
      </c>
      <c r="G29" s="214">
        <f t="shared" si="7"/>
        <v>0.25</v>
      </c>
      <c r="H29" s="214">
        <f t="shared" si="7"/>
        <v>1.0899999999999999</v>
      </c>
      <c r="I29" s="214">
        <f t="shared" si="7"/>
        <v>4.92</v>
      </c>
      <c r="J29" s="214">
        <f t="shared" si="7"/>
        <v>6.79</v>
      </c>
      <c r="K29" s="214">
        <f t="shared" si="7"/>
        <v>0</v>
      </c>
      <c r="L29" s="214">
        <f t="shared" si="7"/>
        <v>0</v>
      </c>
      <c r="M29" s="214">
        <f t="shared" si="7"/>
        <v>13.05</v>
      </c>
      <c r="N29" s="214">
        <f t="shared" si="7"/>
        <v>0</v>
      </c>
      <c r="O29" s="214">
        <f t="shared" si="7"/>
        <v>205</v>
      </c>
      <c r="P29" s="214">
        <f t="shared" si="7"/>
        <v>0</v>
      </c>
      <c r="Q29" s="214">
        <f t="shared" si="7"/>
        <v>0</v>
      </c>
      <c r="R29" s="214">
        <f t="shared" si="7"/>
        <v>0</v>
      </c>
      <c r="S29" s="214">
        <f t="shared" si="7"/>
        <v>0</v>
      </c>
      <c r="T29" s="214">
        <f t="shared" si="7"/>
        <v>0</v>
      </c>
      <c r="U29" s="214">
        <f t="shared" si="7"/>
        <v>6</v>
      </c>
      <c r="V29" s="214">
        <f t="shared" si="7"/>
        <v>211</v>
      </c>
    </row>
    <row r="30" spans="1:22" ht="13.5">
      <c r="A30" s="202" t="s">
        <v>251</v>
      </c>
      <c r="B30" s="209">
        <v>192</v>
      </c>
      <c r="C30" s="209"/>
      <c r="D30" s="209">
        <v>8</v>
      </c>
      <c r="E30" s="209"/>
      <c r="F30" s="204">
        <f>G30+H30+I30+J30</f>
        <v>23.200000000000003</v>
      </c>
      <c r="G30" s="204">
        <v>0.8</v>
      </c>
      <c r="H30" s="204">
        <v>2</v>
      </c>
      <c r="I30" s="204">
        <v>5.5</v>
      </c>
      <c r="J30" s="204">
        <v>14.9</v>
      </c>
      <c r="K30" s="204">
        <v>4</v>
      </c>
      <c r="L30" s="204">
        <v>4</v>
      </c>
      <c r="M30" s="204">
        <f>F30+K30+L30</f>
        <v>31.200000000000003</v>
      </c>
      <c r="N30" s="209"/>
      <c r="O30" s="209">
        <v>444</v>
      </c>
      <c r="P30" s="209">
        <v>0</v>
      </c>
      <c r="Q30" s="205">
        <v>0</v>
      </c>
      <c r="R30" s="205">
        <v>0</v>
      </c>
      <c r="S30" s="205">
        <v>0</v>
      </c>
      <c r="T30" s="205">
        <v>40</v>
      </c>
      <c r="U30" s="205">
        <v>38</v>
      </c>
      <c r="V30" s="205">
        <f>O30+U30</f>
        <v>482</v>
      </c>
    </row>
    <row r="31" spans="1:22" ht="13.5">
      <c r="A31" s="206" t="s">
        <v>320</v>
      </c>
      <c r="B31" s="207">
        <f>SUM(B30:B30)</f>
        <v>192</v>
      </c>
      <c r="C31" s="208"/>
      <c r="D31" s="208">
        <f aca="true" t="shared" si="8" ref="D31:V31">SUM(D30:D30)</f>
        <v>8</v>
      </c>
      <c r="E31" s="208">
        <f t="shared" si="8"/>
        <v>0</v>
      </c>
      <c r="F31" s="208">
        <f t="shared" si="8"/>
        <v>23.200000000000003</v>
      </c>
      <c r="G31" s="208">
        <f t="shared" si="8"/>
        <v>0.8</v>
      </c>
      <c r="H31" s="208">
        <f t="shared" si="8"/>
        <v>2</v>
      </c>
      <c r="I31" s="208">
        <f t="shared" si="8"/>
        <v>5.5</v>
      </c>
      <c r="J31" s="208">
        <f t="shared" si="8"/>
        <v>14.9</v>
      </c>
      <c r="K31" s="208">
        <f t="shared" si="8"/>
        <v>4</v>
      </c>
      <c r="L31" s="208">
        <f t="shared" si="8"/>
        <v>4</v>
      </c>
      <c r="M31" s="208">
        <f t="shared" si="8"/>
        <v>31.200000000000003</v>
      </c>
      <c r="N31" s="208">
        <f t="shared" si="8"/>
        <v>0</v>
      </c>
      <c r="O31" s="208">
        <f t="shared" si="8"/>
        <v>444</v>
      </c>
      <c r="P31" s="208">
        <f t="shared" si="8"/>
        <v>0</v>
      </c>
      <c r="Q31" s="208">
        <f t="shared" si="8"/>
        <v>0</v>
      </c>
      <c r="R31" s="208">
        <f t="shared" si="8"/>
        <v>0</v>
      </c>
      <c r="S31" s="208">
        <f t="shared" si="8"/>
        <v>0</v>
      </c>
      <c r="T31" s="208">
        <f t="shared" si="8"/>
        <v>40</v>
      </c>
      <c r="U31" s="208">
        <f t="shared" si="8"/>
        <v>38</v>
      </c>
      <c r="V31" s="208">
        <f t="shared" si="8"/>
        <v>482</v>
      </c>
    </row>
    <row r="32" spans="1:22" ht="13.5">
      <c r="A32" s="202" t="s">
        <v>321</v>
      </c>
      <c r="B32" s="203">
        <v>438</v>
      </c>
      <c r="C32" s="203"/>
      <c r="D32" s="204">
        <v>19</v>
      </c>
      <c r="E32" s="204"/>
      <c r="F32" s="204">
        <f aca="true" t="shared" si="9" ref="F32:F42">G32+H32+I32+J32</f>
        <v>55.47</v>
      </c>
      <c r="G32" s="204">
        <v>1.66</v>
      </c>
      <c r="H32" s="204">
        <v>11.65</v>
      </c>
      <c r="I32" s="204">
        <v>19.49</v>
      </c>
      <c r="J32" s="204">
        <v>22.67</v>
      </c>
      <c r="K32" s="204">
        <v>7.5</v>
      </c>
      <c r="L32" s="204">
        <v>12.25</v>
      </c>
      <c r="M32" s="204">
        <f aca="true" t="shared" si="10" ref="M32:M42">F32+K32+L32</f>
        <v>75.22</v>
      </c>
      <c r="N32" s="203"/>
      <c r="O32" s="203">
        <v>858</v>
      </c>
      <c r="P32" s="203">
        <v>0</v>
      </c>
      <c r="Q32" s="205">
        <v>0</v>
      </c>
      <c r="R32" s="205">
        <v>0</v>
      </c>
      <c r="S32" s="205">
        <v>0</v>
      </c>
      <c r="T32" s="205">
        <v>80</v>
      </c>
      <c r="U32" s="205">
        <v>66</v>
      </c>
      <c r="V32" s="205">
        <f aca="true" t="shared" si="11" ref="V32:V42">O32+U32</f>
        <v>924</v>
      </c>
    </row>
    <row r="33" spans="1:22" ht="13.5">
      <c r="A33" s="202" t="s">
        <v>322</v>
      </c>
      <c r="B33" s="203">
        <v>353</v>
      </c>
      <c r="C33" s="203"/>
      <c r="D33" s="204">
        <v>15</v>
      </c>
      <c r="E33" s="204"/>
      <c r="F33" s="204">
        <f t="shared" si="9"/>
        <v>27.11</v>
      </c>
      <c r="G33" s="204">
        <v>0</v>
      </c>
      <c r="H33" s="204">
        <v>6.96</v>
      </c>
      <c r="I33" s="204">
        <v>6.14</v>
      </c>
      <c r="J33" s="204">
        <v>14.01</v>
      </c>
      <c r="K33" s="204">
        <v>5</v>
      </c>
      <c r="L33" s="204">
        <v>9.75</v>
      </c>
      <c r="M33" s="204">
        <f t="shared" si="10"/>
        <v>41.86</v>
      </c>
      <c r="N33" s="203"/>
      <c r="O33" s="203">
        <v>462</v>
      </c>
      <c r="P33" s="203">
        <v>0</v>
      </c>
      <c r="Q33" s="205">
        <v>0</v>
      </c>
      <c r="R33" s="205">
        <v>0</v>
      </c>
      <c r="S33" s="205">
        <v>0</v>
      </c>
      <c r="T33" s="205">
        <v>65</v>
      </c>
      <c r="U33" s="205">
        <v>19</v>
      </c>
      <c r="V33" s="205">
        <f t="shared" si="11"/>
        <v>481</v>
      </c>
    </row>
    <row r="34" spans="1:22" ht="13.5">
      <c r="A34" s="202" t="s">
        <v>228</v>
      </c>
      <c r="B34" s="203">
        <v>591</v>
      </c>
      <c r="C34" s="203"/>
      <c r="D34" s="204">
        <v>24</v>
      </c>
      <c r="E34" s="204"/>
      <c r="F34" s="204">
        <f t="shared" si="9"/>
        <v>69.69</v>
      </c>
      <c r="G34" s="204">
        <v>2.8</v>
      </c>
      <c r="H34" s="204">
        <v>11.83</v>
      </c>
      <c r="I34" s="204">
        <v>16.64</v>
      </c>
      <c r="J34" s="204">
        <v>38.42</v>
      </c>
      <c r="K34" s="204">
        <v>5</v>
      </c>
      <c r="L34" s="204">
        <v>15</v>
      </c>
      <c r="M34" s="204">
        <f t="shared" si="10"/>
        <v>89.69</v>
      </c>
      <c r="N34" s="203"/>
      <c r="O34" s="203">
        <v>1233</v>
      </c>
      <c r="P34" s="203">
        <v>0</v>
      </c>
      <c r="Q34" s="205">
        <v>0</v>
      </c>
      <c r="R34" s="205">
        <v>12</v>
      </c>
      <c r="S34" s="205">
        <v>1</v>
      </c>
      <c r="T34" s="205">
        <v>95</v>
      </c>
      <c r="U34" s="205">
        <v>0</v>
      </c>
      <c r="V34" s="205">
        <f t="shared" si="11"/>
        <v>1233</v>
      </c>
    </row>
    <row r="35" spans="1:22" ht="13.5">
      <c r="A35" s="202" t="s">
        <v>323</v>
      </c>
      <c r="B35" s="203">
        <v>589</v>
      </c>
      <c r="C35" s="203"/>
      <c r="D35" s="204">
        <v>21</v>
      </c>
      <c r="E35" s="204"/>
      <c r="F35" s="204">
        <f t="shared" si="9"/>
        <v>64.9</v>
      </c>
      <c r="G35" s="204">
        <v>8.5</v>
      </c>
      <c r="H35" s="204">
        <v>12.7</v>
      </c>
      <c r="I35" s="204">
        <v>14</v>
      </c>
      <c r="J35" s="204">
        <v>29.7</v>
      </c>
      <c r="K35" s="204">
        <v>10.5</v>
      </c>
      <c r="L35" s="204">
        <v>11.5</v>
      </c>
      <c r="M35" s="204">
        <f t="shared" si="10"/>
        <v>86.9</v>
      </c>
      <c r="N35" s="203"/>
      <c r="O35" s="203">
        <v>963</v>
      </c>
      <c r="P35" s="203">
        <v>0</v>
      </c>
      <c r="Q35" s="205">
        <v>0</v>
      </c>
      <c r="R35" s="205">
        <v>6</v>
      </c>
      <c r="S35" s="205">
        <v>1</v>
      </c>
      <c r="T35" s="205">
        <v>90</v>
      </c>
      <c r="U35" s="205">
        <v>20</v>
      </c>
      <c r="V35" s="205">
        <f t="shared" si="11"/>
        <v>983</v>
      </c>
    </row>
    <row r="36" spans="1:22" ht="13.5">
      <c r="A36" s="202" t="s">
        <v>230</v>
      </c>
      <c r="B36" s="203">
        <v>464</v>
      </c>
      <c r="C36" s="203"/>
      <c r="D36" s="204">
        <v>18</v>
      </c>
      <c r="E36" s="204"/>
      <c r="F36" s="204">
        <f t="shared" si="9"/>
        <v>40.8</v>
      </c>
      <c r="G36" s="204">
        <v>3.13</v>
      </c>
      <c r="H36" s="204">
        <v>4.8</v>
      </c>
      <c r="I36" s="204">
        <v>18.27</v>
      </c>
      <c r="J36" s="204">
        <v>14.6</v>
      </c>
      <c r="K36" s="204">
        <v>5</v>
      </c>
      <c r="L36" s="204">
        <v>10.15</v>
      </c>
      <c r="M36" s="204">
        <f t="shared" si="10"/>
        <v>55.949999999999996</v>
      </c>
      <c r="N36" s="203"/>
      <c r="O36" s="203">
        <v>720</v>
      </c>
      <c r="P36" s="203">
        <v>0</v>
      </c>
      <c r="Q36" s="205">
        <v>0</v>
      </c>
      <c r="R36" s="205">
        <v>16</v>
      </c>
      <c r="S36" s="205">
        <v>1</v>
      </c>
      <c r="T36" s="205">
        <v>46</v>
      </c>
      <c r="U36" s="205">
        <v>12</v>
      </c>
      <c r="V36" s="205">
        <f t="shared" si="11"/>
        <v>732</v>
      </c>
    </row>
    <row r="37" spans="1:22" ht="13.5">
      <c r="A37" s="202" t="s">
        <v>224</v>
      </c>
      <c r="B37" s="209">
        <v>104</v>
      </c>
      <c r="C37" s="209"/>
      <c r="D37" s="209">
        <v>4</v>
      </c>
      <c r="E37" s="204"/>
      <c r="F37" s="204">
        <f t="shared" si="9"/>
        <v>15.399999999999999</v>
      </c>
      <c r="G37" s="204">
        <v>0.6</v>
      </c>
      <c r="H37" s="204">
        <v>0</v>
      </c>
      <c r="I37" s="204">
        <v>4.8</v>
      </c>
      <c r="J37" s="204">
        <v>10</v>
      </c>
      <c r="K37" s="204">
        <v>3</v>
      </c>
      <c r="L37" s="204">
        <v>4.4</v>
      </c>
      <c r="M37" s="204">
        <f t="shared" si="10"/>
        <v>22.799999999999997</v>
      </c>
      <c r="N37" s="203"/>
      <c r="O37" s="203">
        <v>196</v>
      </c>
      <c r="P37" s="203">
        <v>0</v>
      </c>
      <c r="Q37" s="205">
        <v>0</v>
      </c>
      <c r="R37" s="205">
        <v>0</v>
      </c>
      <c r="S37" s="205">
        <v>0</v>
      </c>
      <c r="T37" s="205">
        <v>40</v>
      </c>
      <c r="U37" s="205">
        <v>10</v>
      </c>
      <c r="V37" s="205">
        <f t="shared" si="11"/>
        <v>206</v>
      </c>
    </row>
    <row r="38" spans="1:22" ht="13.5">
      <c r="A38" s="202" t="s">
        <v>324</v>
      </c>
      <c r="B38" s="203">
        <v>462</v>
      </c>
      <c r="C38" s="203"/>
      <c r="D38" s="204">
        <v>20</v>
      </c>
      <c r="E38" s="204"/>
      <c r="F38" s="204">
        <f t="shared" si="9"/>
        <v>39.480000000000004</v>
      </c>
      <c r="G38" s="204">
        <v>1.01</v>
      </c>
      <c r="H38" s="204">
        <v>13.62</v>
      </c>
      <c r="I38" s="204">
        <v>7.57</v>
      </c>
      <c r="J38" s="204">
        <v>17.28</v>
      </c>
      <c r="K38" s="204">
        <v>4.7</v>
      </c>
      <c r="L38" s="204">
        <v>12</v>
      </c>
      <c r="M38" s="204">
        <f t="shared" si="10"/>
        <v>56.18000000000001</v>
      </c>
      <c r="N38" s="203"/>
      <c r="O38" s="203">
        <v>718</v>
      </c>
      <c r="P38" s="203">
        <v>0</v>
      </c>
      <c r="Q38" s="205">
        <v>0</v>
      </c>
      <c r="R38" s="205">
        <v>0</v>
      </c>
      <c r="S38" s="205">
        <v>0</v>
      </c>
      <c r="T38" s="205">
        <v>86</v>
      </c>
      <c r="U38" s="205">
        <v>16</v>
      </c>
      <c r="V38" s="205">
        <f t="shared" si="11"/>
        <v>734</v>
      </c>
    </row>
    <row r="39" spans="1:22" ht="13.5">
      <c r="A39" s="202" t="s">
        <v>206</v>
      </c>
      <c r="B39" s="209">
        <v>257</v>
      </c>
      <c r="C39" s="209"/>
      <c r="D39" s="209">
        <v>10</v>
      </c>
      <c r="E39" s="204"/>
      <c r="F39" s="204">
        <f t="shared" si="9"/>
        <v>22.32</v>
      </c>
      <c r="G39" s="204">
        <v>1</v>
      </c>
      <c r="H39" s="204">
        <v>6.65</v>
      </c>
      <c r="I39" s="204">
        <v>6.49</v>
      </c>
      <c r="J39" s="204">
        <v>8.18</v>
      </c>
      <c r="K39" s="204">
        <v>3</v>
      </c>
      <c r="L39" s="204">
        <v>7.13</v>
      </c>
      <c r="M39" s="204">
        <f t="shared" si="10"/>
        <v>32.45</v>
      </c>
      <c r="N39" s="203"/>
      <c r="O39" s="203">
        <v>362</v>
      </c>
      <c r="P39" s="203">
        <v>0</v>
      </c>
      <c r="Q39" s="205">
        <v>0</v>
      </c>
      <c r="R39" s="205">
        <v>0</v>
      </c>
      <c r="S39" s="205">
        <v>0</v>
      </c>
      <c r="T39" s="205">
        <v>65</v>
      </c>
      <c r="U39" s="205">
        <v>6</v>
      </c>
      <c r="V39" s="205">
        <f t="shared" si="11"/>
        <v>368</v>
      </c>
    </row>
    <row r="40" spans="1:22" ht="13.5">
      <c r="A40" s="202" t="s">
        <v>232</v>
      </c>
      <c r="B40" s="203">
        <v>314</v>
      </c>
      <c r="C40" s="203"/>
      <c r="D40" s="204">
        <v>14</v>
      </c>
      <c r="E40" s="204"/>
      <c r="F40" s="204">
        <f t="shared" si="9"/>
        <v>36.379999999999995</v>
      </c>
      <c r="G40" s="204">
        <v>0.51</v>
      </c>
      <c r="H40" s="204">
        <v>6.59</v>
      </c>
      <c r="I40" s="204">
        <v>13.51</v>
      </c>
      <c r="J40" s="204">
        <v>15.77</v>
      </c>
      <c r="K40" s="204">
        <v>4</v>
      </c>
      <c r="L40" s="204">
        <v>10.25</v>
      </c>
      <c r="M40" s="204">
        <f t="shared" si="10"/>
        <v>50.629999999999995</v>
      </c>
      <c r="N40" s="203"/>
      <c r="O40" s="203">
        <v>620</v>
      </c>
      <c r="P40" s="203">
        <v>0</v>
      </c>
      <c r="Q40" s="205">
        <v>0</v>
      </c>
      <c r="R40" s="205">
        <v>0</v>
      </c>
      <c r="S40" s="205">
        <v>0</v>
      </c>
      <c r="T40" s="205">
        <v>45</v>
      </c>
      <c r="U40" s="205">
        <v>19</v>
      </c>
      <c r="V40" s="205">
        <f t="shared" si="11"/>
        <v>639</v>
      </c>
    </row>
    <row r="41" spans="1:22" s="215" customFormat="1" ht="13.5">
      <c r="A41" s="202" t="s">
        <v>220</v>
      </c>
      <c r="B41" s="203">
        <v>147</v>
      </c>
      <c r="C41" s="203"/>
      <c r="D41" s="204">
        <v>6</v>
      </c>
      <c r="E41" s="204"/>
      <c r="F41" s="204">
        <f t="shared" si="9"/>
        <v>6.22</v>
      </c>
      <c r="G41" s="204">
        <v>0</v>
      </c>
      <c r="H41" s="204">
        <v>1.16</v>
      </c>
      <c r="I41" s="204">
        <v>2.39</v>
      </c>
      <c r="J41" s="204">
        <v>2.67</v>
      </c>
      <c r="K41" s="204">
        <v>2</v>
      </c>
      <c r="L41" s="204">
        <v>4</v>
      </c>
      <c r="M41" s="204">
        <f t="shared" si="10"/>
        <v>12.219999999999999</v>
      </c>
      <c r="N41" s="203"/>
      <c r="O41" s="203">
        <v>99</v>
      </c>
      <c r="P41" s="203">
        <v>0</v>
      </c>
      <c r="Q41" s="205">
        <v>0</v>
      </c>
      <c r="R41" s="205">
        <v>0</v>
      </c>
      <c r="S41" s="205">
        <v>0</v>
      </c>
      <c r="T41" s="205">
        <v>15</v>
      </c>
      <c r="U41" s="205">
        <v>0</v>
      </c>
      <c r="V41" s="205">
        <f t="shared" si="11"/>
        <v>99</v>
      </c>
    </row>
    <row r="42" spans="1:22" ht="13.5">
      <c r="A42" s="202" t="s">
        <v>233</v>
      </c>
      <c r="B42" s="203">
        <v>451</v>
      </c>
      <c r="C42" s="203"/>
      <c r="D42" s="204">
        <v>16</v>
      </c>
      <c r="E42" s="204"/>
      <c r="F42" s="204">
        <f t="shared" si="9"/>
        <v>45.64</v>
      </c>
      <c r="G42" s="204">
        <v>2.05</v>
      </c>
      <c r="H42" s="204">
        <v>16.11</v>
      </c>
      <c r="I42" s="204">
        <v>11.86</v>
      </c>
      <c r="J42" s="204">
        <v>15.62</v>
      </c>
      <c r="K42" s="204">
        <v>5</v>
      </c>
      <c r="L42" s="204">
        <v>10.33</v>
      </c>
      <c r="M42" s="204">
        <f t="shared" si="10"/>
        <v>60.97</v>
      </c>
      <c r="N42" s="203"/>
      <c r="O42" s="203">
        <v>782</v>
      </c>
      <c r="P42" s="203">
        <v>0</v>
      </c>
      <c r="Q42" s="205">
        <v>0</v>
      </c>
      <c r="R42" s="205">
        <v>2</v>
      </c>
      <c r="S42" s="205">
        <v>1</v>
      </c>
      <c r="T42" s="205">
        <v>85</v>
      </c>
      <c r="U42" s="205">
        <v>22</v>
      </c>
      <c r="V42" s="205">
        <f t="shared" si="11"/>
        <v>804</v>
      </c>
    </row>
    <row r="43" spans="1:22" ht="13.5">
      <c r="A43" s="206" t="s">
        <v>325</v>
      </c>
      <c r="B43" s="207">
        <f>SUM(B32:B42)</f>
        <v>4170</v>
      </c>
      <c r="C43" s="208"/>
      <c r="D43" s="208">
        <f aca="true" t="shared" si="12" ref="D43:V43">SUM(D32:D42)</f>
        <v>167</v>
      </c>
      <c r="E43" s="208">
        <f t="shared" si="12"/>
        <v>0</v>
      </c>
      <c r="F43" s="208">
        <f t="shared" si="12"/>
        <v>423.40999999999997</v>
      </c>
      <c r="G43" s="208">
        <f t="shared" si="12"/>
        <v>21.260000000000005</v>
      </c>
      <c r="H43" s="208">
        <f t="shared" si="12"/>
        <v>92.07</v>
      </c>
      <c r="I43" s="208">
        <f t="shared" si="12"/>
        <v>121.16</v>
      </c>
      <c r="J43" s="208">
        <f t="shared" si="12"/>
        <v>188.92</v>
      </c>
      <c r="K43" s="208">
        <f t="shared" si="12"/>
        <v>54.7</v>
      </c>
      <c r="L43" s="208">
        <f t="shared" si="12"/>
        <v>106.75999999999999</v>
      </c>
      <c r="M43" s="208">
        <f t="shared" si="12"/>
        <v>584.87</v>
      </c>
      <c r="N43" s="208">
        <f t="shared" si="12"/>
        <v>0</v>
      </c>
      <c r="O43" s="208">
        <f t="shared" si="12"/>
        <v>7013</v>
      </c>
      <c r="P43" s="208">
        <f t="shared" si="12"/>
        <v>0</v>
      </c>
      <c r="Q43" s="208">
        <f t="shared" si="12"/>
        <v>0</v>
      </c>
      <c r="R43" s="208">
        <f t="shared" si="12"/>
        <v>36</v>
      </c>
      <c r="S43" s="208">
        <f t="shared" si="12"/>
        <v>4</v>
      </c>
      <c r="T43" s="208">
        <f t="shared" si="12"/>
        <v>712</v>
      </c>
      <c r="U43" s="208">
        <f t="shared" si="12"/>
        <v>190</v>
      </c>
      <c r="V43" s="208">
        <f t="shared" si="12"/>
        <v>7203</v>
      </c>
    </row>
    <row r="44" spans="1:22" ht="13.5">
      <c r="A44" s="206" t="s">
        <v>326</v>
      </c>
      <c r="B44" s="208">
        <v>338</v>
      </c>
      <c r="C44" s="208"/>
      <c r="D44" s="208">
        <v>24</v>
      </c>
      <c r="E44" s="208"/>
      <c r="F44" s="204">
        <f>G44+H44+I44+J44</f>
        <v>56.43</v>
      </c>
      <c r="G44" s="208">
        <v>1.44</v>
      </c>
      <c r="H44" s="208">
        <v>5.95</v>
      </c>
      <c r="I44" s="208">
        <v>22.09</v>
      </c>
      <c r="J44" s="208">
        <v>26.95</v>
      </c>
      <c r="K44" s="208">
        <v>4</v>
      </c>
      <c r="L44" s="208">
        <v>9.75</v>
      </c>
      <c r="M44" s="204">
        <f>F44+K44+L44</f>
        <v>70.18</v>
      </c>
      <c r="N44" s="208"/>
      <c r="O44" s="208">
        <v>943</v>
      </c>
      <c r="P44" s="208">
        <v>0</v>
      </c>
      <c r="Q44" s="216">
        <v>0</v>
      </c>
      <c r="R44" s="216">
        <v>0</v>
      </c>
      <c r="S44" s="216">
        <v>0</v>
      </c>
      <c r="T44" s="216">
        <v>41</v>
      </c>
      <c r="U44" s="216">
        <v>12</v>
      </c>
      <c r="V44" s="205">
        <f>O44+U44</f>
        <v>955</v>
      </c>
    </row>
    <row r="45" spans="1:22" ht="13.5">
      <c r="A45" s="217" t="s">
        <v>327</v>
      </c>
      <c r="B45" s="208">
        <v>34</v>
      </c>
      <c r="C45" s="208"/>
      <c r="D45" s="208">
        <v>6</v>
      </c>
      <c r="E45" s="208"/>
      <c r="F45" s="204">
        <f>G45+H45+I45+J45</f>
        <v>17.9</v>
      </c>
      <c r="G45" s="208">
        <v>0</v>
      </c>
      <c r="H45" s="208">
        <v>1.64</v>
      </c>
      <c r="I45" s="208">
        <v>3.76</v>
      </c>
      <c r="J45" s="208">
        <v>12.5</v>
      </c>
      <c r="K45" s="208">
        <v>0</v>
      </c>
      <c r="L45" s="208">
        <v>0</v>
      </c>
      <c r="M45" s="204">
        <f>F45+K45+L45</f>
        <v>17.9</v>
      </c>
      <c r="N45" s="208"/>
      <c r="O45" s="208">
        <v>397</v>
      </c>
      <c r="P45" s="208">
        <v>0</v>
      </c>
      <c r="Q45" s="216">
        <v>0</v>
      </c>
      <c r="R45" s="216">
        <v>31</v>
      </c>
      <c r="S45" s="216">
        <v>6</v>
      </c>
      <c r="T45" s="216">
        <v>22</v>
      </c>
      <c r="U45" s="216">
        <v>2</v>
      </c>
      <c r="V45" s="205">
        <f>O45+U45</f>
        <v>399</v>
      </c>
    </row>
    <row r="46" spans="1:22" ht="13.5">
      <c r="A46" s="218" t="s">
        <v>328</v>
      </c>
      <c r="B46" s="208">
        <v>33</v>
      </c>
      <c r="C46" s="208"/>
      <c r="D46" s="208">
        <v>5</v>
      </c>
      <c r="E46" s="208"/>
      <c r="F46" s="204">
        <f>G46+H46+I46+J46</f>
        <v>17.14</v>
      </c>
      <c r="G46" s="208">
        <v>0.44</v>
      </c>
      <c r="H46" s="208">
        <v>2.4</v>
      </c>
      <c r="I46" s="208">
        <v>6.27</v>
      </c>
      <c r="J46" s="208">
        <v>8.03</v>
      </c>
      <c r="K46" s="208">
        <v>0.25</v>
      </c>
      <c r="L46" s="208">
        <v>1.5</v>
      </c>
      <c r="M46" s="204">
        <f>F46+K46+L46</f>
        <v>18.89</v>
      </c>
      <c r="N46" s="208"/>
      <c r="O46" s="208">
        <v>221</v>
      </c>
      <c r="P46" s="208">
        <v>0</v>
      </c>
      <c r="Q46" s="216">
        <v>0</v>
      </c>
      <c r="R46" s="216">
        <v>10</v>
      </c>
      <c r="S46" s="216">
        <v>1</v>
      </c>
      <c r="T46" s="216">
        <v>24</v>
      </c>
      <c r="U46" s="216">
        <v>0</v>
      </c>
      <c r="V46" s="205">
        <f>O46+U46</f>
        <v>221</v>
      </c>
    </row>
    <row r="47" spans="1:22" ht="13.5">
      <c r="A47" s="218" t="s">
        <v>329</v>
      </c>
      <c r="B47" s="208">
        <v>32</v>
      </c>
      <c r="C47" s="208"/>
      <c r="D47" s="208">
        <v>7</v>
      </c>
      <c r="E47" s="208"/>
      <c r="F47" s="204">
        <f>G47+H47+I47+J47</f>
        <v>9.3</v>
      </c>
      <c r="G47" s="208">
        <v>0.22</v>
      </c>
      <c r="H47" s="208">
        <v>1.05</v>
      </c>
      <c r="I47" s="208">
        <v>1.22</v>
      </c>
      <c r="J47" s="208">
        <v>6.81</v>
      </c>
      <c r="K47" s="208">
        <v>2.75</v>
      </c>
      <c r="L47" s="208">
        <v>5.75</v>
      </c>
      <c r="M47" s="204">
        <f>F47+K47+L47</f>
        <v>17.8</v>
      </c>
      <c r="N47" s="208"/>
      <c r="O47" s="208">
        <v>198</v>
      </c>
      <c r="P47" s="208">
        <v>0</v>
      </c>
      <c r="Q47" s="216">
        <v>0</v>
      </c>
      <c r="R47" s="216">
        <v>0</v>
      </c>
      <c r="S47" s="216">
        <v>0</v>
      </c>
      <c r="T47" s="216">
        <v>42</v>
      </c>
      <c r="U47" s="216">
        <v>4</v>
      </c>
      <c r="V47" s="205">
        <f>O47+U47</f>
        <v>202</v>
      </c>
    </row>
    <row r="48" spans="1:22" ht="13.5">
      <c r="A48" s="206" t="s">
        <v>330</v>
      </c>
      <c r="B48" s="208">
        <f>SUM(B45:B47)</f>
        <v>99</v>
      </c>
      <c r="C48" s="208"/>
      <c r="D48" s="208">
        <f aca="true" t="shared" si="13" ref="D48:V48">SUM(D45:D47)</f>
        <v>18</v>
      </c>
      <c r="E48" s="208">
        <f t="shared" si="13"/>
        <v>0</v>
      </c>
      <c r="F48" s="208">
        <f t="shared" si="13"/>
        <v>44.34</v>
      </c>
      <c r="G48" s="208">
        <f t="shared" si="13"/>
        <v>0.66</v>
      </c>
      <c r="H48" s="208">
        <f t="shared" si="13"/>
        <v>5.09</v>
      </c>
      <c r="I48" s="208">
        <f t="shared" si="13"/>
        <v>11.25</v>
      </c>
      <c r="J48" s="208">
        <f t="shared" si="13"/>
        <v>27.34</v>
      </c>
      <c r="K48" s="208">
        <f t="shared" si="13"/>
        <v>3</v>
      </c>
      <c r="L48" s="208">
        <f t="shared" si="13"/>
        <v>7.25</v>
      </c>
      <c r="M48" s="208">
        <f t="shared" si="13"/>
        <v>54.59</v>
      </c>
      <c r="N48" s="208">
        <f t="shared" si="13"/>
        <v>0</v>
      </c>
      <c r="O48" s="208">
        <f t="shared" si="13"/>
        <v>816</v>
      </c>
      <c r="P48" s="208">
        <f t="shared" si="13"/>
        <v>0</v>
      </c>
      <c r="Q48" s="208">
        <f t="shared" si="13"/>
        <v>0</v>
      </c>
      <c r="R48" s="208">
        <f t="shared" si="13"/>
        <v>41</v>
      </c>
      <c r="S48" s="208">
        <f t="shared" si="13"/>
        <v>7</v>
      </c>
      <c r="T48" s="208">
        <f t="shared" si="13"/>
        <v>88</v>
      </c>
      <c r="U48" s="208">
        <f t="shared" si="13"/>
        <v>6</v>
      </c>
      <c r="V48" s="208">
        <f t="shared" si="13"/>
        <v>822</v>
      </c>
    </row>
    <row r="49" spans="1:22" ht="13.5">
      <c r="A49" s="212" t="s">
        <v>331</v>
      </c>
      <c r="B49" s="207">
        <v>109</v>
      </c>
      <c r="C49" s="207"/>
      <c r="D49" s="208">
        <v>0</v>
      </c>
      <c r="E49" s="208"/>
      <c r="F49" s="208">
        <f>G49+H49+I49+J49</f>
        <v>1.51</v>
      </c>
      <c r="G49" s="208">
        <v>0</v>
      </c>
      <c r="H49" s="208">
        <v>0.57</v>
      </c>
      <c r="I49" s="208">
        <v>0.28</v>
      </c>
      <c r="J49" s="208">
        <v>0.66</v>
      </c>
      <c r="K49" s="208">
        <v>0</v>
      </c>
      <c r="L49" s="208">
        <v>0</v>
      </c>
      <c r="M49" s="208">
        <f>F49+K49+L49</f>
        <v>1.51</v>
      </c>
      <c r="N49" s="207"/>
      <c r="O49" s="207">
        <v>35</v>
      </c>
      <c r="P49" s="207">
        <v>0</v>
      </c>
      <c r="Q49" s="216">
        <v>0</v>
      </c>
      <c r="R49" s="216">
        <v>0</v>
      </c>
      <c r="S49" s="216">
        <v>0</v>
      </c>
      <c r="T49" s="216">
        <v>0</v>
      </c>
      <c r="U49" s="216">
        <v>0</v>
      </c>
      <c r="V49" s="216">
        <f>O49+U49</f>
        <v>35</v>
      </c>
    </row>
    <row r="50" spans="1:22" ht="25.5">
      <c r="A50" s="212" t="s">
        <v>332</v>
      </c>
      <c r="B50" s="207">
        <v>0</v>
      </c>
      <c r="C50" s="207"/>
      <c r="D50" s="208">
        <v>0</v>
      </c>
      <c r="E50" s="208"/>
      <c r="F50" s="208">
        <f>G50+H50+I50+J50</f>
        <v>8</v>
      </c>
      <c r="G50" s="208">
        <v>0</v>
      </c>
      <c r="H50" s="208">
        <v>0</v>
      </c>
      <c r="I50" s="208">
        <v>0</v>
      </c>
      <c r="J50" s="208">
        <v>8</v>
      </c>
      <c r="K50" s="208">
        <v>2</v>
      </c>
      <c r="L50" s="208">
        <v>0</v>
      </c>
      <c r="M50" s="208">
        <f>F50+K50+L50</f>
        <v>10</v>
      </c>
      <c r="N50" s="207"/>
      <c r="O50" s="207">
        <v>0</v>
      </c>
      <c r="P50" s="207">
        <v>0</v>
      </c>
      <c r="Q50" s="216">
        <v>0</v>
      </c>
      <c r="R50" s="216">
        <v>0</v>
      </c>
      <c r="S50" s="216">
        <v>0</v>
      </c>
      <c r="T50" s="216">
        <v>0</v>
      </c>
      <c r="U50" s="216">
        <v>0</v>
      </c>
      <c r="V50" s="216">
        <f>O50+U50</f>
        <v>0</v>
      </c>
    </row>
    <row r="51" spans="1:22" s="215" customFormat="1" ht="13.5">
      <c r="A51" s="219" t="s">
        <v>333</v>
      </c>
      <c r="B51" s="207">
        <v>0</v>
      </c>
      <c r="C51" s="207"/>
      <c r="D51" s="208">
        <v>0</v>
      </c>
      <c r="E51" s="208"/>
      <c r="F51" s="208">
        <f>G51+H51+I51+J51</f>
        <v>0</v>
      </c>
      <c r="G51" s="208">
        <v>0</v>
      </c>
      <c r="H51" s="208">
        <v>0</v>
      </c>
      <c r="I51" s="208">
        <v>0</v>
      </c>
      <c r="J51" s="208">
        <v>0</v>
      </c>
      <c r="K51" s="208">
        <v>1</v>
      </c>
      <c r="L51" s="208">
        <v>2</v>
      </c>
      <c r="M51" s="208">
        <f>F51+K51+L51</f>
        <v>3</v>
      </c>
      <c r="N51" s="207"/>
      <c r="O51" s="207">
        <v>0</v>
      </c>
      <c r="P51" s="207">
        <v>0</v>
      </c>
      <c r="Q51" s="216">
        <v>0</v>
      </c>
      <c r="R51" s="216">
        <v>0</v>
      </c>
      <c r="S51" s="216">
        <v>0</v>
      </c>
      <c r="T51" s="216">
        <v>0</v>
      </c>
      <c r="U51" s="216">
        <v>0</v>
      </c>
      <c r="V51" s="216">
        <f>O51+U51</f>
        <v>0</v>
      </c>
    </row>
    <row r="52" spans="1:22" s="215" customFormat="1" ht="13.5">
      <c r="A52" s="219" t="s">
        <v>334</v>
      </c>
      <c r="B52" s="207">
        <v>8</v>
      </c>
      <c r="C52" s="207"/>
      <c r="D52" s="208">
        <v>0</v>
      </c>
      <c r="E52" s="208"/>
      <c r="F52" s="208">
        <f>G52+H52+I52+J52</f>
        <v>9.44</v>
      </c>
      <c r="G52" s="208">
        <v>5.37</v>
      </c>
      <c r="H52" s="208">
        <v>2.1</v>
      </c>
      <c r="I52" s="208">
        <v>1.28</v>
      </c>
      <c r="J52" s="208">
        <v>0.69</v>
      </c>
      <c r="K52" s="208">
        <v>0</v>
      </c>
      <c r="L52" s="208">
        <v>0</v>
      </c>
      <c r="M52" s="208">
        <f>F52+K52+L52</f>
        <v>9.44</v>
      </c>
      <c r="N52" s="207"/>
      <c r="O52" s="207">
        <v>140</v>
      </c>
      <c r="P52" s="207">
        <v>0</v>
      </c>
      <c r="Q52" s="216">
        <v>0</v>
      </c>
      <c r="R52" s="216">
        <v>0</v>
      </c>
      <c r="S52" s="216">
        <v>0</v>
      </c>
      <c r="T52" s="216">
        <v>0</v>
      </c>
      <c r="U52" s="216">
        <v>0</v>
      </c>
      <c r="V52" s="216">
        <f>O52+U52</f>
        <v>140</v>
      </c>
    </row>
    <row r="53" spans="1:22" s="222" customFormat="1" ht="16.5">
      <c r="A53" s="220" t="s">
        <v>335</v>
      </c>
      <c r="B53" s="221">
        <f aca="true" t="shared" si="14" ref="B53:V53">B8+B12+B26+B29+B31+B43+B44+B48+B49+B50+B51+B52</f>
        <v>10607</v>
      </c>
      <c r="C53" s="221">
        <f t="shared" si="14"/>
        <v>0</v>
      </c>
      <c r="D53" s="221">
        <f t="shared" si="14"/>
        <v>464</v>
      </c>
      <c r="E53" s="221" t="e">
        <f t="shared" si="14"/>
        <v>#REF!</v>
      </c>
      <c r="F53" s="221">
        <f t="shared" si="14"/>
        <v>1243.17</v>
      </c>
      <c r="G53" s="221">
        <f t="shared" si="14"/>
        <v>52.07</v>
      </c>
      <c r="H53" s="221">
        <f t="shared" si="14"/>
        <v>216.07999999999998</v>
      </c>
      <c r="I53" s="221">
        <f t="shared" si="14"/>
        <v>373.86999999999995</v>
      </c>
      <c r="J53" s="221">
        <f t="shared" si="14"/>
        <v>601.1500000000001</v>
      </c>
      <c r="K53" s="221">
        <f t="shared" si="14"/>
        <v>130.47</v>
      </c>
      <c r="L53" s="221">
        <f t="shared" si="14"/>
        <v>273.585</v>
      </c>
      <c r="M53" s="221">
        <f t="shared" si="14"/>
        <v>1647.2250000000001</v>
      </c>
      <c r="N53" s="221" t="e">
        <f t="shared" si="14"/>
        <v>#REF!</v>
      </c>
      <c r="O53" s="221">
        <f t="shared" si="14"/>
        <v>21202</v>
      </c>
      <c r="P53" s="221">
        <f t="shared" si="14"/>
        <v>233</v>
      </c>
      <c r="Q53" s="221">
        <f t="shared" si="14"/>
        <v>165</v>
      </c>
      <c r="R53" s="221">
        <f t="shared" si="14"/>
        <v>606</v>
      </c>
      <c r="S53" s="221">
        <f t="shared" si="14"/>
        <v>65</v>
      </c>
      <c r="T53" s="221">
        <f t="shared" si="14"/>
        <v>1946</v>
      </c>
      <c r="U53" s="221">
        <f t="shared" si="14"/>
        <v>627</v>
      </c>
      <c r="V53" s="221">
        <f t="shared" si="14"/>
        <v>21829</v>
      </c>
    </row>
    <row r="54" spans="1:22" ht="25.5">
      <c r="A54" s="212" t="s">
        <v>336</v>
      </c>
      <c r="B54" s="214">
        <v>100</v>
      </c>
      <c r="C54" s="214"/>
      <c r="D54" s="214">
        <v>0</v>
      </c>
      <c r="E54" s="214"/>
      <c r="F54" s="204">
        <f>G54+H54+I54+J54</f>
        <v>3.5199999999999996</v>
      </c>
      <c r="G54" s="214">
        <v>0.02</v>
      </c>
      <c r="H54" s="214">
        <v>1.43</v>
      </c>
      <c r="I54" s="214">
        <v>0.15</v>
      </c>
      <c r="J54" s="214">
        <v>1.92</v>
      </c>
      <c r="K54" s="214">
        <v>0</v>
      </c>
      <c r="L54" s="214">
        <v>0</v>
      </c>
      <c r="M54" s="204">
        <f>F54+K54+L54</f>
        <v>3.5199999999999996</v>
      </c>
      <c r="N54" s="214"/>
      <c r="O54" s="214">
        <v>79</v>
      </c>
      <c r="P54" s="214">
        <v>0</v>
      </c>
      <c r="Q54" s="214">
        <v>0</v>
      </c>
      <c r="R54" s="214">
        <v>0</v>
      </c>
      <c r="S54" s="214">
        <v>0</v>
      </c>
      <c r="T54" s="214">
        <v>0</v>
      </c>
      <c r="U54" s="214">
        <v>0</v>
      </c>
      <c r="V54" s="205">
        <f>O54+U54</f>
        <v>79</v>
      </c>
    </row>
    <row r="55" spans="1:22" ht="13.5">
      <c r="A55" s="217" t="s">
        <v>258</v>
      </c>
      <c r="B55" s="223">
        <v>10</v>
      </c>
      <c r="C55" s="223"/>
      <c r="D55" s="204">
        <v>1</v>
      </c>
      <c r="E55" s="204"/>
      <c r="F55" s="204">
        <f>G55+H55+I55+J55</f>
        <v>3.9699999999999998</v>
      </c>
      <c r="G55" s="204">
        <v>0</v>
      </c>
      <c r="H55" s="204">
        <v>2.19</v>
      </c>
      <c r="I55" s="204">
        <v>1.78</v>
      </c>
      <c r="J55" s="204">
        <v>0</v>
      </c>
      <c r="K55" s="204">
        <v>1.5</v>
      </c>
      <c r="L55" s="204">
        <v>4.5</v>
      </c>
      <c r="M55" s="204">
        <f>F55+K55+L55</f>
        <v>9.969999999999999</v>
      </c>
      <c r="N55" s="203"/>
      <c r="O55" s="203">
        <v>121</v>
      </c>
      <c r="P55" s="203">
        <v>0</v>
      </c>
      <c r="Q55" s="205">
        <v>0</v>
      </c>
      <c r="R55" s="205">
        <v>0</v>
      </c>
      <c r="S55" s="205">
        <v>0</v>
      </c>
      <c r="T55" s="205">
        <v>0</v>
      </c>
      <c r="U55" s="205">
        <v>0</v>
      </c>
      <c r="V55" s="205">
        <f>O55+U55</f>
        <v>121</v>
      </c>
    </row>
    <row r="56" spans="1:22" ht="13.5">
      <c r="A56" s="217" t="s">
        <v>259</v>
      </c>
      <c r="B56" s="223">
        <v>15</v>
      </c>
      <c r="C56" s="223"/>
      <c r="D56" s="204">
        <v>1</v>
      </c>
      <c r="E56" s="204"/>
      <c r="F56" s="204">
        <f>G56+H56+I56+J56</f>
        <v>5.25</v>
      </c>
      <c r="G56" s="204">
        <v>0</v>
      </c>
      <c r="H56" s="204">
        <v>0</v>
      </c>
      <c r="I56" s="204">
        <v>4.25</v>
      </c>
      <c r="J56" s="204">
        <v>1</v>
      </c>
      <c r="K56" s="204">
        <v>1.5</v>
      </c>
      <c r="L56" s="204">
        <v>4.25</v>
      </c>
      <c r="M56" s="204">
        <f>F56+K56+L56</f>
        <v>11</v>
      </c>
      <c r="N56" s="203"/>
      <c r="O56" s="203">
        <v>97</v>
      </c>
      <c r="P56" s="203">
        <v>0</v>
      </c>
      <c r="Q56" s="205">
        <v>0</v>
      </c>
      <c r="R56" s="205">
        <v>0</v>
      </c>
      <c r="S56" s="205">
        <v>0</v>
      </c>
      <c r="T56" s="205">
        <v>0</v>
      </c>
      <c r="U56" s="205">
        <v>0</v>
      </c>
      <c r="V56" s="205">
        <f>O56+U56</f>
        <v>97</v>
      </c>
    </row>
    <row r="57" spans="1:22" ht="13.5">
      <c r="A57" s="206" t="s">
        <v>337</v>
      </c>
      <c r="B57" s="214">
        <f>B55+B56</f>
        <v>25</v>
      </c>
      <c r="C57" s="214"/>
      <c r="D57" s="214">
        <f aca="true" t="shared" si="15" ref="D57:V57">D55+D56</f>
        <v>2</v>
      </c>
      <c r="E57" s="214">
        <f t="shared" si="15"/>
        <v>0</v>
      </c>
      <c r="F57" s="214">
        <f t="shared" si="15"/>
        <v>9.219999999999999</v>
      </c>
      <c r="G57" s="214">
        <f t="shared" si="15"/>
        <v>0</v>
      </c>
      <c r="H57" s="214">
        <f t="shared" si="15"/>
        <v>2.19</v>
      </c>
      <c r="I57" s="214">
        <f t="shared" si="15"/>
        <v>6.03</v>
      </c>
      <c r="J57" s="214">
        <f t="shared" si="15"/>
        <v>1</v>
      </c>
      <c r="K57" s="214">
        <f t="shared" si="15"/>
        <v>3</v>
      </c>
      <c r="L57" s="214">
        <f t="shared" si="15"/>
        <v>8.75</v>
      </c>
      <c r="M57" s="214">
        <f t="shared" si="15"/>
        <v>20.97</v>
      </c>
      <c r="N57" s="214">
        <f t="shared" si="15"/>
        <v>0</v>
      </c>
      <c r="O57" s="214">
        <f t="shared" si="15"/>
        <v>218</v>
      </c>
      <c r="P57" s="214">
        <f t="shared" si="15"/>
        <v>0</v>
      </c>
      <c r="Q57" s="214">
        <f t="shared" si="15"/>
        <v>0</v>
      </c>
      <c r="R57" s="214">
        <f t="shared" si="15"/>
        <v>0</v>
      </c>
      <c r="S57" s="214">
        <f t="shared" si="15"/>
        <v>0</v>
      </c>
      <c r="T57" s="214">
        <f t="shared" si="15"/>
        <v>0</v>
      </c>
      <c r="U57" s="214">
        <f t="shared" si="15"/>
        <v>0</v>
      </c>
      <c r="V57" s="214">
        <f t="shared" si="15"/>
        <v>218</v>
      </c>
    </row>
    <row r="58" spans="1:22" ht="25.5">
      <c r="A58" s="212" t="s">
        <v>338</v>
      </c>
      <c r="B58" s="214">
        <v>8</v>
      </c>
      <c r="C58" s="214"/>
      <c r="D58" s="214">
        <v>0</v>
      </c>
      <c r="E58" s="214"/>
      <c r="F58" s="208">
        <f>G58+H58+I58+J58</f>
        <v>0.81</v>
      </c>
      <c r="G58" s="214">
        <v>0</v>
      </c>
      <c r="H58" s="214">
        <v>0.04</v>
      </c>
      <c r="I58" s="214">
        <v>0.14</v>
      </c>
      <c r="J58" s="214">
        <v>0.63</v>
      </c>
      <c r="K58" s="214">
        <v>0</v>
      </c>
      <c r="L58" s="214">
        <v>0</v>
      </c>
      <c r="M58" s="208">
        <f>F58+K58+L58</f>
        <v>0.81</v>
      </c>
      <c r="N58" s="214"/>
      <c r="O58" s="214">
        <v>10</v>
      </c>
      <c r="P58" s="214">
        <v>0</v>
      </c>
      <c r="Q58" s="214">
        <v>0</v>
      </c>
      <c r="R58" s="214">
        <v>0</v>
      </c>
      <c r="S58" s="214">
        <v>0</v>
      </c>
      <c r="T58" s="214">
        <v>0</v>
      </c>
      <c r="U58" s="214">
        <v>0</v>
      </c>
      <c r="V58" s="216">
        <f>O58+U58</f>
        <v>10</v>
      </c>
    </row>
    <row r="59" spans="1:22" ht="13.5">
      <c r="A59" s="217" t="s">
        <v>262</v>
      </c>
      <c r="B59" s="224">
        <v>2998</v>
      </c>
      <c r="C59" s="224"/>
      <c r="D59" s="224">
        <v>0</v>
      </c>
      <c r="E59" s="224"/>
      <c r="F59" s="204">
        <f>G59+H59+I59+J59</f>
        <v>22.25</v>
      </c>
      <c r="G59" s="224">
        <v>1</v>
      </c>
      <c r="H59" s="224">
        <v>3.75</v>
      </c>
      <c r="I59" s="224">
        <v>2.5</v>
      </c>
      <c r="J59" s="224">
        <v>15</v>
      </c>
      <c r="K59" s="224">
        <v>3</v>
      </c>
      <c r="L59" s="224">
        <v>1.85</v>
      </c>
      <c r="M59" s="204">
        <f>F59+K59+L59</f>
        <v>27.1</v>
      </c>
      <c r="N59" s="224"/>
      <c r="O59" s="224">
        <v>424</v>
      </c>
      <c r="P59" s="224">
        <v>0</v>
      </c>
      <c r="Q59" s="224">
        <v>0</v>
      </c>
      <c r="R59" s="224">
        <v>0</v>
      </c>
      <c r="S59" s="224">
        <v>0</v>
      </c>
      <c r="T59" s="224">
        <v>0</v>
      </c>
      <c r="U59" s="224">
        <v>0</v>
      </c>
      <c r="V59" s="205">
        <f>O59+U59</f>
        <v>424</v>
      </c>
    </row>
    <row r="60" spans="1:22" ht="13.5">
      <c r="A60" s="217" t="s">
        <v>263</v>
      </c>
      <c r="B60" s="224">
        <v>4014</v>
      </c>
      <c r="C60" s="224"/>
      <c r="D60" s="204">
        <v>0</v>
      </c>
      <c r="E60" s="204"/>
      <c r="F60" s="204">
        <f>G60+H60+I60+J60</f>
        <v>18.5</v>
      </c>
      <c r="G60" s="204">
        <v>0</v>
      </c>
      <c r="H60" s="204">
        <v>3.8</v>
      </c>
      <c r="I60" s="204">
        <v>1</v>
      </c>
      <c r="J60" s="204">
        <v>13.7</v>
      </c>
      <c r="K60" s="204">
        <v>3</v>
      </c>
      <c r="L60" s="204">
        <v>1.75</v>
      </c>
      <c r="M60" s="204">
        <f>F60+K60+L60</f>
        <v>23.25</v>
      </c>
      <c r="N60" s="204"/>
      <c r="O60" s="204">
        <v>354</v>
      </c>
      <c r="P60" s="204">
        <v>0</v>
      </c>
      <c r="Q60" s="205">
        <v>0</v>
      </c>
      <c r="R60" s="205">
        <v>0</v>
      </c>
      <c r="S60" s="205">
        <v>0</v>
      </c>
      <c r="T60" s="205">
        <v>0</v>
      </c>
      <c r="U60" s="205">
        <v>0</v>
      </c>
      <c r="V60" s="205">
        <f>O60+U60</f>
        <v>354</v>
      </c>
    </row>
    <row r="61" spans="1:22" ht="13.5">
      <c r="A61" s="217" t="s">
        <v>264</v>
      </c>
      <c r="B61" s="225">
        <v>2584</v>
      </c>
      <c r="C61" s="225"/>
      <c r="D61" s="225">
        <v>0</v>
      </c>
      <c r="E61" s="224"/>
      <c r="F61" s="204">
        <f>G61+H61+I61+J61</f>
        <v>17</v>
      </c>
      <c r="G61" s="224">
        <v>0.5</v>
      </c>
      <c r="H61" s="224">
        <v>2</v>
      </c>
      <c r="I61" s="224">
        <v>2</v>
      </c>
      <c r="J61" s="224">
        <v>12.5</v>
      </c>
      <c r="K61" s="224">
        <v>2.55</v>
      </c>
      <c r="L61" s="224">
        <v>1.1</v>
      </c>
      <c r="M61" s="204">
        <f>F61+K61+L61</f>
        <v>20.650000000000002</v>
      </c>
      <c r="N61" s="223"/>
      <c r="O61" s="223">
        <v>321</v>
      </c>
      <c r="P61" s="223">
        <v>0</v>
      </c>
      <c r="Q61" s="205">
        <v>0</v>
      </c>
      <c r="R61" s="205">
        <v>0</v>
      </c>
      <c r="S61" s="205">
        <v>0</v>
      </c>
      <c r="T61" s="205">
        <v>0</v>
      </c>
      <c r="U61" s="205">
        <v>0</v>
      </c>
      <c r="V61" s="205">
        <f>O61+U61</f>
        <v>321</v>
      </c>
    </row>
    <row r="62" spans="1:22" ht="13.5">
      <c r="A62" s="206" t="s">
        <v>339</v>
      </c>
      <c r="B62" s="207">
        <f>B59+B60+B61</f>
        <v>9596</v>
      </c>
      <c r="C62" s="207"/>
      <c r="D62" s="207">
        <f aca="true" t="shared" si="16" ref="D62:V62">D59+D60+D61</f>
        <v>0</v>
      </c>
      <c r="E62" s="207">
        <f t="shared" si="16"/>
        <v>0</v>
      </c>
      <c r="F62" s="208">
        <f t="shared" si="16"/>
        <v>57.75</v>
      </c>
      <c r="G62" s="208">
        <f t="shared" si="16"/>
        <v>1.5</v>
      </c>
      <c r="H62" s="208">
        <f t="shared" si="16"/>
        <v>9.55</v>
      </c>
      <c r="I62" s="208">
        <f t="shared" si="16"/>
        <v>5.5</v>
      </c>
      <c r="J62" s="208">
        <f t="shared" si="16"/>
        <v>41.2</v>
      </c>
      <c r="K62" s="208">
        <f t="shared" si="16"/>
        <v>8.55</v>
      </c>
      <c r="L62" s="208">
        <f t="shared" si="16"/>
        <v>4.7</v>
      </c>
      <c r="M62" s="208">
        <f t="shared" si="16"/>
        <v>71</v>
      </c>
      <c r="N62" s="208">
        <f t="shared" si="16"/>
        <v>0</v>
      </c>
      <c r="O62" s="208">
        <f t="shared" si="16"/>
        <v>1099</v>
      </c>
      <c r="P62" s="208">
        <f t="shared" si="16"/>
        <v>0</v>
      </c>
      <c r="Q62" s="208">
        <f t="shared" si="16"/>
        <v>0</v>
      </c>
      <c r="R62" s="208">
        <f t="shared" si="16"/>
        <v>0</v>
      </c>
      <c r="S62" s="208">
        <f t="shared" si="16"/>
        <v>0</v>
      </c>
      <c r="T62" s="208">
        <f t="shared" si="16"/>
        <v>0</v>
      </c>
      <c r="U62" s="208">
        <f t="shared" si="16"/>
        <v>0</v>
      </c>
      <c r="V62" s="208">
        <f t="shared" si="16"/>
        <v>1099</v>
      </c>
    </row>
    <row r="63" spans="1:22" ht="13.5">
      <c r="A63" s="206" t="s">
        <v>340</v>
      </c>
      <c r="B63" s="207">
        <v>1043</v>
      </c>
      <c r="C63" s="207"/>
      <c r="D63" s="208">
        <v>96</v>
      </c>
      <c r="E63" s="208"/>
      <c r="F63" s="208">
        <f>G63+H63+I63+J63</f>
        <v>22.21</v>
      </c>
      <c r="G63" s="208">
        <v>2.38</v>
      </c>
      <c r="H63" s="208">
        <v>8.39</v>
      </c>
      <c r="I63" s="208">
        <v>4.05</v>
      </c>
      <c r="J63" s="208">
        <v>7.39</v>
      </c>
      <c r="K63" s="208">
        <v>3.5</v>
      </c>
      <c r="L63" s="208">
        <v>7.25</v>
      </c>
      <c r="M63" s="208">
        <f>F63+K63+L63</f>
        <v>32.96</v>
      </c>
      <c r="N63" s="207"/>
      <c r="O63" s="207">
        <v>286</v>
      </c>
      <c r="P63" s="207">
        <v>0</v>
      </c>
      <c r="Q63" s="216">
        <v>0</v>
      </c>
      <c r="R63" s="216">
        <v>0</v>
      </c>
      <c r="S63" s="216">
        <v>0</v>
      </c>
      <c r="T63" s="216">
        <v>0</v>
      </c>
      <c r="U63" s="216">
        <v>0</v>
      </c>
      <c r="V63" s="216">
        <f>O63+U63</f>
        <v>286</v>
      </c>
    </row>
    <row r="64" spans="1:22" ht="13.5" hidden="1">
      <c r="A64" s="206" t="s">
        <v>341</v>
      </c>
      <c r="B64" s="208"/>
      <c r="C64" s="208"/>
      <c r="D64" s="208"/>
      <c r="E64" s="208"/>
      <c r="F64" s="204">
        <f>G64+H64+I64+J64</f>
        <v>0</v>
      </c>
      <c r="G64" s="208"/>
      <c r="H64" s="208"/>
      <c r="I64" s="208"/>
      <c r="J64" s="208"/>
      <c r="K64" s="208"/>
      <c r="L64" s="208"/>
      <c r="M64" s="204">
        <f>F64+K64+L64</f>
        <v>0</v>
      </c>
      <c r="N64" s="208"/>
      <c r="O64" s="208">
        <v>0</v>
      </c>
      <c r="P64" s="208">
        <v>0</v>
      </c>
      <c r="Q64" s="208">
        <v>0</v>
      </c>
      <c r="R64" s="208">
        <v>0</v>
      </c>
      <c r="S64" s="208">
        <v>0</v>
      </c>
      <c r="T64" s="208">
        <v>0</v>
      </c>
      <c r="U64" s="208">
        <v>0</v>
      </c>
      <c r="V64" s="205">
        <f>O64+U64</f>
        <v>0</v>
      </c>
    </row>
    <row r="65" spans="1:22" ht="13.5">
      <c r="A65" s="217" t="s">
        <v>213</v>
      </c>
      <c r="B65" s="226">
        <v>138</v>
      </c>
      <c r="C65" s="226"/>
      <c r="D65" s="226">
        <v>4</v>
      </c>
      <c r="E65" s="226"/>
      <c r="F65" s="204">
        <f>G65+H65+I65+J65</f>
        <v>8.79</v>
      </c>
      <c r="G65" s="226">
        <v>0</v>
      </c>
      <c r="H65" s="226">
        <v>3.67</v>
      </c>
      <c r="I65" s="226">
        <v>1.33</v>
      </c>
      <c r="J65" s="226">
        <v>3.79</v>
      </c>
      <c r="K65" s="226">
        <v>2</v>
      </c>
      <c r="L65" s="226">
        <v>9</v>
      </c>
      <c r="M65" s="204">
        <f>F65+K65+L65</f>
        <v>19.79</v>
      </c>
      <c r="N65" s="226"/>
      <c r="O65" s="226">
        <v>272</v>
      </c>
      <c r="P65" s="226">
        <v>0</v>
      </c>
      <c r="Q65" s="226">
        <v>0</v>
      </c>
      <c r="R65" s="226">
        <v>0</v>
      </c>
      <c r="S65" s="166">
        <v>0</v>
      </c>
      <c r="T65" s="226">
        <v>0</v>
      </c>
      <c r="U65" s="226">
        <v>0</v>
      </c>
      <c r="V65" s="205">
        <f>O65+U65</f>
        <v>272</v>
      </c>
    </row>
    <row r="66" spans="1:22" ht="13.5">
      <c r="A66" s="217" t="s">
        <v>227</v>
      </c>
      <c r="B66" s="227">
        <v>92</v>
      </c>
      <c r="C66" s="227"/>
      <c r="D66" s="227">
        <v>3</v>
      </c>
      <c r="E66" s="227"/>
      <c r="F66" s="204">
        <f>G66+H66+I66+J66</f>
        <v>6.15</v>
      </c>
      <c r="G66" s="205">
        <v>0</v>
      </c>
      <c r="H66" s="205">
        <v>3</v>
      </c>
      <c r="I66" s="205">
        <v>1.15</v>
      </c>
      <c r="J66" s="205">
        <v>2</v>
      </c>
      <c r="K66" s="205">
        <v>3</v>
      </c>
      <c r="L66" s="205">
        <v>12</v>
      </c>
      <c r="M66" s="204">
        <f>F66+K66+L66</f>
        <v>21.15</v>
      </c>
      <c r="N66" s="205"/>
      <c r="O66" s="205">
        <v>160</v>
      </c>
      <c r="P66" s="205">
        <v>0</v>
      </c>
      <c r="Q66" s="205">
        <v>0</v>
      </c>
      <c r="R66" s="205">
        <v>0</v>
      </c>
      <c r="S66" s="205">
        <v>0</v>
      </c>
      <c r="T66" s="205">
        <v>10</v>
      </c>
      <c r="U66" s="205">
        <v>0</v>
      </c>
      <c r="V66" s="205">
        <f>O66+U66</f>
        <v>160</v>
      </c>
    </row>
    <row r="67" spans="1:22" ht="22.5" customHeight="1" hidden="1">
      <c r="A67" s="217" t="s">
        <v>241</v>
      </c>
      <c r="B67" s="227"/>
      <c r="C67" s="227"/>
      <c r="D67" s="227"/>
      <c r="E67" s="227"/>
      <c r="F67" s="204">
        <f>G67+H67+I67+J67</f>
        <v>0</v>
      </c>
      <c r="G67" s="205"/>
      <c r="H67" s="205"/>
      <c r="I67" s="205"/>
      <c r="J67" s="205"/>
      <c r="K67" s="205"/>
      <c r="L67" s="205"/>
      <c r="M67" s="204">
        <f>F67+K67+L67</f>
        <v>0</v>
      </c>
      <c r="N67" s="205"/>
      <c r="O67" s="205"/>
      <c r="P67" s="205"/>
      <c r="Q67" s="205"/>
      <c r="R67" s="205"/>
      <c r="S67" s="205"/>
      <c r="T67" s="205"/>
      <c r="U67" s="205"/>
      <c r="V67" s="205">
        <f>O67+U67</f>
        <v>0</v>
      </c>
    </row>
    <row r="68" spans="1:22" ht="13.5">
      <c r="A68" s="206" t="s">
        <v>342</v>
      </c>
      <c r="B68" s="216">
        <f>SUM(B65:B67)</f>
        <v>230</v>
      </c>
      <c r="C68" s="216"/>
      <c r="D68" s="216">
        <f aca="true" t="shared" si="17" ref="D68:V68">SUM(D65:D67)</f>
        <v>7</v>
      </c>
      <c r="E68" s="216">
        <f t="shared" si="17"/>
        <v>0</v>
      </c>
      <c r="F68" s="216">
        <f t="shared" si="17"/>
        <v>14.94</v>
      </c>
      <c r="G68" s="216">
        <f t="shared" si="17"/>
        <v>0</v>
      </c>
      <c r="H68" s="216">
        <f t="shared" si="17"/>
        <v>6.67</v>
      </c>
      <c r="I68" s="216">
        <f t="shared" si="17"/>
        <v>2.48</v>
      </c>
      <c r="J68" s="216">
        <f t="shared" si="17"/>
        <v>5.79</v>
      </c>
      <c r="K68" s="216">
        <f t="shared" si="17"/>
        <v>5</v>
      </c>
      <c r="L68" s="216">
        <f t="shared" si="17"/>
        <v>21</v>
      </c>
      <c r="M68" s="216">
        <f t="shared" si="17"/>
        <v>40.94</v>
      </c>
      <c r="N68" s="216">
        <f t="shared" si="17"/>
        <v>0</v>
      </c>
      <c r="O68" s="216">
        <f t="shared" si="17"/>
        <v>432</v>
      </c>
      <c r="P68" s="216">
        <f t="shared" si="17"/>
        <v>0</v>
      </c>
      <c r="Q68" s="216">
        <f t="shared" si="17"/>
        <v>0</v>
      </c>
      <c r="R68" s="216">
        <f t="shared" si="17"/>
        <v>0</v>
      </c>
      <c r="S68" s="216">
        <f t="shared" si="17"/>
        <v>0</v>
      </c>
      <c r="T68" s="216">
        <f t="shared" si="17"/>
        <v>10</v>
      </c>
      <c r="U68" s="216">
        <f t="shared" si="17"/>
        <v>0</v>
      </c>
      <c r="V68" s="216">
        <f t="shared" si="17"/>
        <v>432</v>
      </c>
    </row>
    <row r="69" spans="1:22" ht="15.75" customHeight="1">
      <c r="A69" s="212" t="s">
        <v>343</v>
      </c>
      <c r="B69" s="228">
        <v>6730</v>
      </c>
      <c r="C69" s="228"/>
      <c r="D69" s="228">
        <v>0</v>
      </c>
      <c r="E69" s="228"/>
      <c r="F69" s="208">
        <f>G69+H69+I69+J69</f>
        <v>1</v>
      </c>
      <c r="G69" s="216">
        <v>0</v>
      </c>
      <c r="H69" s="216">
        <v>0</v>
      </c>
      <c r="I69" s="216">
        <v>1</v>
      </c>
      <c r="J69" s="216">
        <v>0</v>
      </c>
      <c r="K69" s="216">
        <v>5.45</v>
      </c>
      <c r="L69" s="216">
        <v>3.58</v>
      </c>
      <c r="M69" s="208">
        <f>F69+K69+L69</f>
        <v>10.030000000000001</v>
      </c>
      <c r="N69" s="216"/>
      <c r="O69" s="216">
        <v>0</v>
      </c>
      <c r="P69" s="216">
        <v>0</v>
      </c>
      <c r="Q69" s="216">
        <v>0</v>
      </c>
      <c r="R69" s="216">
        <v>0</v>
      </c>
      <c r="S69" s="216">
        <v>0</v>
      </c>
      <c r="T69" s="216">
        <v>0</v>
      </c>
      <c r="U69" s="216">
        <v>0</v>
      </c>
      <c r="V69" s="216">
        <f>O69+U69</f>
        <v>0</v>
      </c>
    </row>
    <row r="70" spans="1:22" s="222" customFormat="1" ht="12.75">
      <c r="A70" s="169" t="s">
        <v>344</v>
      </c>
      <c r="B70" s="229"/>
      <c r="C70" s="229"/>
      <c r="D70" s="229">
        <f aca="true" t="shared" si="18" ref="D70:V70">D54+D57+D62+D63+D64+D68+D69</f>
        <v>105</v>
      </c>
      <c r="E70" s="229">
        <f t="shared" si="18"/>
        <v>0</v>
      </c>
      <c r="F70" s="229">
        <f t="shared" si="18"/>
        <v>108.63999999999999</v>
      </c>
      <c r="G70" s="229">
        <f t="shared" si="18"/>
        <v>3.9</v>
      </c>
      <c r="H70" s="229">
        <f t="shared" si="18"/>
        <v>28.230000000000004</v>
      </c>
      <c r="I70" s="229">
        <f t="shared" si="18"/>
        <v>19.21</v>
      </c>
      <c r="J70" s="229">
        <f t="shared" si="18"/>
        <v>57.300000000000004</v>
      </c>
      <c r="K70" s="229">
        <f t="shared" si="18"/>
        <v>25.5</v>
      </c>
      <c r="L70" s="229">
        <f t="shared" si="18"/>
        <v>45.28</v>
      </c>
      <c r="M70" s="229">
        <f t="shared" si="18"/>
        <v>179.42</v>
      </c>
      <c r="N70" s="229">
        <f t="shared" si="18"/>
        <v>0</v>
      </c>
      <c r="O70" s="229">
        <f t="shared" si="18"/>
        <v>2114</v>
      </c>
      <c r="P70" s="229">
        <f t="shared" si="18"/>
        <v>0</v>
      </c>
      <c r="Q70" s="229">
        <f t="shared" si="18"/>
        <v>0</v>
      </c>
      <c r="R70" s="229">
        <f t="shared" si="18"/>
        <v>0</v>
      </c>
      <c r="S70" s="229">
        <f t="shared" si="18"/>
        <v>0</v>
      </c>
      <c r="T70" s="229">
        <f t="shared" si="18"/>
        <v>10</v>
      </c>
      <c r="U70" s="229">
        <f t="shared" si="18"/>
        <v>0</v>
      </c>
      <c r="V70" s="229">
        <f t="shared" si="18"/>
        <v>2114</v>
      </c>
    </row>
    <row r="71" spans="1:22" s="232" customFormat="1" ht="12.75">
      <c r="A71" s="230" t="s">
        <v>345</v>
      </c>
      <c r="B71" s="231">
        <f>B53+B70</f>
        <v>10607</v>
      </c>
      <c r="C71" s="231"/>
      <c r="D71" s="231">
        <f aca="true" t="shared" si="19" ref="D71:V71">D53+D70</f>
        <v>569</v>
      </c>
      <c r="E71" s="231" t="e">
        <f t="shared" si="19"/>
        <v>#REF!</v>
      </c>
      <c r="F71" s="231">
        <f t="shared" si="19"/>
        <v>1351.81</v>
      </c>
      <c r="G71" s="231">
        <f t="shared" si="19"/>
        <v>55.97</v>
      </c>
      <c r="H71" s="231">
        <f t="shared" si="19"/>
        <v>244.31</v>
      </c>
      <c r="I71" s="231">
        <f t="shared" si="19"/>
        <v>393.0799999999999</v>
      </c>
      <c r="J71" s="231">
        <f t="shared" si="19"/>
        <v>658.45</v>
      </c>
      <c r="K71" s="231">
        <f t="shared" si="19"/>
        <v>155.97</v>
      </c>
      <c r="L71" s="231">
        <f t="shared" si="19"/>
        <v>318.865</v>
      </c>
      <c r="M71" s="231">
        <f t="shared" si="19"/>
        <v>1826.6450000000002</v>
      </c>
      <c r="N71" s="231" t="e">
        <f t="shared" si="19"/>
        <v>#REF!</v>
      </c>
      <c r="O71" s="231">
        <f t="shared" si="19"/>
        <v>23316</v>
      </c>
      <c r="P71" s="231">
        <f t="shared" si="19"/>
        <v>233</v>
      </c>
      <c r="Q71" s="231">
        <f t="shared" si="19"/>
        <v>165</v>
      </c>
      <c r="R71" s="231">
        <f t="shared" si="19"/>
        <v>606</v>
      </c>
      <c r="S71" s="231">
        <f t="shared" si="19"/>
        <v>65</v>
      </c>
      <c r="T71" s="231">
        <f t="shared" si="19"/>
        <v>1956</v>
      </c>
      <c r="U71" s="231">
        <f t="shared" si="19"/>
        <v>627</v>
      </c>
      <c r="V71" s="231">
        <f t="shared" si="19"/>
        <v>23943</v>
      </c>
    </row>
  </sheetData>
  <mergeCells count="7">
    <mergeCell ref="A1:M1"/>
    <mergeCell ref="P2:U2"/>
    <mergeCell ref="F3:J3"/>
    <mergeCell ref="O3:T3"/>
    <mergeCell ref="A2:A4"/>
    <mergeCell ref="B2:B4"/>
    <mergeCell ref="D2:D4"/>
  </mergeCells>
  <printOptions/>
  <pageMargins left="0.1968503937007874" right="0.1968503937007874" top="0.41" bottom="0.55" header="0.17" footer="0.3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73"/>
  <sheetViews>
    <sheetView tabSelected="1" workbookViewId="0" topLeftCell="A1">
      <pane ySplit="7" topLeftCell="BM8" activePane="bottomLeft" state="frozen"/>
      <selection pane="topLeft" activeCell="A1" sqref="A1"/>
      <selection pane="bottomLeft" activeCell="H24" sqref="H24"/>
    </sheetView>
  </sheetViews>
  <sheetFormatPr defaultColWidth="9.00390625" defaultRowHeight="12.75"/>
  <cols>
    <col min="1" max="1" width="10.625" style="0" customWidth="1"/>
    <col min="2" max="2" width="7.125" style="0" customWidth="1"/>
    <col min="3" max="3" width="6.875" style="0" customWidth="1"/>
    <col min="4" max="4" width="5.625" style="0" customWidth="1"/>
    <col min="5" max="5" width="6.75390625" style="0" customWidth="1"/>
    <col min="6" max="7" width="5.75390625" style="0" customWidth="1"/>
    <col min="8" max="8" width="5.00390625" style="0" customWidth="1"/>
    <col min="9" max="9" width="5.375" style="0" customWidth="1"/>
    <col min="10" max="10" width="8.75390625" style="270" customWidth="1"/>
    <col min="11" max="11" width="10.625" style="271" customWidth="1"/>
    <col min="12" max="12" width="7.75390625" style="271" customWidth="1"/>
    <col min="13" max="13" width="10.00390625" style="271" customWidth="1"/>
    <col min="14" max="14" width="6.125" style="0" customWidth="1"/>
  </cols>
  <sheetData>
    <row r="2" spans="1:14" s="3" customFormat="1" ht="32.25" customHeight="1">
      <c r="A2" s="233" t="s">
        <v>346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:14" s="3" customFormat="1" ht="18.75" customHeight="1">
      <c r="A3" s="234"/>
      <c r="B3" s="235"/>
      <c r="C3" s="236"/>
      <c r="D3" s="237"/>
      <c r="E3" s="237"/>
      <c r="F3" s="237"/>
      <c r="G3" s="237"/>
      <c r="H3" s="237"/>
      <c r="I3" s="237"/>
      <c r="J3" s="234"/>
      <c r="K3" s="238"/>
      <c r="L3" s="238"/>
      <c r="M3" s="238"/>
      <c r="N3" s="237"/>
    </row>
    <row r="4" spans="1:14" s="26" customFormat="1" ht="12.75" customHeight="1">
      <c r="A4" s="239" t="s">
        <v>347</v>
      </c>
      <c r="B4" s="239" t="s">
        <v>348</v>
      </c>
      <c r="C4" s="239" t="s">
        <v>349</v>
      </c>
      <c r="D4" s="240" t="s">
        <v>350</v>
      </c>
      <c r="E4" s="240" t="s">
        <v>351</v>
      </c>
      <c r="F4" s="240" t="s">
        <v>352</v>
      </c>
      <c r="G4" s="240"/>
      <c r="H4" s="240"/>
      <c r="I4" s="240"/>
      <c r="J4" s="241" t="s">
        <v>353</v>
      </c>
      <c r="K4" s="242"/>
      <c r="L4" s="241" t="s">
        <v>354</v>
      </c>
      <c r="M4" s="242"/>
      <c r="N4" s="243" t="s">
        <v>355</v>
      </c>
    </row>
    <row r="5" spans="1:14" s="26" customFormat="1" ht="13.5" customHeight="1">
      <c r="A5" s="240"/>
      <c r="B5" s="240"/>
      <c r="C5" s="240"/>
      <c r="D5" s="240"/>
      <c r="E5" s="240"/>
      <c r="F5" s="240" t="s">
        <v>356</v>
      </c>
      <c r="G5" s="240" t="s">
        <v>357</v>
      </c>
      <c r="H5" s="240"/>
      <c r="I5" s="240"/>
      <c r="J5" s="244"/>
      <c r="K5" s="245"/>
      <c r="L5" s="244"/>
      <c r="M5" s="245"/>
      <c r="N5" s="243"/>
    </row>
    <row r="6" spans="1:14" s="26" customFormat="1" ht="5.25" customHeight="1">
      <c r="A6" s="240"/>
      <c r="B6" s="240"/>
      <c r="C6" s="240"/>
      <c r="D6" s="240"/>
      <c r="E6" s="240"/>
      <c r="F6" s="240"/>
      <c r="G6" s="246" t="s">
        <v>358</v>
      </c>
      <c r="H6" s="246" t="s">
        <v>359</v>
      </c>
      <c r="I6" s="246" t="s">
        <v>360</v>
      </c>
      <c r="J6" s="247"/>
      <c r="K6" s="248"/>
      <c r="L6" s="247"/>
      <c r="M6" s="248"/>
      <c r="N6" s="243"/>
    </row>
    <row r="7" spans="1:14" s="252" customFormat="1" ht="14.25" customHeight="1">
      <c r="A7" s="240"/>
      <c r="B7" s="240"/>
      <c r="C7" s="240"/>
      <c r="D7" s="240"/>
      <c r="E7" s="240"/>
      <c r="F7" s="240"/>
      <c r="G7" s="249"/>
      <c r="H7" s="249"/>
      <c r="I7" s="249"/>
      <c r="J7" s="250" t="s">
        <v>0</v>
      </c>
      <c r="K7" s="251" t="s">
        <v>1</v>
      </c>
      <c r="L7" s="250" t="s">
        <v>0</v>
      </c>
      <c r="M7" s="251" t="s">
        <v>1</v>
      </c>
      <c r="N7" s="243"/>
    </row>
    <row r="8" spans="1:14" s="14" customFormat="1" ht="12.75" customHeight="1">
      <c r="A8" s="253" t="s">
        <v>361</v>
      </c>
      <c r="B8" s="254">
        <v>73.82</v>
      </c>
      <c r="C8" s="254">
        <v>71.16</v>
      </c>
      <c r="D8" s="254">
        <v>3</v>
      </c>
      <c r="E8" s="254">
        <v>73.99</v>
      </c>
      <c r="F8" s="254">
        <v>15.87</v>
      </c>
      <c r="G8" s="254">
        <v>7.7</v>
      </c>
      <c r="H8" s="254">
        <v>1.5</v>
      </c>
      <c r="I8" s="254">
        <v>6.67</v>
      </c>
      <c r="J8" s="255">
        <v>529569</v>
      </c>
      <c r="K8" s="256">
        <v>283950</v>
      </c>
      <c r="L8" s="257">
        <v>0</v>
      </c>
      <c r="M8" s="256">
        <v>0</v>
      </c>
      <c r="N8" s="254">
        <v>320.5432132213493</v>
      </c>
    </row>
    <row r="9" spans="1:14" s="14" customFormat="1" ht="12.75" customHeight="1">
      <c r="A9" s="253" t="s">
        <v>362</v>
      </c>
      <c r="B9" s="254">
        <v>116</v>
      </c>
      <c r="C9" s="254">
        <v>115</v>
      </c>
      <c r="D9" s="254">
        <v>4</v>
      </c>
      <c r="E9" s="254">
        <v>115</v>
      </c>
      <c r="F9" s="254">
        <v>20.74</v>
      </c>
      <c r="G9" s="254">
        <v>10.24</v>
      </c>
      <c r="H9" s="254">
        <v>2</v>
      </c>
      <c r="I9" s="254">
        <v>8.5</v>
      </c>
      <c r="J9" s="255">
        <v>674479</v>
      </c>
      <c r="K9" s="256">
        <v>368213</v>
      </c>
      <c r="L9" s="257">
        <v>10000</v>
      </c>
      <c r="M9" s="256">
        <v>0</v>
      </c>
      <c r="N9" s="254">
        <v>264.5208333333333</v>
      </c>
    </row>
    <row r="10" spans="1:14" s="14" customFormat="1" ht="12.75" customHeight="1">
      <c r="A10" s="253" t="s">
        <v>363</v>
      </c>
      <c r="B10" s="254">
        <v>148</v>
      </c>
      <c r="C10" s="254">
        <v>145</v>
      </c>
      <c r="D10" s="254">
        <v>5</v>
      </c>
      <c r="E10" s="254">
        <v>148</v>
      </c>
      <c r="F10" s="254">
        <v>24.86</v>
      </c>
      <c r="G10" s="254">
        <v>13.36</v>
      </c>
      <c r="H10" s="254">
        <v>1.75</v>
      </c>
      <c r="I10" s="254">
        <v>9.75</v>
      </c>
      <c r="J10" s="255">
        <v>813643</v>
      </c>
      <c r="K10" s="256">
        <v>458275</v>
      </c>
      <c r="L10" s="257">
        <v>0</v>
      </c>
      <c r="M10" s="256">
        <v>0</v>
      </c>
      <c r="N10" s="254">
        <v>258.0377252252252</v>
      </c>
    </row>
    <row r="11" spans="1:14" s="14" customFormat="1" ht="12.75" customHeight="1">
      <c r="A11" s="253" t="s">
        <v>364</v>
      </c>
      <c r="B11" s="254">
        <v>129</v>
      </c>
      <c r="C11" s="254">
        <v>98</v>
      </c>
      <c r="D11" s="254">
        <v>5</v>
      </c>
      <c r="E11" s="254">
        <v>121</v>
      </c>
      <c r="F11" s="254">
        <v>22.84</v>
      </c>
      <c r="G11" s="254">
        <v>11.09</v>
      </c>
      <c r="H11" s="254">
        <v>1.5</v>
      </c>
      <c r="I11" s="254">
        <v>10.25</v>
      </c>
      <c r="J11" s="255">
        <v>930162</v>
      </c>
      <c r="K11" s="256">
        <v>489726</v>
      </c>
      <c r="L11" s="257">
        <v>0</v>
      </c>
      <c r="M11" s="256">
        <v>0</v>
      </c>
      <c r="N11" s="254">
        <v>316.36046511627904</v>
      </c>
    </row>
    <row r="12" spans="1:14" s="14" customFormat="1" ht="12.75" customHeight="1">
      <c r="A12" s="253" t="s">
        <v>365</v>
      </c>
      <c r="B12" s="254">
        <v>101</v>
      </c>
      <c r="C12" s="254">
        <v>93</v>
      </c>
      <c r="D12" s="254">
        <v>4</v>
      </c>
      <c r="E12" s="254">
        <v>101</v>
      </c>
      <c r="F12" s="254">
        <v>15.845</v>
      </c>
      <c r="G12" s="254">
        <v>7.97</v>
      </c>
      <c r="H12" s="254">
        <v>1.375</v>
      </c>
      <c r="I12" s="254">
        <v>6.5</v>
      </c>
      <c r="J12" s="255">
        <v>705220</v>
      </c>
      <c r="K12" s="256">
        <v>362770.31</v>
      </c>
      <c r="L12" s="257">
        <v>0</v>
      </c>
      <c r="M12" s="256">
        <v>0</v>
      </c>
      <c r="N12" s="254">
        <v>299.31543729372936</v>
      </c>
    </row>
    <row r="13" spans="1:14" s="14" customFormat="1" ht="12.75" customHeight="1">
      <c r="A13" s="253" t="s">
        <v>366</v>
      </c>
      <c r="B13" s="254">
        <v>98</v>
      </c>
      <c r="C13" s="254">
        <v>90</v>
      </c>
      <c r="D13" s="254">
        <v>4</v>
      </c>
      <c r="E13" s="254">
        <v>94</v>
      </c>
      <c r="F13" s="254">
        <v>19.025</v>
      </c>
      <c r="G13" s="254">
        <v>10.15</v>
      </c>
      <c r="H13" s="254">
        <v>1.625</v>
      </c>
      <c r="I13" s="254">
        <v>7.25</v>
      </c>
      <c r="J13" s="255">
        <v>632977</v>
      </c>
      <c r="K13" s="256">
        <v>348607</v>
      </c>
      <c r="L13" s="257">
        <v>0</v>
      </c>
      <c r="M13" s="256">
        <v>0</v>
      </c>
      <c r="N13" s="254">
        <v>296.4345238095238</v>
      </c>
    </row>
    <row r="14" spans="1:14" s="14" customFormat="1" ht="12.75" customHeight="1">
      <c r="A14" s="253" t="s">
        <v>367</v>
      </c>
      <c r="B14" s="254">
        <v>112</v>
      </c>
      <c r="C14" s="254">
        <v>110</v>
      </c>
      <c r="D14" s="254">
        <v>4</v>
      </c>
      <c r="E14" s="254">
        <v>112</v>
      </c>
      <c r="F14" s="254">
        <v>20.145</v>
      </c>
      <c r="G14" s="254">
        <v>10.17</v>
      </c>
      <c r="H14" s="254">
        <v>1.85</v>
      </c>
      <c r="I14" s="254">
        <v>8.125</v>
      </c>
      <c r="J14" s="255">
        <v>735795</v>
      </c>
      <c r="K14" s="256">
        <v>372939</v>
      </c>
      <c r="L14" s="258">
        <v>0</v>
      </c>
      <c r="M14" s="256">
        <v>0</v>
      </c>
      <c r="N14" s="254">
        <v>277.484375</v>
      </c>
    </row>
    <row r="15" spans="1:14" s="14" customFormat="1" ht="12.75" customHeight="1">
      <c r="A15" s="253" t="s">
        <v>368</v>
      </c>
      <c r="B15" s="254">
        <v>169</v>
      </c>
      <c r="C15" s="254">
        <v>163</v>
      </c>
      <c r="D15" s="254">
        <v>6</v>
      </c>
      <c r="E15" s="254">
        <v>169</v>
      </c>
      <c r="F15" s="254">
        <v>26.71</v>
      </c>
      <c r="G15" s="254">
        <v>12.96</v>
      </c>
      <c r="H15" s="254">
        <v>2.25</v>
      </c>
      <c r="I15" s="254">
        <v>11.5</v>
      </c>
      <c r="J15" s="255">
        <v>886287</v>
      </c>
      <c r="K15" s="256">
        <v>555951</v>
      </c>
      <c r="L15" s="258">
        <v>0</v>
      </c>
      <c r="M15" s="256">
        <v>0</v>
      </c>
      <c r="N15" s="254">
        <v>274.13757396449705</v>
      </c>
    </row>
    <row r="16" spans="1:14" s="14" customFormat="1" ht="12.75" customHeight="1">
      <c r="A16" s="253" t="s">
        <v>369</v>
      </c>
      <c r="B16" s="254">
        <v>74.66</v>
      </c>
      <c r="C16" s="254">
        <v>66.66</v>
      </c>
      <c r="D16" s="254">
        <v>3</v>
      </c>
      <c r="E16" s="254">
        <v>73.65</v>
      </c>
      <c r="F16" s="254">
        <v>14.01</v>
      </c>
      <c r="G16" s="254">
        <v>6.14</v>
      </c>
      <c r="H16" s="254">
        <v>1.5</v>
      </c>
      <c r="I16" s="254">
        <v>6.37</v>
      </c>
      <c r="J16" s="255">
        <v>536607</v>
      </c>
      <c r="K16" s="256">
        <v>266793</v>
      </c>
      <c r="L16" s="258">
        <v>0</v>
      </c>
      <c r="M16" s="256">
        <v>0</v>
      </c>
      <c r="N16" s="254">
        <v>297.78663273506567</v>
      </c>
    </row>
    <row r="17" spans="1:14" s="14" customFormat="1" ht="12.75" customHeight="1">
      <c r="A17" s="253" t="s">
        <v>370</v>
      </c>
      <c r="B17" s="254">
        <v>107</v>
      </c>
      <c r="C17" s="254">
        <v>107</v>
      </c>
      <c r="D17" s="254">
        <v>4</v>
      </c>
      <c r="E17" s="254">
        <v>72.11</v>
      </c>
      <c r="F17" s="254">
        <v>18.33</v>
      </c>
      <c r="G17" s="254">
        <v>9.08</v>
      </c>
      <c r="H17" s="254">
        <v>1.75</v>
      </c>
      <c r="I17" s="254">
        <v>7.5</v>
      </c>
      <c r="J17" s="255">
        <v>748349</v>
      </c>
      <c r="K17" s="256">
        <v>390494.17</v>
      </c>
      <c r="L17" s="258">
        <v>0</v>
      </c>
      <c r="M17" s="256">
        <v>0</v>
      </c>
      <c r="N17" s="254">
        <v>304.12318535825545</v>
      </c>
    </row>
    <row r="18" spans="1:14" s="14" customFormat="1" ht="12.75" customHeight="1">
      <c r="A18" s="253" t="s">
        <v>371</v>
      </c>
      <c r="B18" s="254">
        <v>113</v>
      </c>
      <c r="C18" s="254">
        <v>99</v>
      </c>
      <c r="D18" s="254">
        <v>4</v>
      </c>
      <c r="E18" s="254">
        <v>113</v>
      </c>
      <c r="F18" s="254">
        <v>18.84</v>
      </c>
      <c r="G18" s="254">
        <v>9.09</v>
      </c>
      <c r="H18" s="254">
        <v>1.75</v>
      </c>
      <c r="I18" s="254">
        <v>8</v>
      </c>
      <c r="J18" s="255">
        <v>669345</v>
      </c>
      <c r="K18" s="256">
        <v>365586</v>
      </c>
      <c r="L18" s="258">
        <v>0</v>
      </c>
      <c r="M18" s="256">
        <v>0</v>
      </c>
      <c r="N18" s="254">
        <v>269.60619469026545</v>
      </c>
    </row>
    <row r="19" spans="1:14" s="14" customFormat="1" ht="12.75" customHeight="1">
      <c r="A19" s="253" t="s">
        <v>372</v>
      </c>
      <c r="B19" s="254">
        <v>141.2</v>
      </c>
      <c r="C19" s="254">
        <v>107.1</v>
      </c>
      <c r="D19" s="254">
        <v>5</v>
      </c>
      <c r="E19" s="254">
        <v>140.2</v>
      </c>
      <c r="F19" s="254">
        <v>21.11</v>
      </c>
      <c r="G19" s="254">
        <v>10.86</v>
      </c>
      <c r="H19" s="254">
        <v>1.75</v>
      </c>
      <c r="I19" s="254">
        <v>8.5</v>
      </c>
      <c r="J19" s="255">
        <v>880091</v>
      </c>
      <c r="K19" s="256">
        <v>449465</v>
      </c>
      <c r="L19" s="258">
        <v>0</v>
      </c>
      <c r="M19" s="256">
        <v>0</v>
      </c>
      <c r="N19" s="254">
        <v>265.26499055712935</v>
      </c>
    </row>
    <row r="20" spans="1:14" s="14" customFormat="1" ht="12.75" customHeight="1">
      <c r="A20" s="253" t="s">
        <v>373</v>
      </c>
      <c r="B20" s="254">
        <v>103</v>
      </c>
      <c r="C20" s="254">
        <v>98</v>
      </c>
      <c r="D20" s="254">
        <v>4</v>
      </c>
      <c r="E20" s="254">
        <v>102</v>
      </c>
      <c r="F20" s="254">
        <v>18.84</v>
      </c>
      <c r="G20" s="254">
        <v>9.34</v>
      </c>
      <c r="H20" s="254">
        <v>1.75</v>
      </c>
      <c r="I20" s="254">
        <v>7.75</v>
      </c>
      <c r="J20" s="255">
        <v>848449</v>
      </c>
      <c r="K20" s="256">
        <v>377177</v>
      </c>
      <c r="L20" s="258">
        <v>0</v>
      </c>
      <c r="M20" s="256">
        <v>0</v>
      </c>
      <c r="N20" s="254">
        <v>305.1593851132686</v>
      </c>
    </row>
    <row r="21" spans="1:14" s="14" customFormat="1" ht="12.75" customHeight="1">
      <c r="A21" s="253" t="s">
        <v>374</v>
      </c>
      <c r="B21" s="254">
        <v>100.5</v>
      </c>
      <c r="C21" s="254">
        <v>95.5</v>
      </c>
      <c r="D21" s="254">
        <v>4</v>
      </c>
      <c r="E21" s="254">
        <v>99.49</v>
      </c>
      <c r="F21" s="254">
        <v>18.465</v>
      </c>
      <c r="G21" s="254">
        <v>9.59</v>
      </c>
      <c r="H21" s="254">
        <v>1.625</v>
      </c>
      <c r="I21" s="254">
        <v>7.25</v>
      </c>
      <c r="J21" s="255">
        <v>623040</v>
      </c>
      <c r="K21" s="256">
        <v>343859</v>
      </c>
      <c r="L21" s="258">
        <v>0</v>
      </c>
      <c r="M21" s="256">
        <v>0</v>
      </c>
      <c r="N21" s="254">
        <v>285.1235489220564</v>
      </c>
    </row>
    <row r="22" spans="1:14" s="14" customFormat="1" ht="12.75" customHeight="1">
      <c r="A22" s="253" t="s">
        <v>375</v>
      </c>
      <c r="B22" s="254">
        <v>130</v>
      </c>
      <c r="C22" s="254">
        <v>122</v>
      </c>
      <c r="D22" s="254">
        <v>5</v>
      </c>
      <c r="E22" s="254">
        <v>130</v>
      </c>
      <c r="F22" s="254">
        <v>21.91</v>
      </c>
      <c r="G22" s="254">
        <v>11.66</v>
      </c>
      <c r="H22" s="254">
        <v>1.75</v>
      </c>
      <c r="I22" s="254">
        <v>8.5</v>
      </c>
      <c r="J22" s="255">
        <v>778671</v>
      </c>
      <c r="K22" s="256">
        <v>427127</v>
      </c>
      <c r="L22" s="258">
        <v>0</v>
      </c>
      <c r="M22" s="256">
        <v>0</v>
      </c>
      <c r="N22" s="254">
        <v>273.799358974359</v>
      </c>
    </row>
    <row r="23" spans="1:14" s="14" customFormat="1" ht="12.75" customHeight="1">
      <c r="A23" s="253" t="s">
        <v>376</v>
      </c>
      <c r="B23" s="254">
        <v>104</v>
      </c>
      <c r="C23" s="254">
        <v>102</v>
      </c>
      <c r="D23" s="254">
        <v>4</v>
      </c>
      <c r="E23" s="254">
        <v>104</v>
      </c>
      <c r="F23" s="254">
        <v>18.925</v>
      </c>
      <c r="G23" s="254">
        <v>10.3</v>
      </c>
      <c r="H23" s="254">
        <v>1.875</v>
      </c>
      <c r="I23" s="254">
        <v>6.75</v>
      </c>
      <c r="J23" s="255">
        <v>640536</v>
      </c>
      <c r="K23" s="256">
        <v>401327</v>
      </c>
      <c r="L23" s="258">
        <v>0</v>
      </c>
      <c r="M23" s="256">
        <v>0</v>
      </c>
      <c r="N23" s="254">
        <v>321.57612179487177</v>
      </c>
    </row>
    <row r="24" spans="1:14" s="14" customFormat="1" ht="12.75" customHeight="1">
      <c r="A24" s="253" t="s">
        <v>377</v>
      </c>
      <c r="B24" s="254">
        <v>134</v>
      </c>
      <c r="C24" s="254">
        <v>131</v>
      </c>
      <c r="D24" s="254">
        <v>5</v>
      </c>
      <c r="E24" s="254">
        <v>134</v>
      </c>
      <c r="F24" s="254">
        <v>20.14</v>
      </c>
      <c r="G24" s="254">
        <v>11.14</v>
      </c>
      <c r="H24" s="254">
        <v>2</v>
      </c>
      <c r="I24" s="254">
        <v>7</v>
      </c>
      <c r="J24" s="255">
        <v>1570083</v>
      </c>
      <c r="K24" s="256">
        <v>417846.29</v>
      </c>
      <c r="L24" s="258">
        <v>790000</v>
      </c>
      <c r="M24" s="256">
        <v>56866.29</v>
      </c>
      <c r="N24" s="254">
        <v>259.854657960199</v>
      </c>
    </row>
    <row r="25" spans="1:14" s="14" customFormat="1" ht="12.75" customHeight="1">
      <c r="A25" s="253" t="s">
        <v>378</v>
      </c>
      <c r="B25" s="254">
        <v>100</v>
      </c>
      <c r="C25" s="254">
        <v>97</v>
      </c>
      <c r="D25" s="254">
        <v>4</v>
      </c>
      <c r="E25" s="254">
        <v>100</v>
      </c>
      <c r="F25" s="254">
        <v>18.72</v>
      </c>
      <c r="G25" s="254">
        <v>9.22</v>
      </c>
      <c r="H25" s="254">
        <v>1.75</v>
      </c>
      <c r="I25" s="254">
        <v>7.75</v>
      </c>
      <c r="J25" s="255">
        <v>705237</v>
      </c>
      <c r="K25" s="256">
        <v>352751</v>
      </c>
      <c r="L25" s="258">
        <v>6000</v>
      </c>
      <c r="M25" s="256">
        <v>0</v>
      </c>
      <c r="N25" s="254">
        <v>293.9591666666667</v>
      </c>
    </row>
    <row r="26" spans="1:14" s="14" customFormat="1" ht="12.75" customHeight="1">
      <c r="A26" s="253" t="s">
        <v>379</v>
      </c>
      <c r="B26" s="254">
        <v>149.16</v>
      </c>
      <c r="C26" s="254">
        <v>119.5</v>
      </c>
      <c r="D26" s="254">
        <v>6</v>
      </c>
      <c r="E26" s="254">
        <v>147.15</v>
      </c>
      <c r="F26" s="254">
        <v>22.47</v>
      </c>
      <c r="G26" s="254">
        <v>11.18</v>
      </c>
      <c r="H26" s="254">
        <v>2</v>
      </c>
      <c r="I26" s="254">
        <v>9.29</v>
      </c>
      <c r="J26" s="255">
        <v>880963</v>
      </c>
      <c r="K26" s="256">
        <v>447995</v>
      </c>
      <c r="L26" s="258">
        <v>0</v>
      </c>
      <c r="M26" s="256">
        <v>0</v>
      </c>
      <c r="N26" s="254">
        <v>250.28772235630643</v>
      </c>
    </row>
    <row r="27" spans="1:14" s="14" customFormat="1" ht="12.75" customHeight="1">
      <c r="A27" s="253" t="s">
        <v>380</v>
      </c>
      <c r="B27" s="254">
        <v>139</v>
      </c>
      <c r="C27" s="254">
        <v>121</v>
      </c>
      <c r="D27" s="254">
        <v>5</v>
      </c>
      <c r="E27" s="254">
        <v>136</v>
      </c>
      <c r="F27" s="254">
        <v>26.81</v>
      </c>
      <c r="G27" s="254">
        <v>14.56</v>
      </c>
      <c r="H27" s="254">
        <v>1.75</v>
      </c>
      <c r="I27" s="254">
        <v>10.5</v>
      </c>
      <c r="J27" s="255">
        <v>951706</v>
      </c>
      <c r="K27" s="256">
        <v>483486</v>
      </c>
      <c r="L27" s="258">
        <v>0</v>
      </c>
      <c r="M27" s="256">
        <v>0</v>
      </c>
      <c r="N27" s="254">
        <v>289.85971223021585</v>
      </c>
    </row>
    <row r="28" spans="1:14" s="14" customFormat="1" ht="12.75" customHeight="1">
      <c r="A28" s="253" t="s">
        <v>381</v>
      </c>
      <c r="B28" s="254">
        <v>148</v>
      </c>
      <c r="C28" s="254">
        <v>143</v>
      </c>
      <c r="D28" s="254">
        <v>6</v>
      </c>
      <c r="E28" s="254">
        <v>148</v>
      </c>
      <c r="F28" s="254">
        <v>26.3</v>
      </c>
      <c r="G28" s="254">
        <v>14.4</v>
      </c>
      <c r="H28" s="254">
        <v>2</v>
      </c>
      <c r="I28" s="254">
        <v>9.9</v>
      </c>
      <c r="J28" s="255">
        <v>870899</v>
      </c>
      <c r="K28" s="256">
        <v>458685</v>
      </c>
      <c r="L28" s="258">
        <v>0</v>
      </c>
      <c r="M28" s="256">
        <v>0</v>
      </c>
      <c r="N28" s="254">
        <v>258.2685810810811</v>
      </c>
    </row>
    <row r="29" spans="1:14" s="14" customFormat="1" ht="12.75" customHeight="1">
      <c r="A29" s="253" t="s">
        <v>382</v>
      </c>
      <c r="B29" s="254">
        <v>137</v>
      </c>
      <c r="C29" s="254">
        <v>111</v>
      </c>
      <c r="D29" s="254">
        <v>5</v>
      </c>
      <c r="E29" s="254">
        <v>134</v>
      </c>
      <c r="F29" s="254">
        <v>22.16</v>
      </c>
      <c r="G29" s="254">
        <v>11.14</v>
      </c>
      <c r="H29" s="254">
        <v>2</v>
      </c>
      <c r="I29" s="254">
        <v>9.02</v>
      </c>
      <c r="J29" s="255">
        <v>815189</v>
      </c>
      <c r="K29" s="256">
        <v>427560</v>
      </c>
      <c r="L29" s="258">
        <v>0</v>
      </c>
      <c r="M29" s="256">
        <v>0</v>
      </c>
      <c r="N29" s="254">
        <v>260.0729927007299</v>
      </c>
    </row>
    <row r="30" spans="1:14" s="14" customFormat="1" ht="12.75" customHeight="1">
      <c r="A30" s="253" t="s">
        <v>383</v>
      </c>
      <c r="B30" s="254">
        <v>95.82</v>
      </c>
      <c r="C30" s="254">
        <v>61.16</v>
      </c>
      <c r="D30" s="254">
        <v>4</v>
      </c>
      <c r="E30" s="254">
        <v>92.82</v>
      </c>
      <c r="F30" s="254">
        <v>18.13</v>
      </c>
      <c r="G30" s="254">
        <v>9.09</v>
      </c>
      <c r="H30" s="254">
        <v>1.75</v>
      </c>
      <c r="I30" s="254">
        <v>7.29</v>
      </c>
      <c r="J30" s="255">
        <v>625060</v>
      </c>
      <c r="K30" s="256">
        <v>344368</v>
      </c>
      <c r="L30" s="258">
        <v>6000</v>
      </c>
      <c r="M30" s="256">
        <v>5270.4</v>
      </c>
      <c r="N30" s="254">
        <v>299.49210324914776</v>
      </c>
    </row>
    <row r="31" spans="1:14" s="14" customFormat="1" ht="12.75" customHeight="1">
      <c r="A31" s="253" t="s">
        <v>384</v>
      </c>
      <c r="B31" s="254">
        <v>125</v>
      </c>
      <c r="C31" s="254">
        <v>122</v>
      </c>
      <c r="D31" s="254">
        <v>5</v>
      </c>
      <c r="E31" s="254">
        <v>123</v>
      </c>
      <c r="F31" s="254">
        <v>21.8</v>
      </c>
      <c r="G31" s="254">
        <v>10.8</v>
      </c>
      <c r="H31" s="254">
        <v>1.75</v>
      </c>
      <c r="I31" s="254">
        <v>9.25</v>
      </c>
      <c r="J31" s="255">
        <v>817068</v>
      </c>
      <c r="K31" s="256">
        <v>455846</v>
      </c>
      <c r="L31" s="258">
        <v>0</v>
      </c>
      <c r="M31" s="256">
        <v>0</v>
      </c>
      <c r="N31" s="254">
        <v>303.89733333333334</v>
      </c>
    </row>
    <row r="32" spans="1:14" s="14" customFormat="1" ht="12.75" customHeight="1">
      <c r="A32" s="253" t="s">
        <v>385</v>
      </c>
      <c r="B32" s="254">
        <v>138</v>
      </c>
      <c r="C32" s="254">
        <v>132</v>
      </c>
      <c r="D32" s="254">
        <v>5</v>
      </c>
      <c r="E32" s="254">
        <v>138</v>
      </c>
      <c r="F32" s="254">
        <v>26.76</v>
      </c>
      <c r="G32" s="254">
        <v>14.19</v>
      </c>
      <c r="H32" s="254">
        <v>1.88</v>
      </c>
      <c r="I32" s="254">
        <v>10.69</v>
      </c>
      <c r="J32" s="255">
        <v>817976</v>
      </c>
      <c r="K32" s="256">
        <v>452126</v>
      </c>
      <c r="L32" s="258">
        <v>0</v>
      </c>
      <c r="M32" s="256">
        <v>0</v>
      </c>
      <c r="N32" s="254">
        <v>273.02294685990336</v>
      </c>
    </row>
    <row r="33" spans="1:14" s="14" customFormat="1" ht="12.75" customHeight="1">
      <c r="A33" s="253" t="s">
        <v>386</v>
      </c>
      <c r="B33" s="254">
        <v>150</v>
      </c>
      <c r="C33" s="254">
        <v>103</v>
      </c>
      <c r="D33" s="254">
        <v>6</v>
      </c>
      <c r="E33" s="254">
        <v>111</v>
      </c>
      <c r="F33" s="254">
        <v>23.45</v>
      </c>
      <c r="G33" s="254">
        <v>11.95</v>
      </c>
      <c r="H33" s="254">
        <v>2</v>
      </c>
      <c r="I33" s="254">
        <v>9.5</v>
      </c>
      <c r="J33" s="255">
        <v>944483</v>
      </c>
      <c r="K33" s="256">
        <v>474594</v>
      </c>
      <c r="L33" s="258">
        <v>0</v>
      </c>
      <c r="M33" s="256">
        <v>0</v>
      </c>
      <c r="N33" s="254">
        <v>263.66333333333336</v>
      </c>
    </row>
    <row r="34" spans="1:14" s="14" customFormat="1" ht="12.75" customHeight="1">
      <c r="A34" s="253" t="s">
        <v>387</v>
      </c>
      <c r="B34" s="254">
        <v>99.83</v>
      </c>
      <c r="C34" s="254">
        <v>93.33</v>
      </c>
      <c r="D34" s="254">
        <v>4</v>
      </c>
      <c r="E34" s="254">
        <v>99.5</v>
      </c>
      <c r="F34" s="254">
        <v>16.79</v>
      </c>
      <c r="G34" s="254">
        <v>8.54</v>
      </c>
      <c r="H34" s="254">
        <v>1.75</v>
      </c>
      <c r="I34" s="254">
        <v>6.5</v>
      </c>
      <c r="J34" s="255">
        <v>600270</v>
      </c>
      <c r="K34" s="256">
        <v>330828</v>
      </c>
      <c r="L34" s="258">
        <v>0</v>
      </c>
      <c r="M34" s="256">
        <v>0</v>
      </c>
      <c r="N34" s="254">
        <v>276.1594711008715</v>
      </c>
    </row>
    <row r="35" spans="1:14" s="14" customFormat="1" ht="12.75" customHeight="1">
      <c r="A35" s="253" t="s">
        <v>388</v>
      </c>
      <c r="B35" s="254">
        <v>130</v>
      </c>
      <c r="C35" s="254">
        <v>113</v>
      </c>
      <c r="D35" s="254">
        <v>5</v>
      </c>
      <c r="E35" s="254">
        <v>129</v>
      </c>
      <c r="F35" s="254">
        <v>20.48</v>
      </c>
      <c r="G35" s="254">
        <v>10.06</v>
      </c>
      <c r="H35" s="254">
        <v>2</v>
      </c>
      <c r="I35" s="254">
        <v>8.42</v>
      </c>
      <c r="J35" s="255">
        <v>797319</v>
      </c>
      <c r="K35" s="256">
        <v>435611</v>
      </c>
      <c r="L35" s="258">
        <v>0</v>
      </c>
      <c r="M35" s="256">
        <v>0</v>
      </c>
      <c r="N35" s="254">
        <v>279.2378205128205</v>
      </c>
    </row>
    <row r="36" spans="1:14" s="14" customFormat="1" ht="12.75" customHeight="1">
      <c r="A36" s="253" t="s">
        <v>389</v>
      </c>
      <c r="B36" s="254">
        <v>127</v>
      </c>
      <c r="C36" s="254">
        <v>98</v>
      </c>
      <c r="D36" s="254">
        <v>5</v>
      </c>
      <c r="E36" s="254">
        <v>118</v>
      </c>
      <c r="F36" s="254">
        <v>22.33</v>
      </c>
      <c r="G36" s="254">
        <v>11.83</v>
      </c>
      <c r="H36" s="254">
        <v>2</v>
      </c>
      <c r="I36" s="254">
        <v>8.5</v>
      </c>
      <c r="J36" s="255">
        <v>1058109</v>
      </c>
      <c r="K36" s="256">
        <v>471818</v>
      </c>
      <c r="L36" s="258">
        <v>0</v>
      </c>
      <c r="M36" s="256">
        <v>0</v>
      </c>
      <c r="N36" s="254">
        <v>309.5918635170604</v>
      </c>
    </row>
    <row r="37" spans="1:14" s="14" customFormat="1" ht="12.75" customHeight="1">
      <c r="A37" s="253" t="s">
        <v>390</v>
      </c>
      <c r="B37" s="254">
        <v>216</v>
      </c>
      <c r="C37" s="254">
        <v>210</v>
      </c>
      <c r="D37" s="254">
        <v>8</v>
      </c>
      <c r="E37" s="254">
        <v>216</v>
      </c>
      <c r="F37" s="254">
        <v>33.92</v>
      </c>
      <c r="G37" s="254">
        <v>17.67</v>
      </c>
      <c r="H37" s="254">
        <v>2.75</v>
      </c>
      <c r="I37" s="254">
        <v>13.5</v>
      </c>
      <c r="J37" s="255">
        <v>1269639</v>
      </c>
      <c r="K37" s="256">
        <v>672887</v>
      </c>
      <c r="L37" s="258">
        <v>0</v>
      </c>
      <c r="M37" s="256">
        <v>0</v>
      </c>
      <c r="N37" s="254">
        <v>259.60146604938274</v>
      </c>
    </row>
    <row r="38" spans="1:14" s="14" customFormat="1" ht="12.75" customHeight="1">
      <c r="A38" s="253" t="s">
        <v>391</v>
      </c>
      <c r="B38" s="254">
        <v>219.66</v>
      </c>
      <c r="C38" s="254">
        <v>149.83</v>
      </c>
      <c r="D38" s="254">
        <v>8</v>
      </c>
      <c r="E38" s="254">
        <v>218.49</v>
      </c>
      <c r="F38" s="254">
        <v>32.59</v>
      </c>
      <c r="G38" s="254">
        <v>16.03</v>
      </c>
      <c r="H38" s="254">
        <v>2.5</v>
      </c>
      <c r="I38" s="254">
        <v>14.06</v>
      </c>
      <c r="J38" s="255">
        <v>1216548</v>
      </c>
      <c r="K38" s="256">
        <v>671254</v>
      </c>
      <c r="L38" s="258">
        <v>0</v>
      </c>
      <c r="M38" s="256">
        <v>0</v>
      </c>
      <c r="N38" s="254">
        <v>254.65643873865668</v>
      </c>
    </row>
    <row r="39" spans="1:14" s="14" customFormat="1" ht="12.75" customHeight="1">
      <c r="A39" s="253" t="s">
        <v>392</v>
      </c>
      <c r="B39" s="254">
        <v>104</v>
      </c>
      <c r="C39" s="254">
        <v>85.83</v>
      </c>
      <c r="D39" s="254">
        <v>4</v>
      </c>
      <c r="E39" s="254">
        <v>97.49</v>
      </c>
      <c r="F39" s="254">
        <v>16.985</v>
      </c>
      <c r="G39" s="254">
        <v>8.195</v>
      </c>
      <c r="H39" s="254">
        <v>1.75</v>
      </c>
      <c r="I39" s="254">
        <v>7.04</v>
      </c>
      <c r="J39" s="255">
        <v>754559</v>
      </c>
      <c r="K39" s="256">
        <v>338131</v>
      </c>
      <c r="L39" s="258">
        <v>0</v>
      </c>
      <c r="M39" s="256">
        <v>0</v>
      </c>
      <c r="N39" s="254">
        <v>270.93830128205127</v>
      </c>
    </row>
    <row r="40" spans="1:14" s="14" customFormat="1" ht="12.75" customHeight="1">
      <c r="A40" s="253" t="s">
        <v>393</v>
      </c>
      <c r="B40" s="254">
        <v>188</v>
      </c>
      <c r="C40" s="254">
        <v>181</v>
      </c>
      <c r="D40" s="254">
        <v>7</v>
      </c>
      <c r="E40" s="254">
        <v>189</v>
      </c>
      <c r="F40" s="254">
        <v>30.9</v>
      </c>
      <c r="G40" s="254">
        <v>15.65</v>
      </c>
      <c r="H40" s="254">
        <v>2.25</v>
      </c>
      <c r="I40" s="254">
        <v>13</v>
      </c>
      <c r="J40" s="255">
        <v>1137765</v>
      </c>
      <c r="K40" s="256">
        <v>582605</v>
      </c>
      <c r="L40" s="258">
        <v>0</v>
      </c>
      <c r="M40" s="256">
        <v>0</v>
      </c>
      <c r="N40" s="254">
        <v>258.24689716312054</v>
      </c>
    </row>
    <row r="41" spans="1:14" s="14" customFormat="1" ht="12.75" customHeight="1">
      <c r="A41" s="253" t="s">
        <v>394</v>
      </c>
      <c r="B41" s="254">
        <v>134</v>
      </c>
      <c r="C41" s="254">
        <v>121</v>
      </c>
      <c r="D41" s="254">
        <v>5</v>
      </c>
      <c r="E41" s="254">
        <v>134</v>
      </c>
      <c r="F41" s="254">
        <v>23.34</v>
      </c>
      <c r="G41" s="254">
        <v>10.8</v>
      </c>
      <c r="H41" s="254">
        <v>1.75</v>
      </c>
      <c r="I41" s="254">
        <v>10.79</v>
      </c>
      <c r="J41" s="255">
        <v>809515</v>
      </c>
      <c r="K41" s="256">
        <v>424701</v>
      </c>
      <c r="L41" s="258">
        <v>6000</v>
      </c>
      <c r="M41" s="256">
        <v>4099.2</v>
      </c>
      <c r="N41" s="254">
        <v>264.1175373134328</v>
      </c>
    </row>
    <row r="42" spans="1:14" s="14" customFormat="1" ht="12.75" customHeight="1">
      <c r="A42" s="253" t="s">
        <v>395</v>
      </c>
      <c r="B42" s="254">
        <v>234.5</v>
      </c>
      <c r="C42" s="254">
        <v>219.7</v>
      </c>
      <c r="D42" s="254">
        <v>8</v>
      </c>
      <c r="E42" s="254">
        <v>234.5</v>
      </c>
      <c r="F42" s="254">
        <v>35.46</v>
      </c>
      <c r="G42" s="254">
        <v>16.46</v>
      </c>
      <c r="H42" s="254">
        <v>3</v>
      </c>
      <c r="I42" s="254">
        <v>16</v>
      </c>
      <c r="J42" s="255">
        <v>1347933</v>
      </c>
      <c r="K42" s="256">
        <v>673125</v>
      </c>
      <c r="L42" s="258">
        <v>0</v>
      </c>
      <c r="M42" s="256">
        <v>0</v>
      </c>
      <c r="N42" s="254">
        <v>239.20575692963754</v>
      </c>
    </row>
    <row r="43" spans="1:14" s="14" customFormat="1" ht="12.75" customHeight="1">
      <c r="A43" s="253" t="s">
        <v>396</v>
      </c>
      <c r="B43" s="254">
        <v>96</v>
      </c>
      <c r="C43" s="254">
        <v>83</v>
      </c>
      <c r="D43" s="254">
        <v>4</v>
      </c>
      <c r="E43" s="254">
        <v>96</v>
      </c>
      <c r="F43" s="254">
        <v>16</v>
      </c>
      <c r="G43" s="254">
        <v>6.25</v>
      </c>
      <c r="H43" s="254">
        <v>1.75</v>
      </c>
      <c r="I43" s="254">
        <v>8</v>
      </c>
      <c r="J43" s="255">
        <v>599354</v>
      </c>
      <c r="K43" s="256">
        <v>347392</v>
      </c>
      <c r="L43" s="258">
        <v>0</v>
      </c>
      <c r="M43" s="256">
        <v>0</v>
      </c>
      <c r="N43" s="254">
        <v>301.55555555555554</v>
      </c>
    </row>
    <row r="44" spans="1:14" s="14" customFormat="1" ht="12.75" customHeight="1">
      <c r="A44" s="253" t="s">
        <v>397</v>
      </c>
      <c r="B44" s="254">
        <v>106</v>
      </c>
      <c r="C44" s="254">
        <v>99</v>
      </c>
      <c r="D44" s="254">
        <v>4</v>
      </c>
      <c r="E44" s="254">
        <v>104</v>
      </c>
      <c r="F44" s="254">
        <v>17.61</v>
      </c>
      <c r="G44" s="254">
        <v>8.61</v>
      </c>
      <c r="H44" s="254">
        <v>1.75</v>
      </c>
      <c r="I44" s="254">
        <v>7.25</v>
      </c>
      <c r="J44" s="255">
        <v>660903</v>
      </c>
      <c r="K44" s="256">
        <v>365489</v>
      </c>
      <c r="L44" s="258">
        <v>0</v>
      </c>
      <c r="M44" s="256">
        <v>0</v>
      </c>
      <c r="N44" s="254">
        <v>287.33411949685535</v>
      </c>
    </row>
    <row r="45" spans="1:14" s="14" customFormat="1" ht="18.75" customHeight="1">
      <c r="A45" s="259" t="s">
        <v>398</v>
      </c>
      <c r="B45" s="260">
        <v>4791.15</v>
      </c>
      <c r="C45" s="260">
        <v>4276.77</v>
      </c>
      <c r="D45" s="260">
        <v>181</v>
      </c>
      <c r="E45" s="260">
        <v>4668.39</v>
      </c>
      <c r="F45" s="260">
        <v>809.61</v>
      </c>
      <c r="G45" s="260">
        <v>407.465</v>
      </c>
      <c r="H45" s="260">
        <v>69.73</v>
      </c>
      <c r="I45" s="260">
        <v>332.415</v>
      </c>
      <c r="J45" s="261">
        <v>30883798</v>
      </c>
      <c r="K45" s="260">
        <v>15891357.77</v>
      </c>
      <c r="L45" s="261">
        <v>818000</v>
      </c>
      <c r="M45" s="260">
        <v>66235.89</v>
      </c>
      <c r="N45" s="262">
        <v>276.40124274269573</v>
      </c>
    </row>
    <row r="46" spans="1:14" s="14" customFormat="1" ht="15" customHeight="1">
      <c r="A46" s="263" t="s">
        <v>399</v>
      </c>
      <c r="B46" s="254"/>
      <c r="C46" s="254"/>
      <c r="D46" s="254"/>
      <c r="E46" s="254"/>
      <c r="F46" s="254"/>
      <c r="G46" s="254"/>
      <c r="H46" s="254"/>
      <c r="I46" s="254"/>
      <c r="J46" s="264">
        <v>947027</v>
      </c>
      <c r="K46" s="265"/>
      <c r="L46" s="264"/>
      <c r="M46" s="265"/>
      <c r="N46" s="254"/>
    </row>
    <row r="47" spans="1:14" s="98" customFormat="1" ht="18.75" customHeight="1">
      <c r="A47" s="266" t="s">
        <v>398</v>
      </c>
      <c r="B47" s="262">
        <v>4791.15</v>
      </c>
      <c r="C47" s="262">
        <v>4276.77</v>
      </c>
      <c r="D47" s="262">
        <v>181</v>
      </c>
      <c r="E47" s="262">
        <v>4668.39</v>
      </c>
      <c r="F47" s="262">
        <v>809.61</v>
      </c>
      <c r="G47" s="262">
        <v>407.465</v>
      </c>
      <c r="H47" s="262">
        <v>69.73</v>
      </c>
      <c r="I47" s="262">
        <v>332.415</v>
      </c>
      <c r="J47" s="267">
        <v>31830825</v>
      </c>
      <c r="K47" s="262">
        <v>15891357.77</v>
      </c>
      <c r="L47" s="267">
        <v>818000</v>
      </c>
      <c r="M47" s="262">
        <v>66235.89</v>
      </c>
      <c r="N47" s="262">
        <v>276.40124274269573</v>
      </c>
    </row>
    <row r="48" spans="2:14" s="3" customFormat="1" ht="12.75">
      <c r="B48" s="268"/>
      <c r="C48" s="268"/>
      <c r="D48" s="268"/>
      <c r="E48" s="268"/>
      <c r="F48" s="268"/>
      <c r="G48" s="268"/>
      <c r="H48" s="268"/>
      <c r="I48" s="268"/>
      <c r="J48" s="269"/>
      <c r="K48" s="268"/>
      <c r="L48" s="268"/>
      <c r="M48" s="268"/>
      <c r="N48" s="268"/>
    </row>
    <row r="49" spans="2:14" s="3" customFormat="1" ht="12.75">
      <c r="B49" s="268"/>
      <c r="C49" s="268"/>
      <c r="D49" s="268"/>
      <c r="E49" s="268"/>
      <c r="F49" s="268"/>
      <c r="G49" s="268"/>
      <c r="H49" s="268"/>
      <c r="I49" s="268"/>
      <c r="J49" s="269"/>
      <c r="K49" s="268"/>
      <c r="L49" s="268"/>
      <c r="M49" s="268"/>
      <c r="N49" s="268"/>
    </row>
    <row r="50" spans="2:14" s="3" customFormat="1" ht="12.75">
      <c r="B50" s="268"/>
      <c r="C50" s="268"/>
      <c r="D50" s="268"/>
      <c r="E50" s="268"/>
      <c r="F50" s="268"/>
      <c r="G50" s="268"/>
      <c r="H50" s="268"/>
      <c r="I50" s="268"/>
      <c r="J50" s="269"/>
      <c r="K50" s="268"/>
      <c r="L50" s="268"/>
      <c r="M50" s="268"/>
      <c r="N50" s="268"/>
    </row>
    <row r="51" spans="10:13" s="3" customFormat="1" ht="12.75">
      <c r="J51" s="269"/>
      <c r="K51" s="268"/>
      <c r="L51" s="268"/>
      <c r="M51" s="268"/>
    </row>
    <row r="52" spans="10:13" s="3" customFormat="1" ht="12.75">
      <c r="J52" s="269"/>
      <c r="K52" s="268"/>
      <c r="L52" s="268"/>
      <c r="M52" s="268"/>
    </row>
    <row r="53" spans="10:13" s="3" customFormat="1" ht="12.75">
      <c r="J53" s="269"/>
      <c r="K53" s="268"/>
      <c r="L53" s="268"/>
      <c r="M53" s="268"/>
    </row>
    <row r="54" spans="10:13" s="3" customFormat="1" ht="12.75">
      <c r="J54" s="269"/>
      <c r="K54" s="268"/>
      <c r="L54" s="268"/>
      <c r="M54" s="268"/>
    </row>
    <row r="55" spans="10:13" s="3" customFormat="1" ht="12.75">
      <c r="J55" s="269"/>
      <c r="K55" s="268"/>
      <c r="L55" s="268"/>
      <c r="M55" s="268"/>
    </row>
    <row r="56" spans="10:13" s="3" customFormat="1" ht="12.75">
      <c r="J56" s="269"/>
      <c r="K56" s="268"/>
      <c r="L56" s="268"/>
      <c r="M56" s="268"/>
    </row>
    <row r="57" spans="10:13" s="3" customFormat="1" ht="12.75">
      <c r="J57" s="269"/>
      <c r="K57" s="268"/>
      <c r="L57" s="268"/>
      <c r="M57" s="268"/>
    </row>
    <row r="58" spans="10:13" s="3" customFormat="1" ht="12.75">
      <c r="J58" s="269"/>
      <c r="K58" s="268"/>
      <c r="L58" s="268"/>
      <c r="M58" s="268"/>
    </row>
    <row r="59" spans="10:13" s="3" customFormat="1" ht="12.75">
      <c r="J59" s="269"/>
      <c r="K59" s="268"/>
      <c r="L59" s="268"/>
      <c r="M59" s="268"/>
    </row>
    <row r="60" spans="10:13" s="3" customFormat="1" ht="12.75">
      <c r="J60" s="269"/>
      <c r="K60" s="268"/>
      <c r="L60" s="268"/>
      <c r="M60" s="268"/>
    </row>
    <row r="61" spans="10:13" s="3" customFormat="1" ht="12.75">
      <c r="J61" s="269"/>
      <c r="K61" s="268"/>
      <c r="L61" s="268"/>
      <c r="M61" s="268"/>
    </row>
    <row r="62" spans="10:13" s="3" customFormat="1" ht="12.75">
      <c r="J62" s="269"/>
      <c r="K62" s="268"/>
      <c r="L62" s="268"/>
      <c r="M62" s="268"/>
    </row>
    <row r="63" spans="10:13" s="3" customFormat="1" ht="12.75">
      <c r="J63" s="269"/>
      <c r="K63" s="268"/>
      <c r="L63" s="268"/>
      <c r="M63" s="268"/>
    </row>
    <row r="64" spans="10:13" s="3" customFormat="1" ht="12.75">
      <c r="J64" s="269"/>
      <c r="K64" s="268"/>
      <c r="L64" s="268"/>
      <c r="M64" s="268"/>
    </row>
    <row r="65" spans="10:13" s="3" customFormat="1" ht="12.75">
      <c r="J65" s="269"/>
      <c r="K65" s="268"/>
      <c r="L65" s="268"/>
      <c r="M65" s="268"/>
    </row>
    <row r="66" spans="10:13" s="3" customFormat="1" ht="12.75">
      <c r="J66" s="269"/>
      <c r="K66" s="268"/>
      <c r="L66" s="268"/>
      <c r="M66" s="268"/>
    </row>
    <row r="67" spans="10:13" s="3" customFormat="1" ht="12.75">
      <c r="J67" s="269"/>
      <c r="K67" s="268"/>
      <c r="L67" s="268"/>
      <c r="M67" s="268"/>
    </row>
    <row r="68" spans="10:13" s="3" customFormat="1" ht="12.75">
      <c r="J68" s="269"/>
      <c r="K68" s="268"/>
      <c r="L68" s="268"/>
      <c r="M68" s="268"/>
    </row>
    <row r="69" spans="10:13" s="3" customFormat="1" ht="12.75">
      <c r="J69" s="269"/>
      <c r="K69" s="268"/>
      <c r="L69" s="268"/>
      <c r="M69" s="268"/>
    </row>
    <row r="70" spans="10:13" s="3" customFormat="1" ht="12.75">
      <c r="J70" s="269"/>
      <c r="K70" s="268"/>
      <c r="L70" s="268"/>
      <c r="M70" s="268"/>
    </row>
    <row r="71" spans="10:13" s="3" customFormat="1" ht="12.75">
      <c r="J71" s="269"/>
      <c r="K71" s="268"/>
      <c r="L71" s="268"/>
      <c r="M71" s="268"/>
    </row>
    <row r="72" spans="10:13" s="3" customFormat="1" ht="12.75">
      <c r="J72" s="269"/>
      <c r="K72" s="268"/>
      <c r="L72" s="268"/>
      <c r="M72" s="268"/>
    </row>
    <row r="73" spans="10:13" s="3" customFormat="1" ht="12.75">
      <c r="J73" s="269"/>
      <c r="K73" s="268"/>
      <c r="L73" s="268"/>
      <c r="M73" s="268"/>
    </row>
  </sheetData>
  <sheetProtection/>
  <mergeCells count="15">
    <mergeCell ref="D4:D7"/>
    <mergeCell ref="F4:I4"/>
    <mergeCell ref="F5:F7"/>
    <mergeCell ref="G5:I5"/>
    <mergeCell ref="G6:G7"/>
    <mergeCell ref="A2:N2"/>
    <mergeCell ref="E4:E7"/>
    <mergeCell ref="I6:I7"/>
    <mergeCell ref="H6:H7"/>
    <mergeCell ref="J4:K6"/>
    <mergeCell ref="L4:M6"/>
    <mergeCell ref="A4:A7"/>
    <mergeCell ref="B4:B7"/>
    <mergeCell ref="N4:N7"/>
    <mergeCell ref="C4: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Gdyni</dc:creator>
  <cp:keywords/>
  <dc:description/>
  <cp:lastModifiedBy>kbaza</cp:lastModifiedBy>
  <cp:lastPrinted>2010-08-10T09:08:07Z</cp:lastPrinted>
  <dcterms:created xsi:type="dcterms:W3CDTF">1998-01-28T09:06:54Z</dcterms:created>
  <dcterms:modified xsi:type="dcterms:W3CDTF">2010-08-20T08:07:42Z</dcterms:modified>
  <cp:category/>
  <cp:version/>
  <cp:contentType/>
  <cp:contentStatus/>
</cp:coreProperties>
</file>