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670" windowHeight="5895" tabRatio="601" activeTab="0"/>
  </bookViews>
  <sheets>
    <sheet name="grudzień09" sheetId="1" r:id="rId1"/>
  </sheets>
  <definedNames>
    <definedName name="_xlnm.Print_Titles" localSheetId="0">'grudzień09'!$2:$4</definedName>
  </definedNames>
  <calcPr fullCalcOnLoad="1"/>
</workbook>
</file>

<file path=xl/sharedStrings.xml><?xml version="1.0" encoding="utf-8"?>
<sst xmlns="http://schemas.openxmlformats.org/spreadsheetml/2006/main" count="1688" uniqueCount="451">
  <si>
    <t>Dział</t>
  </si>
  <si>
    <t>Rozdział</t>
  </si>
  <si>
    <t>Paragraf</t>
  </si>
  <si>
    <t>Zadania własne gminy</t>
  </si>
  <si>
    <t>Zadania własne gminy - rady dzielnic</t>
  </si>
  <si>
    <t>Zadania własne powiatu</t>
  </si>
  <si>
    <t>Zadania zlecone gminy</t>
  </si>
  <si>
    <t>Zadania zlecone powiatu</t>
  </si>
  <si>
    <t>Suma całkowita</t>
  </si>
  <si>
    <t>010 ROLNICTWO I ŁOWIECTWO</t>
  </si>
  <si>
    <t>4300 zakup usług pozostałych</t>
  </si>
  <si>
    <t>01030 Izby rolnicze</t>
  </si>
  <si>
    <t>2850 wpłaty gmin na rzecz izb rolniczych w wysokości 2% uzyskanych wpływów z podatku rolnego</t>
  </si>
  <si>
    <t>01095 Pozostała działalność</t>
  </si>
  <si>
    <t>020 LEŚNICTWO</t>
  </si>
  <si>
    <t>02001 Gospodarka leśna</t>
  </si>
  <si>
    <t>02002 Nadzór nad gospodarką leśną</t>
  </si>
  <si>
    <t>4110 składki na ubezpieczenia społeczne</t>
  </si>
  <si>
    <t>4120 składki na Fundusz Pracy</t>
  </si>
  <si>
    <t>600 TRANSPORT I ŁĄCZNOŚĆ</t>
  </si>
  <si>
    <t>60004 Lokalny transport zbiorowy</t>
  </si>
  <si>
    <t>6050 wydatki inwestycyjne jednostek budżetowych</t>
  </si>
  <si>
    <t>60015 Drogi publiczne w miastach na prawach powiatu</t>
  </si>
  <si>
    <t>4260 zakup energii</t>
  </si>
  <si>
    <t>4270 zakup usług remontowych</t>
  </si>
  <si>
    <t>4430 różne opłaty i składki</t>
  </si>
  <si>
    <t>4590 kary i odszkodowania wypłacane na rzecz osób fizycznych</t>
  </si>
  <si>
    <t>6060 wydatki na zakupy inwestycyjne jednostek budżetowych</t>
  </si>
  <si>
    <t>60016 Drogi publiczne gminne</t>
  </si>
  <si>
    <t>60095 Pozostała działalność</t>
  </si>
  <si>
    <t>3030 różne wydatki na rzecz osób fizycznych</t>
  </si>
  <si>
    <t>630 TURYSTYKA</t>
  </si>
  <si>
    <t>63003 Zadania w zakresie upowszechniania turystyki</t>
  </si>
  <si>
    <t>4210 zakup materiałów i wyposażenia</t>
  </si>
  <si>
    <t>63095 Pozostała działalność</t>
  </si>
  <si>
    <t>700 GOSPODARKA MIESZKANIOWA</t>
  </si>
  <si>
    <t>70001 Zakłady gospodarki mieszkaniowej</t>
  </si>
  <si>
    <t>2650 dotacja przedmiotowa z budżetu dla zakładu budżetowego</t>
  </si>
  <si>
    <t>70005 Gospodarka gruntami i nieruchomościami</t>
  </si>
  <si>
    <t>4510 opłaty na rzecz budżetu państwa</t>
  </si>
  <si>
    <t>4600 kary i odszkodowania wypłacane na rzecz osób prawnych i innych jednostek organizacyjnych</t>
  </si>
  <si>
    <t>4610 koszty postępowania sądowego i prokuratorskiego</t>
  </si>
  <si>
    <t>70095 Pozostała działalność</t>
  </si>
  <si>
    <t>710 DZIAŁALNOŚĆ USŁUGOWA</t>
  </si>
  <si>
    <t>71004 Plany zagospodarowania przestrzennego</t>
  </si>
  <si>
    <t>71013 Prace geodezyjne i kartograficzne (nieinwestycyjne)</t>
  </si>
  <si>
    <t>71014 Opracowania geodezyjne i kartograficzne</t>
  </si>
  <si>
    <t>71015 Nadzór budowlany</t>
  </si>
  <si>
    <t>4010 wynagrodzenia osobowe pracowników</t>
  </si>
  <si>
    <t>4040 dodatkowe wynagrodzenie roczne</t>
  </si>
  <si>
    <t>4280 zakup usług zdrowotnych</t>
  </si>
  <si>
    <t>4410 podróże służbowe krajowe</t>
  </si>
  <si>
    <t>4440 odpisy na zakładowy fundusz świadczeń socjalnych</t>
  </si>
  <si>
    <t>71095 Pozostała działalność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</si>
  <si>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</si>
  <si>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</si>
  <si>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750 ADMINISTRACJA PUBLICZNA</t>
  </si>
  <si>
    <t>75011 Urzędy wojewódzkie</t>
  </si>
  <si>
    <t>4420 podróże służbowe zagraniczne</t>
  </si>
  <si>
    <t>75022 Rady gmin (miast i miast na prawach powiatu)</t>
  </si>
  <si>
    <t>75023 Urzędy gmin (miast i miast na prawach powiatu)</t>
  </si>
  <si>
    <t>4140 wpłaty na Państwowy Fundusz Rehabilitacji Osób Niepełnosprawnych</t>
  </si>
  <si>
    <t>75095 Pozostała działalność</t>
  </si>
  <si>
    <t>751 URZĘDY NACZELNYCH ORGANÓW WŁADZY PAŃSTWOWEJ, KONTROLI I OCHRONY PRAWA ORAZ SĄDOWNICTWA</t>
  </si>
  <si>
    <t>75101 Urzędy naczelnych organów władzy państwowej, kontroli i ochrony prawa</t>
  </si>
  <si>
    <t>754 BEZPIECZEŃSTWO PUBLICZNE I OCHRONA PRZECIWPOŻAROWA</t>
  </si>
  <si>
    <t>75411 Komendy powiatowe Państwowej Straży Pożarnej</t>
  </si>
  <si>
    <t>4050 uposażenia żołnierzy zawodowych i nadterminowych oraz funkcjonariuszy</t>
  </si>
  <si>
    <t>4060 pozostałe należności żołnierzy zawodowych i nadterminowych oraz funkcjonariuszy</t>
  </si>
  <si>
    <t>4480 podatek od nieruchomości</t>
  </si>
  <si>
    <t>75412 Ochotnicze straże pożarne</t>
  </si>
  <si>
    <t>75414 Obrona cywilna</t>
  </si>
  <si>
    <t>75416 Straż Miejska</t>
  </si>
  <si>
    <t>75495 Pozostała działalność</t>
  </si>
  <si>
    <t>756 DOCHODY OD OSÓB PRAWNYCH, OD OSÓB FIZYCZNYCH I OD INNYCH JEDNOSTEK NIE POSIADAJĄCYCH OSOBOWOŚCI PRAWNEJ ORAZ WYDATKI ZWIĄZANE Z ICH POBOREM</t>
  </si>
  <si>
    <t>75647 Pobór podatków, opłat i niepodatkowych należności budżetowych</t>
  </si>
  <si>
    <t>4100 wynagrodzenia agencyjno - prowizyjne</t>
  </si>
  <si>
    <t>757 OBSŁUGA DŁUGU PUBLICZNEGO</t>
  </si>
  <si>
    <t>75702 Obsługa papierów wartościowych, kredytów i pożyczek jednostek samorządu terytorialnego</t>
  </si>
  <si>
    <t>758 RÓŻNE ROZLICZENIA</t>
  </si>
  <si>
    <t>75818 Rezerwy ogólne i celowe</t>
  </si>
  <si>
    <t>4810 rezerwy-ogólna</t>
  </si>
  <si>
    <t>75832 Część równoważąca subwencji ogólnej dla powiatów</t>
  </si>
  <si>
    <t>2930 wpłaty jednostek samorządu terytorialnego do budżetu państwa</t>
  </si>
  <si>
    <t>801 OŚWIATA I WYCHOWANIE</t>
  </si>
  <si>
    <t>80101 Szkoły podstawowe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</si>
  <si>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</si>
  <si>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</si>
  <si>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2910 zwrot dotacji wykorzystanych niezgodnie z przeznaczeniem lub pobranych w nadmiernej wysokości</t>
  </si>
  <si>
    <t>4240 zakup pomocy naukowych, dydaktycznych i książek</t>
  </si>
  <si>
    <t>80102 Szkoły podstawowe specjalne</t>
  </si>
  <si>
    <t>80104 Przedszkola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</si>
  <si>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</si>
  <si>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</si>
  <si>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80110 Gimnazja</t>
  </si>
  <si>
    <t>80111 Gimnazja specjalne</t>
  </si>
  <si>
    <t>80113 Dowożenie uczniów do szkół</t>
  </si>
  <si>
    <t>80120 Licea ogólnokształcące</t>
  </si>
  <si>
    <t>80123 Licea profilowane</t>
  </si>
  <si>
    <t>80130 Szkoły zawodowe</t>
  </si>
  <si>
    <t>80132 Szkoły artystyczne</t>
  </si>
  <si>
    <t>80134 Szkoły zawodowe specjalne</t>
  </si>
  <si>
    <t>80140 Centra kształcenia ustawicznego i praktycznego oraz ośrodki dokształcania zawodowego</t>
  </si>
  <si>
    <t>80141 Zakłady kształcenia nauczycieli</t>
  </si>
  <si>
    <t>80146 Dokształcanie i doskonalenie nauczycieli</t>
  </si>
  <si>
    <t>80195 Pozostała działalność</t>
  </si>
  <si>
    <t>80197 Gospodarstwa pomocnicze</t>
  </si>
  <si>
    <t>2660 dotacja przedmiotowa z budżetu dla gospodarstwa pomocniczego</t>
  </si>
  <si>
    <t>803 SZKOLNICTWO WYŻSZE</t>
  </si>
  <si>
    <t>80309 Pomoc materialna dla studentów</t>
  </si>
  <si>
    <t>3250 stypendia różne</t>
  </si>
  <si>
    <t>851 OCHRONA ZDROWIA</t>
  </si>
  <si>
    <t>85149 Programy polityki zdrowotnej</t>
  </si>
  <si>
    <t>85153 Zwalczanie narkomanii</t>
  </si>
  <si>
    <t>85154 Przeciwdziałanie alkoholizmowi</t>
  </si>
  <si>
    <t>4220 zakup środków żywności</t>
  </si>
  <si>
    <t>85156 Składki na ubezpieczenia zdrowotne oraz świadczenia dla osób nie objętych obowiązkiem ubezpieczenia zdrowotnego</t>
  </si>
  <si>
    <t>85158 Izby wytrzeźwień</t>
  </si>
  <si>
    <t>85195 Pozostała działalność</t>
  </si>
  <si>
    <t>2830 dotacja celowa z budżetu na finansowanie lub dofinansowanie zadań zleconych do realizacji pozostałym jednostkom nie zaliczanym do sektora finansów publicznych</t>
  </si>
  <si>
    <t>852 POMOC SPOŁECZNA</t>
  </si>
  <si>
    <t>85201 Placówki opiekuńczo - wychowawcze</t>
  </si>
  <si>
    <t>3110 świadczenia społeczne</t>
  </si>
  <si>
    <t>85202 Domy pomocy społecznej</t>
  </si>
  <si>
    <t>85203 Ośrodki wsparcia</t>
  </si>
  <si>
    <t>85204 Rodziny zastępcze</t>
  </si>
  <si>
    <t>85215 Dodatki mieszkaniowe</t>
  </si>
  <si>
    <t>85219 Ośrodki pomocy społecznej</t>
  </si>
  <si>
    <t>85228 usługi opiekuńcze i specjalistyczne usługi opiekuńcze</t>
  </si>
  <si>
    <t>85295 Pozostała działalność</t>
  </si>
  <si>
    <t>853 POZOSTAŁE ZADANIA W ZAKRESIE POLITYKI SPOŁECZNEJ</t>
  </si>
  <si>
    <t>85305 Żłobki</t>
  </si>
  <si>
    <t>85321 Zespoły do spraw orzekania o niepełnosprawności</t>
  </si>
  <si>
    <t>85333 Powiatowe urzędy pracy</t>
  </si>
  <si>
    <t>85395 Pozostała działalność</t>
  </si>
  <si>
    <t>854 EDUKACYJNA OPIEKA WYCHOWAWCZA</t>
  </si>
  <si>
    <t>85401 Świetlice szkolne</t>
  </si>
  <si>
    <t>85403 Specjalne ośrodki szkolno - wychowawcze</t>
  </si>
  <si>
    <t>85406 Poradnie psychologiczno - pedagogiczne, w tym poradnie specjalistyczne</t>
  </si>
  <si>
    <t>85407 Placówki wychowania pozaszkolnego</t>
  </si>
  <si>
    <t>85410 Internaty i bursy szkolne</t>
  </si>
  <si>
    <t>85412 Kolonie i obozy oraz inne formy wypoczynku dzieci i młodzieży szkolnej, a także szkolenia młodzieży</t>
  </si>
  <si>
    <t>85415 Pomoc materialna dla uczniów</t>
  </si>
  <si>
    <t>85417 Szkolne schroniska młodzieżowe</t>
  </si>
  <si>
    <t>85446 Dokształcanie i doskonalenie nauczycieli</t>
  </si>
  <si>
    <t>85495 Pozostała działalność</t>
  </si>
  <si>
    <t>900 GOSPODARKA KOMUNALNA I OCHRONA ŚRODOWISKA</t>
  </si>
  <si>
    <t>90001 Gospodarka ściekowa i ochrona wód</t>
  </si>
  <si>
    <t>90003 Oczyszczanie miast i wsi</t>
  </si>
  <si>
    <t>90004 Utrzymanie zieleni w miastach i gminach</t>
  </si>
  <si>
    <t>90013 Schroniska dla zwierząt</t>
  </si>
  <si>
    <t>90015 Oświetlenie ulic, placów i dróg</t>
  </si>
  <si>
    <t>90095 Pozostała działalność</t>
  </si>
  <si>
    <t>921 KULTURA I OCHRONA DZIEDZICTWA NARODOWEGO</t>
  </si>
  <si>
    <t>92105 Pozostałe zadania w zakresie kultury</t>
  </si>
  <si>
    <t>92109 Domy i ośrodki kultury, świetlice i kluby</t>
  </si>
  <si>
    <t>92116 Biblioteki</t>
  </si>
  <si>
    <t>92118 Muzea</t>
  </si>
  <si>
    <t>6220 dotacje celowe z budżetu na finansowanie lub dofinansowanie kosztów realizacji inwestycji i zakupów inwestycyjnych innych jednostek sektora finansów publicznych</t>
  </si>
  <si>
    <t>926 KULTURA FIZYCZNA I SPORT</t>
  </si>
  <si>
    <t>92601 Obiekty sportowe</t>
  </si>
  <si>
    <t>92605 Zadania w zakresie kultury fizycznej i sportu</t>
  </si>
  <si>
    <t>4170 wynagrodzenia bezosobowe</t>
  </si>
  <si>
    <t>3020 wydatki osobowe niezaliczone do wynagrodzeń</t>
  </si>
  <si>
    <t>4520 opłaty na rzecz budżetów jednostek samorządu terytorialnego</t>
  </si>
  <si>
    <t>4530 podatek od towarów i usług (VAT)</t>
  </si>
  <si>
    <t>4580 pozostałe odsetki</t>
  </si>
  <si>
    <t>3050 zasądzone renty</t>
  </si>
  <si>
    <t>3040 nagrody o charakterze szczególnym niezaliczone do wynagrodzeń</t>
  </si>
  <si>
    <t>4540 składki do organizacji międzynarodowych</t>
  </si>
  <si>
    <t>75404 Komendy wojewódzkie Policji</t>
  </si>
  <si>
    <t>3070 wydatki osobowe niezaliczone do uposażeń wypłacane żołnierzom i funkcjonariuszom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</si>
  <si>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</si>
  <si>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</si>
  <si>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</si>
  <si>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4810 rezerwy-celowa na realizację zadań przez podmioty prowadzące działalność pożytku publicznego</t>
  </si>
  <si>
    <t>2310 dotacje celowe przekazane gminie na zadania bieżące realizowane na podstawie porozumień (umów) między j.s.t.</t>
  </si>
  <si>
    <t>80121 Licea ogólnokształcące specjalne</t>
  </si>
  <si>
    <t>85111 Szpitale ogólne</t>
  </si>
  <si>
    <t>2560 dotacja podmiotowa z budżetu dla samodzielnego publicznego zakładu opieki zdrowotnej utworzonego przez jednostkę samorządu terytorialnego</t>
  </si>
  <si>
    <t>4130 składki na ubezpieczenie zdrowotne</t>
  </si>
  <si>
    <t>2320 dotacje celowe przekazane dla powiatu na zadania bieżące realizowane na podstawie porozumień (umów) między j.s.t</t>
  </si>
  <si>
    <t>4330 zakup usług przez jednostki samorządu terytorialnego od innych jednostek samorządu terytorialnego</t>
  </si>
  <si>
    <t>3240 stypendia dla uczniów</t>
  </si>
  <si>
    <t>85419 Ośrodki rewalidacyjno - wychowawcze</t>
  </si>
  <si>
    <t>2480 dotacja podmiotowa z budżetu dla samorządowej instytucji kultury</t>
  </si>
  <si>
    <t>2720 dotacje celowe z budżetu na finansowanie lub dofinansowanie prac remontowych i konserwatorskich obiektów zabytkowych przekazane jednostkom niezaliczanym do sektora finansów publicznych</t>
  </si>
  <si>
    <t>85311 Rehabilitacja zawodowa i społeczna osób niepełnosprawnych</t>
  </si>
  <si>
    <t>4178 wynagrodzenia bezosobowe</t>
  </si>
  <si>
    <t>4218 zakup materiałów i wyposażenia</t>
  </si>
  <si>
    <t>4308 zakup usług pozostałych</t>
  </si>
  <si>
    <t>4309 zakup usług pozostałych</t>
  </si>
  <si>
    <t>4179 wynagrodzenia bezosobowe</t>
  </si>
  <si>
    <t>4219 zakup materiałów i wyposażenia</t>
  </si>
  <si>
    <t>4350 zakup usług dostępu do sieci Internet</t>
  </si>
  <si>
    <t>75075 Promocja jednostek samorządu terytorialnego</t>
  </si>
  <si>
    <t>80103 Oddziały przedszkolne w szkołach podstawowych</t>
  </si>
  <si>
    <t>85214 Zasiłki i pomoc w naturze oraz składki na ubezpieczenia emerytalne i rentowe</t>
  </si>
  <si>
    <t>92120 Ochrona zabytków i opieka nad zabytkami</t>
  </si>
  <si>
    <t>3000 wpłaty jednostek na fundusz celowy</t>
  </si>
  <si>
    <t>85220 Jednostki specjalistycznego poradnictwa, mieszkania chronione i ośrodki interwencji kryzysowej</t>
  </si>
  <si>
    <t>85212 Świadczenia rodzinne, zaliczka alimentacyjna oraz składki na ubezpieczenia emerytalne i rentowe z ubezpieczenia społecznego</t>
  </si>
  <si>
    <t>6010 wydatki na zakup i objęcie akcji, wniesienie wkładów do spółek prawa handlowego oraz na fundusz statutowy banków państwowych i innych instytucji finansowych</t>
  </si>
  <si>
    <t>4429 podróże służbowe zagraniczne</t>
  </si>
  <si>
    <t>4118 składki na ubezpieczenia społeczne</t>
  </si>
  <si>
    <t>4119 składki na ubezpieczenia społeczne</t>
  </si>
  <si>
    <t>4128 składki na Fundusz Pracy</t>
  </si>
  <si>
    <t>4129 składki na Fundusz Pracy</t>
  </si>
  <si>
    <t>4428 podróże służbowe zagraniczne</t>
  </si>
  <si>
    <t>92106 Teatry</t>
  </si>
  <si>
    <t>92695 Pozostała działalność</t>
  </si>
  <si>
    <t>4217 zakup materiałów i wyposażenia</t>
  </si>
  <si>
    <t>4307 zakup usług pozostałych</t>
  </si>
  <si>
    <t>4427 podróże służbowe zagraniczne</t>
  </si>
  <si>
    <t>4247 zakup pomocy naukowych, dydaktycznych i książek</t>
  </si>
  <si>
    <t>4018 wynagrodzenia osobowe pracowników</t>
  </si>
  <si>
    <t>4019 wynagrodzenia osobowe pracowników</t>
  </si>
  <si>
    <t>71035 Cmentarze</t>
  </si>
  <si>
    <t>4950 różnice kursowe</t>
  </si>
  <si>
    <t>4390 zakup usług obejmujących wykonanie ekspertyz, analiz i opinii</t>
  </si>
  <si>
    <t>4360 opłaty z tytułu zakupu usług telekomunikacyjnych telefonii komórkowej</t>
  </si>
  <si>
    <t>4370 opłaty z tytułu zakupu usług telekomunikacyjnych telefonii stacjonarnej</t>
  </si>
  <si>
    <t>4380 zakup usług obejmujących tłumaczenia</t>
  </si>
  <si>
    <t>4388 zakup usług obejmujących tłumaczenia</t>
  </si>
  <si>
    <t>4389 zakup usług obejmujących tłumaczenia</t>
  </si>
  <si>
    <t>4700 szkolenia pracowników niebędących członkami korpusu służby cywilnej</t>
  </si>
  <si>
    <t>4740 zakup materiałów papierniczych do sprzętu drukarskiego i urządzeń kserograficznych</t>
  </si>
  <si>
    <t>4750 zakup akcesoriów komputerowych, w tym programów i licencji</t>
  </si>
  <si>
    <t>60017 Drogi wewnętrzne</t>
  </si>
  <si>
    <t>4020 wynagrodzenia osobowe członków korpusu służby cywilnej</t>
  </si>
  <si>
    <t>4747 zakup materiałów papierniczych do sprzętu drukarskiego i urządzeń kserograficznych</t>
  </si>
  <si>
    <t>4748 zakup materiałów papierniczych do sprzętu drukarskiego i urządzeń kserograficznych</t>
  </si>
  <si>
    <t>90017 Zakłady gospodarki komunalnej</t>
  </si>
  <si>
    <t>4400 opłaty za administrowanie i czynsze za budynki, lokale i pomieszczenia garażowe</t>
  </si>
  <si>
    <t>71003 Biura planowania przestrzennego</t>
  </si>
  <si>
    <t>4230 zakup leków, wyrobów medycznych i produktów biobójczych</t>
  </si>
  <si>
    <t>% wyk.</t>
  </si>
  <si>
    <t>4749 zakup materiałów papierniczych do sprzętu drukarskiego i urządzeń kserograficznych</t>
  </si>
  <si>
    <t>6170 wpłaty jednostek na fundusz celowy na finansowanie lub dofinansowanie zadań inwestycyjnych</t>
  </si>
  <si>
    <t>4757 zakup akcesoriów komputerowych, w tym programów i licencji</t>
  </si>
  <si>
    <t>6055 wydatki inwestycyjne jednostek budżetowych</t>
  </si>
  <si>
    <t>6056 wydatki inwestycyjne jednostek budżetowych</t>
  </si>
  <si>
    <t>4417 podróże służbowe krajowe</t>
  </si>
  <si>
    <t>75421 Zarządzanie kryzysowe</t>
  </si>
  <si>
    <t>4810 rezerwy-celowa na działalność dzielnic</t>
  </si>
  <si>
    <t>4810 rezerwy-celowa na podwyżki wynagrodzeń, odprawy emerytalne, nagrody jubileuszowe i zwiększenie zatrudnienia</t>
  </si>
  <si>
    <t>4810 rezerwy-celowa na realizację zadań z zakresu zarządzania kryzysowego</t>
  </si>
  <si>
    <t>80148 Stołówki szkolne</t>
  </si>
  <si>
    <t>85213 Składki na ubezpieczenie zdrowotne opłacane za osoby pobierające niektóre świadczenia z pomocy społecznej, niektóre świadczenia rodzinne oraz za osoby uczestniczące w zajęciach w centrum integracji społecznej</t>
  </si>
  <si>
    <t>2550 dotacja podmiotowa z budżetu dla państwowej instytucji kultury</t>
  </si>
  <si>
    <t>85141 Ratownictwo medyczne</t>
  </si>
  <si>
    <t>4449 odpisy na zakładowy fundusz świadczeń socjalnych</t>
  </si>
  <si>
    <t>75406 Straż Graniczna</t>
  </si>
  <si>
    <t>85226 Ośrodki adopcyjno - opiekuńcze</t>
  </si>
  <si>
    <t>4448 odpisy na zakładowy fundusz świadczeń socjalnych</t>
  </si>
  <si>
    <t>4708 szkolenia pracowników niebędących członkami korpusu służby cywilnej</t>
  </si>
  <si>
    <t>85404 Wczesne wspomaganie rozwoju dziecka</t>
  </si>
  <si>
    <t>01030 Izby rolnicze Suma</t>
  </si>
  <si>
    <t>01095 Pozostała działalność Suma</t>
  </si>
  <si>
    <t>010 ROLNICTWO I ŁOWIECTWO Suma</t>
  </si>
  <si>
    <t>02001 Gospodarka leśna Suma</t>
  </si>
  <si>
    <t>02002 Nadzór nad gospodarką leśną Suma</t>
  </si>
  <si>
    <t>020 LEŚNICTWO Suma</t>
  </si>
  <si>
    <t>60004 Lokalny transport zbiorowy Suma</t>
  </si>
  <si>
    <t>60015 Drogi publiczne w miastach na prawach powiatu Suma</t>
  </si>
  <si>
    <t>60016 Drogi publiczne gminne Suma</t>
  </si>
  <si>
    <t>60017 Drogi wewnętrzne Suma</t>
  </si>
  <si>
    <t>60095 Pozostała działalność Suma</t>
  </si>
  <si>
    <t>600 TRANSPORT I ŁĄCZNOŚĆ Suma</t>
  </si>
  <si>
    <t>63003 Zadania w zakresie upowszechniania turystyki Suma</t>
  </si>
  <si>
    <t>63095 Pozostała działalność Suma</t>
  </si>
  <si>
    <t>630 TURYSTYKA Suma</t>
  </si>
  <si>
    <t>70001 Zakłady gospodarki mieszkaniowej Suma</t>
  </si>
  <si>
    <t>70005 Gospodarka gruntami i nieruchomościami Suma</t>
  </si>
  <si>
    <t>70095 Pozostała działalność Suma</t>
  </si>
  <si>
    <t>700 GOSPODARKA MIESZKANIOWA Suma</t>
  </si>
  <si>
    <t>71003 Biura planowania przestrzennego Suma</t>
  </si>
  <si>
    <t>71004 Plany zagospodarowania przestrzennego Suma</t>
  </si>
  <si>
    <t>71013 Prace geodezyjne i kartograficzne (nieinwestycyjne) Suma</t>
  </si>
  <si>
    <t>71014 Opracowania geodezyjne i kartograficzne Suma</t>
  </si>
  <si>
    <t>71015 Nadzór budowlany Suma</t>
  </si>
  <si>
    <t>71035 Cmentarze Suma</t>
  </si>
  <si>
    <t>71095 Pozostała działalność Suma</t>
  </si>
  <si>
    <t>710 DZIAŁALNOŚĆ USŁUGOWA Suma</t>
  </si>
  <si>
    <t>75011 Urzędy wojewódzkie Suma</t>
  </si>
  <si>
    <t>75022 Rady gmin (miast i miast na prawach powiatu) Suma</t>
  </si>
  <si>
    <t>75023 Urzędy gmin (miast i miast na prawach powiatu) Suma</t>
  </si>
  <si>
    <t>75075 Promocja jednostek samorządu terytorialnego Suma</t>
  </si>
  <si>
    <t>75095 Pozostała działalność Suma</t>
  </si>
  <si>
    <t>750 ADMINISTRACJA PUBLICZNA Suma</t>
  </si>
  <si>
    <t>75101 Urzędy naczelnych organów władzy państwowej, kontroli i ochrony prawa Suma</t>
  </si>
  <si>
    <t>751 URZĘDY NACZELNYCH ORGANÓW WŁADZY PAŃSTWOWEJ, KONTROLI I OCHRONY PRAWA ORAZ SĄDOWNICTWA Suma</t>
  </si>
  <si>
    <t>75404 Komendy wojewódzkie Policji Suma</t>
  </si>
  <si>
    <t>75406 Straż Graniczna Suma</t>
  </si>
  <si>
    <t>75411 Komendy powiatowe Państwowej Straży Pożarnej Suma</t>
  </si>
  <si>
    <t>75412 Ochotnicze straże pożarne Suma</t>
  </si>
  <si>
    <t>75414 Obrona cywilna Suma</t>
  </si>
  <si>
    <t>75416 Straż Miejska Suma</t>
  </si>
  <si>
    <t>75421 Zarządzanie kryzysowe Suma</t>
  </si>
  <si>
    <t>75495 Pozostała działalność Suma</t>
  </si>
  <si>
    <t>754 BEZPIECZEŃSTWO PUBLICZNE I OCHRONA PRZECIWPOŻAROWA Suma</t>
  </si>
  <si>
    <t>75647 Pobór podatków, opłat i niepodatkowych należności budżetowych Suma</t>
  </si>
  <si>
    <t>756 DOCHODY OD OSÓB PRAWNYCH, OD OSÓB FIZYCZNYCH I OD INNYCH JEDNOSTEK NIE POSIADAJĄCYCH OSOBOWOŚCI PRAWNEJ ORAZ WYDATKI ZWIĄZANE Z ICH POBOREM Suma</t>
  </si>
  <si>
    <t>75702 Obsługa papierów wartościowych, kredytów i pożyczek jednostek samorządu terytorialnego Suma</t>
  </si>
  <si>
    <t>757 OBSŁUGA DŁUGU PUBLICZNEGO Suma</t>
  </si>
  <si>
    <t>75818 Rezerwy ogólne i celowe Suma</t>
  </si>
  <si>
    <t>75832 Część równoważąca subwencji ogólnej dla powiatów Suma</t>
  </si>
  <si>
    <t>758 RÓŻNE ROZLICZENIA Suma</t>
  </si>
  <si>
    <t>80101 Szkoły podstawowe Suma</t>
  </si>
  <si>
    <t>80102 Szkoły podstawowe specjalne Suma</t>
  </si>
  <si>
    <t>80103 Oddziały przedszkolne w szkołach podstawowych Suma</t>
  </si>
  <si>
    <t>80104 Przedszkola Suma</t>
  </si>
  <si>
    <t>80110 Gimnazja Suma</t>
  </si>
  <si>
    <t>80111 Gimnazja specjalne Suma</t>
  </si>
  <si>
    <t>80113 Dowożenie uczniów do szkół Suma</t>
  </si>
  <si>
    <t>80120 Licea ogólnokształcące Suma</t>
  </si>
  <si>
    <t>80121 Licea ogólnokształcące specjalne Suma</t>
  </si>
  <si>
    <t>80123 Licea profilowane Suma</t>
  </si>
  <si>
    <t>80130 Szkoły zawodowe Suma</t>
  </si>
  <si>
    <t>80132 Szkoły artystyczne Suma</t>
  </si>
  <si>
    <t>80134 Szkoły zawodowe specjalne Suma</t>
  </si>
  <si>
    <t>80140 Centra kształcenia ustawicznego i praktycznego oraz ośrodki dokształcania zawodowego Suma</t>
  </si>
  <si>
    <t>80141 Zakłady kształcenia nauczycieli Suma</t>
  </si>
  <si>
    <t>80146 Dokształcanie i doskonalenie nauczycieli Suma</t>
  </si>
  <si>
    <t>80148 Stołówki szkolne Suma</t>
  </si>
  <si>
    <t>80195 Pozostała działalność Suma</t>
  </si>
  <si>
    <t>80197 Gospodarstwa pomocnicze Suma</t>
  </si>
  <si>
    <t>801 OŚWIATA I WYCHOWANIE Suma</t>
  </si>
  <si>
    <t>80309 Pomoc materialna dla studentów Suma</t>
  </si>
  <si>
    <t>803 SZKOLNICTWO WYŻSZE Suma</t>
  </si>
  <si>
    <t>85111 Szpitale ogólne Suma</t>
  </si>
  <si>
    <t>85141 Ratownictwo medyczne Suma</t>
  </si>
  <si>
    <t>85149 Programy polityki zdrowotnej Suma</t>
  </si>
  <si>
    <t>85153 Zwalczanie narkomanii Suma</t>
  </si>
  <si>
    <t>85154 Przeciwdziałanie alkoholizmowi Suma</t>
  </si>
  <si>
    <t>85156 Składki na ubezpieczenia zdrowotne oraz świadczenia dla osób nie objętych obowiązkiem ubezpieczenia zdrowotnego Suma</t>
  </si>
  <si>
    <t>85158 Izby wytrzeźwień Suma</t>
  </si>
  <si>
    <t>85195 Pozostała działalność Suma</t>
  </si>
  <si>
    <t>851 OCHRONA ZDROWIA Suma</t>
  </si>
  <si>
    <t>85201 Placówki opiekuńczo - wychowawcze Suma</t>
  </si>
  <si>
    <t>85202 Domy pomocy społecznej Suma</t>
  </si>
  <si>
    <t>85203 Ośrodki wsparcia Suma</t>
  </si>
  <si>
    <t>85204 Rodziny zastępcze Suma</t>
  </si>
  <si>
    <t>85212 Świadczenia rodzinne, zaliczka alimentacyjna oraz składki na ubezpieczenia emerytalne i rentowe z ubezpieczenia społecznego Suma</t>
  </si>
  <si>
    <t>85213 Składki na ubezpieczenie zdrowotne opłacane za osoby pobierające niektóre świadczenia z pomocy społecznej, niektóre świadczenia rodzinne oraz za osoby uczestniczące w zajęciach w centrum integracji społecznej Suma</t>
  </si>
  <si>
    <t>85214 Zasiłki i pomoc w naturze oraz składki na ubezpieczenia emerytalne i rentowe Suma</t>
  </si>
  <si>
    <t>85215 Dodatki mieszkaniowe Suma</t>
  </si>
  <si>
    <t>85219 Ośrodki pomocy społecznej Suma</t>
  </si>
  <si>
    <t>85220 Jednostki specjalistycznego poradnictwa, mieszkania chronione i ośrodki interwencji kryzysowej Suma</t>
  </si>
  <si>
    <t>85226 Ośrodki adopcyjno - opiekuńcze Suma</t>
  </si>
  <si>
    <t>85228 usługi opiekuńcze i specjalistyczne usługi opiekuńcze Suma</t>
  </si>
  <si>
    <t>85295 Pozostała działalność Suma</t>
  </si>
  <si>
    <t>852 POMOC SPOŁECZNA Suma</t>
  </si>
  <si>
    <t>85305 Żłobki Suma</t>
  </si>
  <si>
    <t>85311 Rehabilitacja zawodowa i społeczna osób niepełnosprawnych Suma</t>
  </si>
  <si>
    <t>85321 Zespoły do spraw orzekania o niepełnosprawności Suma</t>
  </si>
  <si>
    <t>85333 Powiatowe urzędy pracy Suma</t>
  </si>
  <si>
    <t>4268 zakup energii</t>
  </si>
  <si>
    <t>4269 zakup energii</t>
  </si>
  <si>
    <t>4758 zakup akcesoriów komputerowych, w tym programów i licencji</t>
  </si>
  <si>
    <t>4759 zakup akcesoriów komputerowych, w tym programów i licencji</t>
  </si>
  <si>
    <t>85395 Pozostała działalność Suma</t>
  </si>
  <si>
    <t>853 POZOSTAŁE ZADANIA W ZAKRESIE POLITYKI SPOŁECZNEJ Suma</t>
  </si>
  <si>
    <t>85401 Świetlice szkolne Suma</t>
  </si>
  <si>
    <t>85403 Specjalne ośrodki szkolno - wychowawcze Suma</t>
  </si>
  <si>
    <t>85404 Wczesne wspomaganie rozwoju dziecka Suma</t>
  </si>
  <si>
    <t>85406 Poradnie psychologiczno - pedagogiczne, w tym poradnie specjalistyczne Suma</t>
  </si>
  <si>
    <t>85407 Placówki wychowania pozaszkolnego Suma</t>
  </si>
  <si>
    <t>85410 Internaty i bursy szkolne Suma</t>
  </si>
  <si>
    <t>85412 Kolonie i obozy oraz inne formy wypoczynku dzieci i młodzieży szkolnej, a także szkolenia młodzieży Suma</t>
  </si>
  <si>
    <t>85415 Pomoc materialna dla uczniów Suma</t>
  </si>
  <si>
    <t>85417 Szkolne schroniska młodzieżowe Suma</t>
  </si>
  <si>
    <t>85419 Ośrodki rewalidacyjno - wychowawcze Suma</t>
  </si>
  <si>
    <t>85446 Dokształcanie i doskonalenie nauczycieli Suma</t>
  </si>
  <si>
    <t>85495 Pozostała działalność Suma</t>
  </si>
  <si>
    <t>854 EDUKACYJNA OPIEKA WYCHOWAWCZA Suma</t>
  </si>
  <si>
    <t>90001 Gospodarka ściekowa i ochrona wód Suma</t>
  </si>
  <si>
    <t>90003 Oczyszczanie miast i wsi Suma</t>
  </si>
  <si>
    <t>90004 Utrzymanie zieleni w miastach i gminach Suma</t>
  </si>
  <si>
    <t>90013 Schroniska dla zwierząt Suma</t>
  </si>
  <si>
    <t>90015 Oświetlenie ulic, placów i dróg Suma</t>
  </si>
  <si>
    <t>90017 Zakłady gospodarki komunalnej Suma</t>
  </si>
  <si>
    <t>90095 Pozostała działalność Suma</t>
  </si>
  <si>
    <t>900 GOSPODARKA KOMUNALNA I OCHRONA ŚRODOWISKA Suma</t>
  </si>
  <si>
    <t>92105 Pozostałe zadania w zakresie kultury Suma</t>
  </si>
  <si>
    <t>92106 Teatry Suma</t>
  </si>
  <si>
    <t>92109 Domy i ośrodki kultury, świetlice i kluby Suma</t>
  </si>
  <si>
    <t>92116 Biblioteki Suma</t>
  </si>
  <si>
    <t>92118 Muzea Suma</t>
  </si>
  <si>
    <t>92120 Ochrona zabytków i opieka nad zabytkami Suma</t>
  </si>
  <si>
    <t>921 KULTURA I OCHRONA DZIEDZICTWA NARODOWEGO Suma</t>
  </si>
  <si>
    <t>92601 Obiekty sportowe Suma</t>
  </si>
  <si>
    <t>92605 Zadania w zakresie kultury fizycznej i sportu Suma</t>
  </si>
  <si>
    <t>92695 Pozostała działalność Suma</t>
  </si>
  <si>
    <t>926 KULTURA FIZYCZNA I SPORT Suma</t>
  </si>
  <si>
    <t>Suma końcowa</t>
  </si>
  <si>
    <t>6052 wydatki inwestycyjne jednostek budżetowych</t>
  </si>
  <si>
    <t>2318 dotacje celowe przekazane gminie na zadania bieżące realizowane na podstawie porozumień (umów) między j.s.t.</t>
  </si>
  <si>
    <t>8070 odsetki i dyskonto od skarbowych papierów wartościowych, kredytów i pożyczek oraz innych instrumentów finansowych, związanych z obsługą długu krajowego</t>
  </si>
  <si>
    <t>4248 zakup pomocy naukowych, dydaktycznych i książek</t>
  </si>
  <si>
    <t>4249 zakup pomocy naukowych, dydaktycznych i książek</t>
  </si>
  <si>
    <t>90002 Gospodarka odpadami</t>
  </si>
  <si>
    <t>90002 Gospodarka odpadami Suma</t>
  </si>
  <si>
    <t xml:space="preserve"> </t>
  </si>
  <si>
    <t>4418 podróże służbowe krajowe</t>
  </si>
  <si>
    <t>4419 podróże służbowe krajowe</t>
  </si>
  <si>
    <t>2319 dotacje celowe przekazane gminie na zadania bieżące realizowane na podstawie porozumień (umów) między j.s.t.</t>
  </si>
  <si>
    <t>4709 szkolenia pracowników niebędących członkami korpusu służby cywilnej</t>
  </si>
  <si>
    <t>75113 Wybory do Parlamentu Europejskiego</t>
  </si>
  <si>
    <t>75113 Wybory do Parlamentu Europejskiego Suma</t>
  </si>
  <si>
    <t>4358 zakup usług dostępu do sieci Internet</t>
  </si>
  <si>
    <t>4359 zakup usług dostępu do sieci Internet</t>
  </si>
  <si>
    <t>4368 opłaty z tytułu zakupu usług telefonii komórkowej</t>
  </si>
  <si>
    <t>4369 opłaty z tytułu zakupu usług telefonii komórkowej</t>
  </si>
  <si>
    <t>4378 opłaty z tytułu zakupu usług telekomunikacyjnych telefonii stacjonarnej</t>
  </si>
  <si>
    <t>4379 opłaty z tytułu zakupu usług telekomunikacyjnych telefonii stacjonarnej</t>
  </si>
  <si>
    <t>4408 opłaty za administrowanie i czynsze za budynki, lokale i pomieszczenia garażowe</t>
  </si>
  <si>
    <t>4409 opłaty za administrowanie i czynsze za budynki, lokale i pomieszczenia garażowe</t>
  </si>
  <si>
    <t>3248 stypendia dla uczniów</t>
  </si>
  <si>
    <t>3249 stypendia dla uczniów</t>
  </si>
  <si>
    <t>4560 odsetki od dotacji wykorzystanych niezgodnie z przeznaczeniem lub pobranych w nadmiernej wysokości</t>
  </si>
  <si>
    <t>4340 zakup usług remontowo-konserwatorskich dotyczących obiektów zabytkowych będących w użytkowaniu jednostek budżetowych</t>
  </si>
  <si>
    <t>6068 wydatki na zakupy inwestycyjne jednostek budżetowych</t>
  </si>
  <si>
    <t>6069 wydatki na zakupy inwestycyjne jednostek budżetowych</t>
  </si>
  <si>
    <t>3260 inne formy pomocy dla uczniów</t>
  </si>
  <si>
    <t>6058 wydatki inwestycyjne jednostek budżetowych</t>
  </si>
  <si>
    <t>6059 wydatki inwestycyjne jednostek budżetowych</t>
  </si>
  <si>
    <t>Plan 2009</t>
  </si>
  <si>
    <t>75045 Kwalifikacja wojskowa</t>
  </si>
  <si>
    <t>75045 Kwalifikacja wojskowa Suma</t>
  </si>
  <si>
    <t>4015 wynagrodzenia osobowe pracowników</t>
  </si>
  <si>
    <t>4016 wynagrodzenia osobowe pracowników</t>
  </si>
  <si>
    <t>4115 składki na ubezpieczenia społeczne</t>
  </si>
  <si>
    <t>4116 składki na ubezpieczenia społeczne</t>
  </si>
  <si>
    <t>4125 składki na Fundusz Pracy</t>
  </si>
  <si>
    <t>4126 składki na Fundusz Pracy</t>
  </si>
  <si>
    <t>4425 podróże służbowe zagraniczne</t>
  </si>
  <si>
    <t>4426 podróże służbowe zagraniczne</t>
  </si>
  <si>
    <t>4216 zakup materiałów i wyposażenia</t>
  </si>
  <si>
    <t>4437 różne opłaty i składki</t>
  </si>
  <si>
    <t>4415 podróże służbowe krajowe</t>
  </si>
  <si>
    <t>4416 podróże służbowe krajowe</t>
  </si>
  <si>
    <t>4227 zakup środków żywności</t>
  </si>
  <si>
    <t>4117 składki na ubezpieczenie społeczne</t>
  </si>
  <si>
    <t>4127 składki na Fundusz Pracy</t>
  </si>
  <si>
    <t>4177 wynagrodzenia bezosobowe</t>
  </si>
  <si>
    <t>4306 zakup usług pozostałych</t>
  </si>
  <si>
    <t>3027 wydatki osobowe niezaliczone do wynagrodzeń</t>
  </si>
  <si>
    <t>4990</t>
  </si>
  <si>
    <t>Informacja z wykonania wydatków budżetu miasta za okres I - XII 2009r.</t>
  </si>
  <si>
    <t>Wykonanie za okres I - XII 2009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</si>
</sst>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00%"/>
    <numFmt numFmtId="167" formatCode="0.000000000"/>
    <numFmt numFmtId="168" formatCode="0.0"/>
  </numFmts>
  <fonts count="15">
    <font>
      <sz val="8"/>
      <name val="Arial CE"/>
      <family val="0"/>
    </font>
    <font>
      <sz val="7"/>
      <name val="Arial CE"/>
      <family val="2"/>
    </font>
    <font>
      <b/>
      <i/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7"/>
      <name val="Arial CE"/>
      <family val="0"/>
    </font>
    <font>
      <b/>
      <i/>
      <sz val="7"/>
      <name val="Arial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7"/>
      <name val="Arial"/>
      <family val="0"/>
    </font>
    <font>
      <b/>
      <sz val="7"/>
      <name val="Arial"/>
      <family val="0"/>
    </font>
    <font>
      <sz val="7"/>
      <color indexed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 vertical="center"/>
    </xf>
    <xf numFmtId="0" fontId="1" fillId="0" borderId="0" xfId="0" applyFont="1" applyAlignment="1">
      <alignment/>
    </xf>
    <xf numFmtId="3" fontId="1" fillId="0" borderId="2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164" fontId="1" fillId="0" borderId="2" xfId="19" applyNumberFormat="1" applyFont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164" fontId="8" fillId="2" borderId="2" xfId="19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/>
    </xf>
    <xf numFmtId="164" fontId="1" fillId="2" borderId="2" xfId="19" applyNumberFormat="1" applyFont="1" applyFill="1" applyBorder="1" applyAlignment="1">
      <alignment vertical="center"/>
    </xf>
    <xf numFmtId="164" fontId="1" fillId="0" borderId="2" xfId="19" applyNumberFormat="1" applyFont="1" applyFill="1" applyBorder="1" applyAlignment="1">
      <alignment vertical="center"/>
    </xf>
    <xf numFmtId="164" fontId="1" fillId="4" borderId="2" xfId="19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19" applyNumberFormat="1" applyFont="1" applyAlignment="1">
      <alignment/>
    </xf>
    <xf numFmtId="3" fontId="3" fillId="4" borderId="4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3" fontId="1" fillId="0" borderId="4" xfId="0" applyNumberFormat="1" applyFont="1" applyFill="1" applyBorder="1" applyAlignment="1">
      <alignment vertical="center"/>
    </xf>
    <xf numFmtId="0" fontId="12" fillId="0" borderId="6" xfId="0" applyFont="1" applyBorder="1" applyAlignment="1">
      <alignment wrapText="1"/>
    </xf>
    <xf numFmtId="0" fontId="13" fillId="4" borderId="7" xfId="0" applyFont="1" applyFill="1" applyBorder="1" applyAlignment="1">
      <alignment/>
    </xf>
    <xf numFmtId="0" fontId="12" fillId="0" borderId="8" xfId="0" applyFont="1" applyBorder="1" applyAlignment="1">
      <alignment/>
    </xf>
    <xf numFmtId="0" fontId="0" fillId="0" borderId="0" xfId="0" applyFont="1" applyAlignment="1">
      <alignment vertical="center"/>
    </xf>
    <xf numFmtId="3" fontId="12" fillId="0" borderId="1" xfId="0" applyNumberFormat="1" applyFont="1" applyBorder="1" applyAlignment="1">
      <alignment vertical="center" wrapText="1"/>
    </xf>
    <xf numFmtId="3" fontId="13" fillId="4" borderId="1" xfId="0" applyNumberFormat="1" applyFont="1" applyFill="1" applyBorder="1" applyAlignment="1">
      <alignment vertical="center" wrapText="1"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2" borderId="9" xfId="0" applyFont="1" applyFill="1" applyBorder="1" applyAlignment="1">
      <alignment vertical="top"/>
    </xf>
    <xf numFmtId="0" fontId="13" fillId="4" borderId="9" xfId="0" applyFont="1" applyFill="1" applyBorder="1" applyAlignment="1">
      <alignment vertical="top"/>
    </xf>
    <xf numFmtId="0" fontId="13" fillId="4" borderId="7" xfId="0" applyFont="1" applyFill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12" fillId="0" borderId="6" xfId="0" applyFont="1" applyBorder="1" applyAlignment="1" quotePrefix="1">
      <alignment horizontal="right" wrapText="1"/>
    </xf>
    <xf numFmtId="4" fontId="1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2" fillId="2" borderId="1" xfId="0" applyNumberFormat="1" applyFont="1" applyFill="1" applyBorder="1" applyAlignment="1">
      <alignment vertical="center" wrapText="1"/>
    </xf>
    <xf numFmtId="3" fontId="13" fillId="2" borderId="1" xfId="0" applyNumberFormat="1" applyFont="1" applyFill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5"/>
  <dimension ref="A1:T1590"/>
  <sheetViews>
    <sheetView tabSelected="1" workbookViewId="0" topLeftCell="A1">
      <pane xSplit="3" ySplit="4" topLeftCell="D15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527" sqref="B1527"/>
    </sheetView>
  </sheetViews>
  <sheetFormatPr defaultColWidth="9.140625" defaultRowHeight="12"/>
  <cols>
    <col min="1" max="1" width="13.7109375" style="6" customWidth="1"/>
    <col min="2" max="2" width="18.8515625" style="6" customWidth="1"/>
    <col min="3" max="3" width="30.28125" style="6" customWidth="1"/>
    <col min="4" max="4" width="9.7109375" style="1" customWidth="1"/>
    <col min="5" max="5" width="8.421875" style="1" customWidth="1"/>
    <col min="6" max="6" width="10.7109375" style="1" customWidth="1"/>
    <col min="7" max="7" width="8.7109375" style="1" customWidth="1"/>
    <col min="8" max="8" width="8.421875" style="1" customWidth="1"/>
    <col min="9" max="9" width="11.140625" style="1" customWidth="1"/>
    <col min="10" max="10" width="9.7109375" style="5" customWidth="1"/>
    <col min="11" max="11" width="8.28125" style="5" customWidth="1"/>
    <col min="12" max="13" width="9.7109375" style="5" customWidth="1"/>
    <col min="14" max="14" width="8.8515625" style="5" customWidth="1"/>
    <col min="15" max="15" width="10.140625" style="5" customWidth="1"/>
    <col min="16" max="16" width="6.421875" style="5" customWidth="1"/>
    <col min="17" max="17" width="10.421875" style="5" bestFit="1" customWidth="1"/>
    <col min="18" max="18" width="9.28125" style="32" customWidth="1"/>
    <col min="19" max="19" width="13.421875" style="32" customWidth="1"/>
    <col min="20" max="16384" width="9.28125" style="5" customWidth="1"/>
  </cols>
  <sheetData>
    <row r="1" spans="1:19" s="7" customFormat="1" ht="24.75" customHeight="1">
      <c r="A1" s="87" t="s">
        <v>449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R1" s="13"/>
      <c r="S1" s="13"/>
    </row>
    <row r="2" spans="1:19" s="1" customFormat="1" ht="15" customHeight="1">
      <c r="A2" s="56"/>
      <c r="B2" s="56"/>
      <c r="C2" s="56"/>
      <c r="D2" s="61"/>
      <c r="E2" s="61"/>
      <c r="F2" s="61"/>
      <c r="G2" s="61"/>
      <c r="H2" s="61"/>
      <c r="I2" s="61"/>
      <c r="J2" s="55"/>
      <c r="K2" s="55"/>
      <c r="L2" s="55"/>
      <c r="M2" s="55"/>
      <c r="N2" s="55"/>
      <c r="O2" s="55"/>
      <c r="P2" s="55"/>
      <c r="R2" s="44"/>
      <c r="S2" s="44"/>
    </row>
    <row r="3" spans="1:19" s="4" customFormat="1" ht="11.25">
      <c r="A3" s="88" t="s">
        <v>0</v>
      </c>
      <c r="B3" s="88" t="s">
        <v>1</v>
      </c>
      <c r="C3" s="88" t="s">
        <v>2</v>
      </c>
      <c r="D3" s="90" t="s">
        <v>427</v>
      </c>
      <c r="E3" s="91"/>
      <c r="F3" s="91"/>
      <c r="G3" s="91"/>
      <c r="H3" s="91"/>
      <c r="I3" s="92"/>
      <c r="J3" s="93" t="s">
        <v>450</v>
      </c>
      <c r="K3" s="94"/>
      <c r="L3" s="94"/>
      <c r="M3" s="94"/>
      <c r="N3" s="94"/>
      <c r="O3" s="94"/>
      <c r="P3" s="95"/>
      <c r="R3" s="45"/>
      <c r="S3" s="45"/>
    </row>
    <row r="4" spans="1:16" ht="52.5" customHeight="1">
      <c r="A4" s="89"/>
      <c r="B4" s="89"/>
      <c r="C4" s="89"/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3" t="s">
        <v>8</v>
      </c>
      <c r="J4" s="42" t="s">
        <v>3</v>
      </c>
      <c r="K4" s="42" t="s">
        <v>4</v>
      </c>
      <c r="L4" s="42" t="s">
        <v>5</v>
      </c>
      <c r="M4" s="42" t="s">
        <v>6</v>
      </c>
      <c r="N4" s="42" t="s">
        <v>7</v>
      </c>
      <c r="O4" s="42" t="s">
        <v>8</v>
      </c>
      <c r="P4" s="42" t="s">
        <v>236</v>
      </c>
    </row>
    <row r="5" spans="1:16" ht="9.75">
      <c r="A5" s="40">
        <v>1</v>
      </c>
      <c r="B5" s="40">
        <v>2</v>
      </c>
      <c r="C5" s="40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41">
        <v>9</v>
      </c>
      <c r="J5" s="31">
        <v>10</v>
      </c>
      <c r="K5" s="3">
        <v>11</v>
      </c>
      <c r="L5" s="16">
        <v>12</v>
      </c>
      <c r="M5" s="3">
        <v>13</v>
      </c>
      <c r="N5" s="3">
        <v>14</v>
      </c>
      <c r="O5" s="16">
        <v>15</v>
      </c>
      <c r="P5" s="3">
        <v>16</v>
      </c>
    </row>
    <row r="6" spans="1:16" ht="29.25">
      <c r="A6" s="64" t="s">
        <v>9</v>
      </c>
      <c r="B6" s="64" t="s">
        <v>11</v>
      </c>
      <c r="C6" s="58" t="s">
        <v>12</v>
      </c>
      <c r="D6" s="62">
        <v>1200</v>
      </c>
      <c r="E6" s="62"/>
      <c r="F6" s="62"/>
      <c r="G6" s="62"/>
      <c r="H6" s="62"/>
      <c r="I6" s="76">
        <v>1200</v>
      </c>
      <c r="J6" s="17">
        <v>1034</v>
      </c>
      <c r="K6" s="15"/>
      <c r="L6" s="15"/>
      <c r="M6" s="15"/>
      <c r="N6" s="15"/>
      <c r="O6" s="15">
        <f>SUM(J6:N6)</f>
        <v>1034</v>
      </c>
      <c r="P6" s="18">
        <f>O6/I6</f>
        <v>0.8616666666666667</v>
      </c>
    </row>
    <row r="7" spans="1:19" s="8" customFormat="1" ht="9.75">
      <c r="A7" s="65"/>
      <c r="B7" s="66" t="s">
        <v>257</v>
      </c>
      <c r="C7" s="36"/>
      <c r="D7" s="35">
        <v>1200</v>
      </c>
      <c r="E7" s="35"/>
      <c r="F7" s="35"/>
      <c r="G7" s="35"/>
      <c r="H7" s="35"/>
      <c r="I7" s="35">
        <v>1200</v>
      </c>
      <c r="J7" s="19">
        <f>SUM(J6)</f>
        <v>1034</v>
      </c>
      <c r="K7" s="20">
        <f>SUM(K6)</f>
        <v>0</v>
      </c>
      <c r="L7" s="20">
        <f>SUM(L6)</f>
        <v>0</v>
      </c>
      <c r="M7" s="20">
        <f>SUM(M6)</f>
        <v>0</v>
      </c>
      <c r="N7" s="20">
        <f>SUM(N6)</f>
        <v>0</v>
      </c>
      <c r="O7" s="27">
        <f aca="true" t="shared" si="0" ref="O7:O70">SUM(J7:N7)</f>
        <v>1034</v>
      </c>
      <c r="P7" s="33">
        <f aca="true" t="shared" si="1" ref="P7:P70">O7/I7</f>
        <v>0.8616666666666667</v>
      </c>
      <c r="R7" s="46"/>
      <c r="S7" s="46"/>
    </row>
    <row r="8" spans="1:16" ht="9.75">
      <c r="A8" s="65"/>
      <c r="B8" s="82" t="s">
        <v>13</v>
      </c>
      <c r="C8" s="58" t="s">
        <v>10</v>
      </c>
      <c r="D8" s="62">
        <v>20000</v>
      </c>
      <c r="E8" s="62"/>
      <c r="F8" s="62"/>
      <c r="G8" s="62">
        <v>128</v>
      </c>
      <c r="H8" s="62"/>
      <c r="I8" s="76">
        <v>20128</v>
      </c>
      <c r="J8" s="25">
        <v>19367</v>
      </c>
      <c r="K8" s="26"/>
      <c r="L8" s="26"/>
      <c r="M8" s="26">
        <v>7</v>
      </c>
      <c r="N8" s="26"/>
      <c r="O8" s="15">
        <f t="shared" si="0"/>
        <v>19374</v>
      </c>
      <c r="P8" s="38">
        <f t="shared" si="1"/>
        <v>0.962539745627981</v>
      </c>
    </row>
    <row r="9" spans="1:19" s="8" customFormat="1" ht="9.75">
      <c r="A9" s="65"/>
      <c r="B9" s="85"/>
      <c r="C9" s="58" t="s">
        <v>25</v>
      </c>
      <c r="D9" s="62"/>
      <c r="E9" s="62"/>
      <c r="F9" s="62"/>
      <c r="G9" s="62">
        <v>6361</v>
      </c>
      <c r="H9" s="62"/>
      <c r="I9" s="76">
        <v>6361</v>
      </c>
      <c r="J9" s="21"/>
      <c r="K9" s="2"/>
      <c r="L9" s="2"/>
      <c r="M9" s="2">
        <v>6360</v>
      </c>
      <c r="N9" s="2"/>
      <c r="O9" s="15">
        <f t="shared" si="0"/>
        <v>6360</v>
      </c>
      <c r="P9" s="38">
        <f t="shared" si="1"/>
        <v>0.9998427920138343</v>
      </c>
      <c r="R9" s="46"/>
      <c r="S9" s="46"/>
    </row>
    <row r="10" spans="1:16" ht="9.75">
      <c r="A10" s="65"/>
      <c r="B10" s="66" t="s">
        <v>258</v>
      </c>
      <c r="C10" s="36"/>
      <c r="D10" s="35">
        <v>20000</v>
      </c>
      <c r="E10" s="35"/>
      <c r="F10" s="35"/>
      <c r="G10" s="35">
        <v>6489</v>
      </c>
      <c r="H10" s="35"/>
      <c r="I10" s="35">
        <v>26489</v>
      </c>
      <c r="J10" s="19">
        <f>SUM(J8:J9)</f>
        <v>19367</v>
      </c>
      <c r="K10" s="19">
        <f>SUM(K8:K9)</f>
        <v>0</v>
      </c>
      <c r="L10" s="19">
        <f>SUM(L8:L9)</f>
        <v>0</v>
      </c>
      <c r="M10" s="19">
        <f>SUM(M8:M9)</f>
        <v>6367</v>
      </c>
      <c r="N10" s="19">
        <f>SUM(N8:N9)</f>
        <v>0</v>
      </c>
      <c r="O10" s="27">
        <f t="shared" si="0"/>
        <v>25734</v>
      </c>
      <c r="P10" s="37">
        <f t="shared" si="1"/>
        <v>0.9714976027785118</v>
      </c>
    </row>
    <row r="11" spans="1:19" s="8" customFormat="1" ht="9.75">
      <c r="A11" s="67" t="s">
        <v>259</v>
      </c>
      <c r="B11" s="68"/>
      <c r="C11" s="59"/>
      <c r="D11" s="63">
        <v>21200</v>
      </c>
      <c r="E11" s="63"/>
      <c r="F11" s="63"/>
      <c r="G11" s="63">
        <v>6489</v>
      </c>
      <c r="H11" s="63"/>
      <c r="I11" s="77">
        <v>27689</v>
      </c>
      <c r="J11" s="53">
        <f>SUM(J10,J7)</f>
        <v>20401</v>
      </c>
      <c r="K11" s="53">
        <f>SUM(K10,K7)</f>
        <v>0</v>
      </c>
      <c r="L11" s="53">
        <f>SUM(L10,L7)</f>
        <v>0</v>
      </c>
      <c r="M11" s="53">
        <f>SUM(M10,M7)</f>
        <v>6367</v>
      </c>
      <c r="N11" s="53">
        <f>SUM(N10,N7)</f>
        <v>0</v>
      </c>
      <c r="O11" s="54">
        <f t="shared" si="0"/>
        <v>26768</v>
      </c>
      <c r="P11" s="39">
        <f t="shared" si="1"/>
        <v>0.966737693668966</v>
      </c>
      <c r="R11" s="46"/>
      <c r="S11" s="46"/>
    </row>
    <row r="12" spans="1:19" s="11" customFormat="1" ht="11.25">
      <c r="A12" s="64" t="s">
        <v>14</v>
      </c>
      <c r="B12" s="64" t="s">
        <v>15</v>
      </c>
      <c r="C12" s="58" t="s">
        <v>10</v>
      </c>
      <c r="D12" s="62">
        <v>297000</v>
      </c>
      <c r="E12" s="62"/>
      <c r="F12" s="62"/>
      <c r="G12" s="62"/>
      <c r="H12" s="62"/>
      <c r="I12" s="76">
        <v>297000</v>
      </c>
      <c r="J12" s="21">
        <v>296765</v>
      </c>
      <c r="K12" s="2"/>
      <c r="L12" s="2"/>
      <c r="M12" s="2"/>
      <c r="N12" s="2"/>
      <c r="O12" s="15">
        <f t="shared" si="0"/>
        <v>296765</v>
      </c>
      <c r="P12" s="38">
        <f t="shared" si="1"/>
        <v>0.9992087542087542</v>
      </c>
      <c r="R12" s="47"/>
      <c r="S12" s="47"/>
    </row>
    <row r="13" spans="1:16" ht="9.75">
      <c r="A13" s="65"/>
      <c r="B13" s="66" t="s">
        <v>260</v>
      </c>
      <c r="C13" s="36"/>
      <c r="D13" s="35">
        <v>297000</v>
      </c>
      <c r="E13" s="35"/>
      <c r="F13" s="35"/>
      <c r="G13" s="35"/>
      <c r="H13" s="35"/>
      <c r="I13" s="35">
        <v>297000</v>
      </c>
      <c r="J13" s="19">
        <f>SUM(J12)</f>
        <v>296765</v>
      </c>
      <c r="K13" s="20">
        <f>SUM(K12)</f>
        <v>0</v>
      </c>
      <c r="L13" s="20">
        <f>SUM(L12)</f>
        <v>0</v>
      </c>
      <c r="M13" s="20">
        <f>SUM(M12)</f>
        <v>0</v>
      </c>
      <c r="N13" s="20">
        <f>SUM(N12)</f>
        <v>0</v>
      </c>
      <c r="O13" s="27">
        <f t="shared" si="0"/>
        <v>296765</v>
      </c>
      <c r="P13" s="37">
        <f t="shared" si="1"/>
        <v>0.9992087542087542</v>
      </c>
    </row>
    <row r="14" spans="1:19" s="8" customFormat="1" ht="9.75">
      <c r="A14" s="65"/>
      <c r="B14" s="82" t="s">
        <v>16</v>
      </c>
      <c r="C14" s="58" t="s">
        <v>17</v>
      </c>
      <c r="D14" s="62"/>
      <c r="E14" s="62"/>
      <c r="F14" s="62">
        <v>292</v>
      </c>
      <c r="G14" s="62"/>
      <c r="H14" s="62"/>
      <c r="I14" s="76">
        <v>292</v>
      </c>
      <c r="J14" s="21"/>
      <c r="K14" s="2"/>
      <c r="L14" s="2">
        <v>291</v>
      </c>
      <c r="M14" s="2"/>
      <c r="N14" s="2"/>
      <c r="O14" s="15">
        <f t="shared" si="0"/>
        <v>291</v>
      </c>
      <c r="P14" s="38">
        <f t="shared" si="1"/>
        <v>0.9965753424657534</v>
      </c>
      <c r="R14" s="46"/>
      <c r="S14" s="46"/>
    </row>
    <row r="15" spans="1:16" ht="9.75">
      <c r="A15" s="65"/>
      <c r="B15" s="84"/>
      <c r="C15" s="58" t="s">
        <v>162</v>
      </c>
      <c r="D15" s="62"/>
      <c r="E15" s="62"/>
      <c r="F15" s="62">
        <v>1209</v>
      </c>
      <c r="G15" s="62"/>
      <c r="H15" s="62"/>
      <c r="I15" s="76">
        <v>1209</v>
      </c>
      <c r="J15" s="21"/>
      <c r="K15" s="2"/>
      <c r="L15" s="2">
        <v>1209</v>
      </c>
      <c r="M15" s="2"/>
      <c r="N15" s="2"/>
      <c r="O15" s="15">
        <f t="shared" si="0"/>
        <v>1209</v>
      </c>
      <c r="P15" s="38">
        <f t="shared" si="1"/>
        <v>1</v>
      </c>
    </row>
    <row r="16" spans="1:16" ht="9.75">
      <c r="A16" s="65"/>
      <c r="B16" s="85"/>
      <c r="C16" s="58" t="s">
        <v>10</v>
      </c>
      <c r="D16" s="62"/>
      <c r="E16" s="62"/>
      <c r="F16" s="62">
        <v>4600</v>
      </c>
      <c r="G16" s="62"/>
      <c r="H16" s="62"/>
      <c r="I16" s="76">
        <v>4600</v>
      </c>
      <c r="J16" s="21"/>
      <c r="K16" s="2"/>
      <c r="L16" s="2">
        <v>4566</v>
      </c>
      <c r="M16" s="2"/>
      <c r="N16" s="2"/>
      <c r="O16" s="15">
        <f t="shared" si="0"/>
        <v>4566</v>
      </c>
      <c r="P16" s="38">
        <f t="shared" si="1"/>
        <v>0.9926086956521739</v>
      </c>
    </row>
    <row r="17" spans="1:16" ht="9.75">
      <c r="A17" s="65"/>
      <c r="B17" s="66" t="s">
        <v>261</v>
      </c>
      <c r="C17" s="36"/>
      <c r="D17" s="35"/>
      <c r="E17" s="35"/>
      <c r="F17" s="35">
        <v>6101</v>
      </c>
      <c r="G17" s="35"/>
      <c r="H17" s="35"/>
      <c r="I17" s="35">
        <v>6101</v>
      </c>
      <c r="J17" s="19">
        <f>SUM(J14:J16)</f>
        <v>0</v>
      </c>
      <c r="K17" s="20">
        <f>SUM(K14:K16)</f>
        <v>0</v>
      </c>
      <c r="L17" s="20">
        <f>SUM(L14:L16)</f>
        <v>6066</v>
      </c>
      <c r="M17" s="20">
        <f>SUM(M14:M16)</f>
        <v>0</v>
      </c>
      <c r="N17" s="20">
        <f>SUM(N14:N16)</f>
        <v>0</v>
      </c>
      <c r="O17" s="27">
        <f t="shared" si="0"/>
        <v>6066</v>
      </c>
      <c r="P17" s="37">
        <f t="shared" si="1"/>
        <v>0.9942632355351582</v>
      </c>
    </row>
    <row r="18" spans="1:16" ht="9.75">
      <c r="A18" s="67" t="s">
        <v>262</v>
      </c>
      <c r="B18" s="68"/>
      <c r="C18" s="59"/>
      <c r="D18" s="63">
        <v>297000</v>
      </c>
      <c r="E18" s="63"/>
      <c r="F18" s="63">
        <v>6101</v>
      </c>
      <c r="G18" s="63"/>
      <c r="H18" s="63"/>
      <c r="I18" s="77">
        <v>303101</v>
      </c>
      <c r="J18" s="53">
        <f>SUM(J17,J13)</f>
        <v>296765</v>
      </c>
      <c r="K18" s="53">
        <f>SUM(K17,K13)</f>
        <v>0</v>
      </c>
      <c r="L18" s="53">
        <f>SUM(L17,L13)</f>
        <v>6066</v>
      </c>
      <c r="M18" s="53">
        <f>SUM(M17,M13)</f>
        <v>0</v>
      </c>
      <c r="N18" s="53">
        <f>SUM(N17,N13)</f>
        <v>0</v>
      </c>
      <c r="O18" s="54">
        <f t="shared" si="0"/>
        <v>302831</v>
      </c>
      <c r="P18" s="39">
        <f t="shared" si="1"/>
        <v>0.9991092078218151</v>
      </c>
    </row>
    <row r="19" spans="1:19" s="8" customFormat="1" ht="29.25">
      <c r="A19" s="64" t="s">
        <v>19</v>
      </c>
      <c r="B19" s="64" t="s">
        <v>20</v>
      </c>
      <c r="C19" s="58" t="s">
        <v>88</v>
      </c>
      <c r="D19" s="62">
        <v>8600</v>
      </c>
      <c r="E19" s="62"/>
      <c r="F19" s="62"/>
      <c r="G19" s="62"/>
      <c r="H19" s="62"/>
      <c r="I19" s="76">
        <v>8600</v>
      </c>
      <c r="J19" s="21">
        <v>8545</v>
      </c>
      <c r="K19" s="2"/>
      <c r="L19" s="2"/>
      <c r="M19" s="2"/>
      <c r="N19" s="2"/>
      <c r="O19" s="15">
        <f t="shared" si="0"/>
        <v>8545</v>
      </c>
      <c r="P19" s="38">
        <f t="shared" si="1"/>
        <v>0.9936046511627907</v>
      </c>
      <c r="R19" s="46"/>
      <c r="S19" s="46"/>
    </row>
    <row r="20" spans="1:19" s="11" customFormat="1" ht="19.5">
      <c r="A20" s="65"/>
      <c r="B20" s="65"/>
      <c r="C20" s="58" t="s">
        <v>163</v>
      </c>
      <c r="D20" s="62">
        <v>18700</v>
      </c>
      <c r="E20" s="62"/>
      <c r="F20" s="62"/>
      <c r="G20" s="62"/>
      <c r="H20" s="62"/>
      <c r="I20" s="76">
        <v>18700</v>
      </c>
      <c r="J20" s="21">
        <v>14598</v>
      </c>
      <c r="K20" s="2"/>
      <c r="L20" s="2"/>
      <c r="M20" s="2"/>
      <c r="N20" s="2"/>
      <c r="O20" s="15">
        <f t="shared" si="0"/>
        <v>14598</v>
      </c>
      <c r="P20" s="38">
        <f t="shared" si="1"/>
        <v>0.7806417112299465</v>
      </c>
      <c r="R20" s="47"/>
      <c r="S20" s="47"/>
    </row>
    <row r="21" spans="1:20" ht="19.5">
      <c r="A21" s="65"/>
      <c r="B21" s="65"/>
      <c r="C21" s="58" t="s">
        <v>48</v>
      </c>
      <c r="D21" s="62">
        <v>5546740</v>
      </c>
      <c r="E21" s="62"/>
      <c r="F21" s="62"/>
      <c r="G21" s="62"/>
      <c r="H21" s="62"/>
      <c r="I21" s="76">
        <v>5546740</v>
      </c>
      <c r="J21" s="21">
        <v>5297208</v>
      </c>
      <c r="K21" s="2"/>
      <c r="L21" s="2"/>
      <c r="M21" s="2"/>
      <c r="N21" s="2"/>
      <c r="O21" s="15">
        <f t="shared" si="0"/>
        <v>5297208</v>
      </c>
      <c r="P21" s="38">
        <f t="shared" si="1"/>
        <v>0.9550128543973577</v>
      </c>
      <c r="Q21" s="5">
        <v>8</v>
      </c>
      <c r="R21" s="32">
        <v>68166</v>
      </c>
      <c r="S21" s="32">
        <v>14059</v>
      </c>
      <c r="T21" s="52">
        <f>S21/R21</f>
        <v>0.2062465158583458</v>
      </c>
    </row>
    <row r="22" spans="1:20" ht="19.5">
      <c r="A22" s="65"/>
      <c r="B22" s="65"/>
      <c r="C22" s="58" t="s">
        <v>215</v>
      </c>
      <c r="D22" s="62">
        <v>11888</v>
      </c>
      <c r="E22" s="62"/>
      <c r="F22" s="62"/>
      <c r="G22" s="62"/>
      <c r="H22" s="62"/>
      <c r="I22" s="76">
        <v>11888</v>
      </c>
      <c r="J22" s="21">
        <v>9200</v>
      </c>
      <c r="K22" s="2"/>
      <c r="L22" s="2"/>
      <c r="M22" s="2"/>
      <c r="N22" s="2"/>
      <c r="O22" s="15">
        <f t="shared" si="0"/>
        <v>9200</v>
      </c>
      <c r="P22" s="38">
        <f t="shared" si="1"/>
        <v>0.7738896366083445</v>
      </c>
      <c r="Q22" s="5">
        <v>9</v>
      </c>
      <c r="R22" s="32">
        <v>88085</v>
      </c>
      <c r="S22" s="32">
        <v>25173</v>
      </c>
      <c r="T22" s="52">
        <f>S22/R22</f>
        <v>0.28578077992847817</v>
      </c>
    </row>
    <row r="23" spans="1:20" ht="19.5">
      <c r="A23" s="65"/>
      <c r="B23" s="65"/>
      <c r="C23" s="58" t="s">
        <v>216</v>
      </c>
      <c r="D23" s="62">
        <v>13749</v>
      </c>
      <c r="E23" s="62"/>
      <c r="F23" s="62"/>
      <c r="G23" s="62"/>
      <c r="H23" s="62"/>
      <c r="I23" s="76">
        <v>13749</v>
      </c>
      <c r="J23" s="21">
        <v>10696</v>
      </c>
      <c r="K23" s="2"/>
      <c r="L23" s="2"/>
      <c r="M23" s="2"/>
      <c r="N23" s="2"/>
      <c r="O23" s="15">
        <f t="shared" si="0"/>
        <v>10696</v>
      </c>
      <c r="P23" s="38">
        <f t="shared" si="1"/>
        <v>0.7779474870899702</v>
      </c>
      <c r="R23" s="32">
        <f>SUM(R21:R22)</f>
        <v>156251</v>
      </c>
      <c r="S23" s="32">
        <f>SUM(S21:S22)</f>
        <v>39232</v>
      </c>
      <c r="T23" s="52">
        <f>S23/R23</f>
        <v>0.2510831930675644</v>
      </c>
    </row>
    <row r="24" spans="1:16" ht="9.75">
      <c r="A24" s="65"/>
      <c r="B24" s="65"/>
      <c r="C24" s="58" t="s">
        <v>49</v>
      </c>
      <c r="D24" s="62">
        <v>402710</v>
      </c>
      <c r="E24" s="62"/>
      <c r="F24" s="62"/>
      <c r="G24" s="62"/>
      <c r="H24" s="62"/>
      <c r="I24" s="76">
        <v>402710</v>
      </c>
      <c r="J24" s="21">
        <v>392179</v>
      </c>
      <c r="K24" s="2"/>
      <c r="L24" s="2"/>
      <c r="M24" s="2"/>
      <c r="N24" s="2"/>
      <c r="O24" s="15">
        <f t="shared" si="0"/>
        <v>392179</v>
      </c>
      <c r="P24" s="38">
        <f t="shared" si="1"/>
        <v>0.97384966849594</v>
      </c>
    </row>
    <row r="25" spans="1:16" ht="9.75">
      <c r="A25" s="65"/>
      <c r="B25" s="65"/>
      <c r="C25" s="58" t="s">
        <v>17</v>
      </c>
      <c r="D25" s="62">
        <v>1045108</v>
      </c>
      <c r="E25" s="62"/>
      <c r="F25" s="62"/>
      <c r="G25" s="62"/>
      <c r="H25" s="62"/>
      <c r="I25" s="76">
        <v>1045108</v>
      </c>
      <c r="J25" s="21">
        <v>869387.88</v>
      </c>
      <c r="K25" s="2"/>
      <c r="L25" s="2"/>
      <c r="M25" s="2"/>
      <c r="N25" s="2"/>
      <c r="O25" s="15">
        <f t="shared" si="0"/>
        <v>869387.88</v>
      </c>
      <c r="P25" s="38">
        <f t="shared" si="1"/>
        <v>0.831864151838853</v>
      </c>
    </row>
    <row r="26" spans="1:16" ht="9.75">
      <c r="A26" s="65"/>
      <c r="B26" s="65"/>
      <c r="C26" s="58" t="s">
        <v>204</v>
      </c>
      <c r="D26" s="62">
        <v>2636</v>
      </c>
      <c r="E26" s="62"/>
      <c r="F26" s="62"/>
      <c r="G26" s="62"/>
      <c r="H26" s="62"/>
      <c r="I26" s="76">
        <v>2636</v>
      </c>
      <c r="J26" s="21">
        <v>1171</v>
      </c>
      <c r="K26" s="2"/>
      <c r="L26" s="2"/>
      <c r="M26" s="2"/>
      <c r="N26" s="2"/>
      <c r="O26" s="15">
        <f t="shared" si="0"/>
        <v>1171</v>
      </c>
      <c r="P26" s="38">
        <f t="shared" si="1"/>
        <v>0.44423368740515934</v>
      </c>
    </row>
    <row r="27" spans="1:16" ht="9.75">
      <c r="A27" s="65"/>
      <c r="B27" s="65"/>
      <c r="C27" s="58" t="s">
        <v>205</v>
      </c>
      <c r="D27" s="62">
        <v>2986</v>
      </c>
      <c r="E27" s="62"/>
      <c r="F27" s="62"/>
      <c r="G27" s="62"/>
      <c r="H27" s="62"/>
      <c r="I27" s="76">
        <v>2986</v>
      </c>
      <c r="J27" s="21">
        <v>1361</v>
      </c>
      <c r="K27" s="2"/>
      <c r="L27" s="2"/>
      <c r="M27" s="2"/>
      <c r="N27" s="2"/>
      <c r="O27" s="15">
        <f t="shared" si="0"/>
        <v>1361</v>
      </c>
      <c r="P27" s="38">
        <f t="shared" si="1"/>
        <v>0.45579370395177493</v>
      </c>
    </row>
    <row r="28" spans="1:16" ht="9.75">
      <c r="A28" s="65"/>
      <c r="B28" s="65"/>
      <c r="C28" s="58" t="s">
        <v>18</v>
      </c>
      <c r="D28" s="62">
        <v>145159</v>
      </c>
      <c r="E28" s="62"/>
      <c r="F28" s="62"/>
      <c r="G28" s="62"/>
      <c r="H28" s="62"/>
      <c r="I28" s="76">
        <v>145159</v>
      </c>
      <c r="J28" s="21">
        <v>131268</v>
      </c>
      <c r="K28" s="2"/>
      <c r="L28" s="2"/>
      <c r="M28" s="2"/>
      <c r="N28" s="2"/>
      <c r="O28" s="15">
        <f t="shared" si="0"/>
        <v>131268</v>
      </c>
      <c r="P28" s="38">
        <f t="shared" si="1"/>
        <v>0.904304934588968</v>
      </c>
    </row>
    <row r="29" spans="1:16" ht="9.75">
      <c r="A29" s="65"/>
      <c r="B29" s="65"/>
      <c r="C29" s="58" t="s">
        <v>206</v>
      </c>
      <c r="D29" s="62">
        <v>341</v>
      </c>
      <c r="E29" s="62"/>
      <c r="F29" s="62"/>
      <c r="G29" s="62"/>
      <c r="H29" s="62"/>
      <c r="I29" s="76">
        <v>341</v>
      </c>
      <c r="J29" s="21">
        <v>192</v>
      </c>
      <c r="K29" s="2"/>
      <c r="L29" s="2"/>
      <c r="M29" s="2"/>
      <c r="N29" s="2"/>
      <c r="O29" s="15">
        <f t="shared" si="0"/>
        <v>192</v>
      </c>
      <c r="P29" s="38">
        <f t="shared" si="1"/>
        <v>0.5630498533724341</v>
      </c>
    </row>
    <row r="30" spans="1:16" ht="9.75">
      <c r="A30" s="65"/>
      <c r="B30" s="65"/>
      <c r="C30" s="58" t="s">
        <v>207</v>
      </c>
      <c r="D30" s="62">
        <v>363</v>
      </c>
      <c r="E30" s="62"/>
      <c r="F30" s="62"/>
      <c r="G30" s="62"/>
      <c r="H30" s="62"/>
      <c r="I30" s="76">
        <v>363</v>
      </c>
      <c r="J30" s="21">
        <v>223</v>
      </c>
      <c r="K30" s="2"/>
      <c r="L30" s="2"/>
      <c r="M30" s="2"/>
      <c r="N30" s="2"/>
      <c r="O30" s="15">
        <f t="shared" si="0"/>
        <v>223</v>
      </c>
      <c r="P30" s="38">
        <f t="shared" si="1"/>
        <v>0.6143250688705234</v>
      </c>
    </row>
    <row r="31" spans="1:16" ht="19.5">
      <c r="A31" s="65"/>
      <c r="B31" s="65"/>
      <c r="C31" s="58" t="s">
        <v>61</v>
      </c>
      <c r="D31" s="62">
        <v>80463</v>
      </c>
      <c r="E31" s="62"/>
      <c r="F31" s="62"/>
      <c r="G31" s="62"/>
      <c r="H31" s="62"/>
      <c r="I31" s="76">
        <v>80463</v>
      </c>
      <c r="J31" s="21">
        <v>79474</v>
      </c>
      <c r="K31" s="2"/>
      <c r="L31" s="2"/>
      <c r="M31" s="2"/>
      <c r="N31" s="2"/>
      <c r="O31" s="15">
        <f t="shared" si="0"/>
        <v>79474</v>
      </c>
      <c r="P31" s="38">
        <f t="shared" si="1"/>
        <v>0.9877086362676013</v>
      </c>
    </row>
    <row r="32" spans="1:16" ht="9.75">
      <c r="A32" s="65"/>
      <c r="B32" s="65"/>
      <c r="C32" s="58" t="s">
        <v>162</v>
      </c>
      <c r="D32" s="62">
        <v>128076</v>
      </c>
      <c r="E32" s="62"/>
      <c r="F32" s="62"/>
      <c r="G32" s="62"/>
      <c r="H32" s="62"/>
      <c r="I32" s="76">
        <v>128076</v>
      </c>
      <c r="J32" s="21">
        <v>122461</v>
      </c>
      <c r="K32" s="2"/>
      <c r="L32" s="2"/>
      <c r="M32" s="2"/>
      <c r="N32" s="2"/>
      <c r="O32" s="15">
        <f t="shared" si="0"/>
        <v>122461</v>
      </c>
      <c r="P32" s="38">
        <f t="shared" si="1"/>
        <v>0.9561588431868578</v>
      </c>
    </row>
    <row r="33" spans="1:16" ht="9.75">
      <c r="A33" s="65"/>
      <c r="B33" s="65"/>
      <c r="C33" s="58" t="s">
        <v>188</v>
      </c>
      <c r="D33" s="62">
        <v>1000</v>
      </c>
      <c r="E33" s="62"/>
      <c r="F33" s="62"/>
      <c r="G33" s="62"/>
      <c r="H33" s="62"/>
      <c r="I33" s="76">
        <v>1000</v>
      </c>
      <c r="J33" s="21"/>
      <c r="K33" s="2"/>
      <c r="L33" s="2"/>
      <c r="M33" s="2"/>
      <c r="N33" s="2"/>
      <c r="O33" s="15">
        <f t="shared" si="0"/>
        <v>0</v>
      </c>
      <c r="P33" s="38">
        <f t="shared" si="1"/>
        <v>0</v>
      </c>
    </row>
    <row r="34" spans="1:16" ht="9.75">
      <c r="A34" s="65"/>
      <c r="B34" s="65"/>
      <c r="C34" s="58" t="s">
        <v>192</v>
      </c>
      <c r="D34" s="62">
        <v>1000</v>
      </c>
      <c r="E34" s="62"/>
      <c r="F34" s="62"/>
      <c r="G34" s="62"/>
      <c r="H34" s="62"/>
      <c r="I34" s="76">
        <v>1000</v>
      </c>
      <c r="J34" s="21"/>
      <c r="K34" s="2"/>
      <c r="L34" s="2"/>
      <c r="M34" s="2"/>
      <c r="N34" s="2"/>
      <c r="O34" s="15">
        <f t="shared" si="0"/>
        <v>0</v>
      </c>
      <c r="P34" s="38">
        <f t="shared" si="1"/>
        <v>0</v>
      </c>
    </row>
    <row r="35" spans="1:16" ht="9.75">
      <c r="A35" s="65"/>
      <c r="B35" s="65"/>
      <c r="C35" s="58" t="s">
        <v>33</v>
      </c>
      <c r="D35" s="62">
        <v>991588</v>
      </c>
      <c r="E35" s="62"/>
      <c r="F35" s="62"/>
      <c r="G35" s="62"/>
      <c r="H35" s="62"/>
      <c r="I35" s="76">
        <v>991588</v>
      </c>
      <c r="J35" s="21">
        <v>896217</v>
      </c>
      <c r="K35" s="2"/>
      <c r="L35" s="2"/>
      <c r="M35" s="2"/>
      <c r="N35" s="2"/>
      <c r="O35" s="15">
        <f t="shared" si="0"/>
        <v>896217</v>
      </c>
      <c r="P35" s="38">
        <f t="shared" si="1"/>
        <v>0.9038199332787408</v>
      </c>
    </row>
    <row r="36" spans="1:16" ht="9.75">
      <c r="A36" s="65"/>
      <c r="B36" s="65"/>
      <c r="C36" s="58" t="s">
        <v>189</v>
      </c>
      <c r="D36" s="62">
        <v>6283</v>
      </c>
      <c r="E36" s="62"/>
      <c r="F36" s="62"/>
      <c r="G36" s="62"/>
      <c r="H36" s="62"/>
      <c r="I36" s="76">
        <v>6283</v>
      </c>
      <c r="J36" s="21">
        <v>691</v>
      </c>
      <c r="K36" s="2"/>
      <c r="L36" s="2"/>
      <c r="M36" s="2"/>
      <c r="N36" s="2"/>
      <c r="O36" s="15">
        <f t="shared" si="0"/>
        <v>691</v>
      </c>
      <c r="P36" s="38">
        <f t="shared" si="1"/>
        <v>0.10997930924717492</v>
      </c>
    </row>
    <row r="37" spans="1:16" ht="9.75">
      <c r="A37" s="65"/>
      <c r="B37" s="65"/>
      <c r="C37" s="58" t="s">
        <v>193</v>
      </c>
      <c r="D37" s="62">
        <v>7307</v>
      </c>
      <c r="E37" s="62"/>
      <c r="F37" s="62"/>
      <c r="G37" s="62"/>
      <c r="H37" s="62"/>
      <c r="I37" s="76">
        <v>7307</v>
      </c>
      <c r="J37" s="21">
        <v>803</v>
      </c>
      <c r="K37" s="2"/>
      <c r="L37" s="2"/>
      <c r="M37" s="2"/>
      <c r="N37" s="2"/>
      <c r="O37" s="15">
        <f t="shared" si="0"/>
        <v>803</v>
      </c>
      <c r="P37" s="38">
        <f t="shared" si="1"/>
        <v>0.10989462159573012</v>
      </c>
    </row>
    <row r="38" spans="1:16" ht="9.75">
      <c r="A38" s="65"/>
      <c r="B38" s="65"/>
      <c r="C38" s="58" t="s">
        <v>23</v>
      </c>
      <c r="D38" s="62">
        <v>155336</v>
      </c>
      <c r="E38" s="62"/>
      <c r="F38" s="62"/>
      <c r="G38" s="62"/>
      <c r="H38" s="62"/>
      <c r="I38" s="76">
        <v>155336</v>
      </c>
      <c r="J38" s="21">
        <v>119308</v>
      </c>
      <c r="K38" s="2"/>
      <c r="L38" s="2"/>
      <c r="M38" s="2"/>
      <c r="N38" s="2"/>
      <c r="O38" s="15">
        <f t="shared" si="0"/>
        <v>119308</v>
      </c>
      <c r="P38" s="38">
        <f t="shared" si="1"/>
        <v>0.7680640675696555</v>
      </c>
    </row>
    <row r="39" spans="1:16" ht="9.75">
      <c r="A39" s="65"/>
      <c r="B39" s="65"/>
      <c r="C39" s="58" t="s">
        <v>24</v>
      </c>
      <c r="D39" s="62">
        <v>135270</v>
      </c>
      <c r="E39" s="62"/>
      <c r="F39" s="62"/>
      <c r="G39" s="62"/>
      <c r="H39" s="62"/>
      <c r="I39" s="76">
        <v>135270</v>
      </c>
      <c r="J39" s="21">
        <v>101569</v>
      </c>
      <c r="K39" s="2"/>
      <c r="L39" s="2"/>
      <c r="M39" s="2"/>
      <c r="N39" s="2"/>
      <c r="O39" s="15">
        <f t="shared" si="0"/>
        <v>101569</v>
      </c>
      <c r="P39" s="38">
        <f t="shared" si="1"/>
        <v>0.750861240481999</v>
      </c>
    </row>
    <row r="40" spans="1:16" ht="9.75">
      <c r="A40" s="65"/>
      <c r="B40" s="65"/>
      <c r="C40" s="58" t="s">
        <v>50</v>
      </c>
      <c r="D40" s="62">
        <v>11290</v>
      </c>
      <c r="E40" s="62"/>
      <c r="F40" s="62"/>
      <c r="G40" s="62"/>
      <c r="H40" s="62"/>
      <c r="I40" s="76">
        <v>11290</v>
      </c>
      <c r="J40" s="21">
        <v>8568</v>
      </c>
      <c r="K40" s="2"/>
      <c r="L40" s="2"/>
      <c r="M40" s="2"/>
      <c r="N40" s="2"/>
      <c r="O40" s="15">
        <f t="shared" si="0"/>
        <v>8568</v>
      </c>
      <c r="P40" s="38">
        <f t="shared" si="1"/>
        <v>0.7589016829052259</v>
      </c>
    </row>
    <row r="41" spans="1:19" s="8" customFormat="1" ht="9.75">
      <c r="A41" s="65"/>
      <c r="B41" s="65"/>
      <c r="C41" s="58" t="s">
        <v>10</v>
      </c>
      <c r="D41" s="62">
        <v>141648855</v>
      </c>
      <c r="E41" s="62"/>
      <c r="F41" s="62"/>
      <c r="G41" s="62"/>
      <c r="H41" s="62"/>
      <c r="I41" s="76">
        <v>141648855</v>
      </c>
      <c r="J41" s="21">
        <f>7190255+131845068</f>
        <v>139035323</v>
      </c>
      <c r="K41" s="2"/>
      <c r="L41" s="2"/>
      <c r="M41" s="2"/>
      <c r="N41" s="2"/>
      <c r="O41" s="15">
        <f t="shared" si="0"/>
        <v>139035323</v>
      </c>
      <c r="P41" s="38">
        <f t="shared" si="1"/>
        <v>0.9815492190176899</v>
      </c>
      <c r="R41" s="46"/>
      <c r="S41" s="46"/>
    </row>
    <row r="42" spans="1:19" s="8" customFormat="1" ht="9.75">
      <c r="A42" s="65"/>
      <c r="B42" s="65"/>
      <c r="C42" s="58" t="s">
        <v>190</v>
      </c>
      <c r="D42" s="62">
        <v>20579</v>
      </c>
      <c r="E42" s="62"/>
      <c r="F42" s="62"/>
      <c r="G42" s="62"/>
      <c r="H42" s="62"/>
      <c r="I42" s="76">
        <v>20579</v>
      </c>
      <c r="J42" s="21">
        <v>4339</v>
      </c>
      <c r="K42" s="2"/>
      <c r="L42" s="2"/>
      <c r="M42" s="2"/>
      <c r="N42" s="2"/>
      <c r="O42" s="15">
        <f t="shared" si="0"/>
        <v>4339</v>
      </c>
      <c r="P42" s="38">
        <f t="shared" si="1"/>
        <v>0.21084600806647552</v>
      </c>
      <c r="R42" s="46"/>
      <c r="S42" s="46"/>
    </row>
    <row r="43" spans="1:16" ht="9.75">
      <c r="A43" s="65"/>
      <c r="B43" s="65"/>
      <c r="C43" s="58" t="s">
        <v>191</v>
      </c>
      <c r="D43" s="62">
        <v>24089</v>
      </c>
      <c r="E43" s="62"/>
      <c r="F43" s="62"/>
      <c r="G43" s="62"/>
      <c r="H43" s="62"/>
      <c r="I43" s="76">
        <v>24089</v>
      </c>
      <c r="J43" s="21">
        <v>5045</v>
      </c>
      <c r="K43" s="2"/>
      <c r="L43" s="2"/>
      <c r="M43" s="2"/>
      <c r="N43" s="2"/>
      <c r="O43" s="15">
        <f t="shared" si="0"/>
        <v>5045</v>
      </c>
      <c r="P43" s="38">
        <f t="shared" si="1"/>
        <v>0.20943169081323426</v>
      </c>
    </row>
    <row r="44" spans="1:16" ht="19.5">
      <c r="A44" s="65"/>
      <c r="B44" s="65"/>
      <c r="C44" s="58" t="s">
        <v>194</v>
      </c>
      <c r="D44" s="62">
        <v>45409</v>
      </c>
      <c r="E44" s="62"/>
      <c r="F44" s="62"/>
      <c r="G44" s="62"/>
      <c r="H44" s="62"/>
      <c r="I44" s="76">
        <v>45409</v>
      </c>
      <c r="J44" s="21">
        <v>13524</v>
      </c>
      <c r="K44" s="2"/>
      <c r="L44" s="2"/>
      <c r="M44" s="2"/>
      <c r="N44" s="2"/>
      <c r="O44" s="15">
        <f t="shared" si="0"/>
        <v>13524</v>
      </c>
      <c r="P44" s="38">
        <f t="shared" si="1"/>
        <v>0.29782642207491905</v>
      </c>
    </row>
    <row r="45" spans="1:16" ht="21" customHeight="1">
      <c r="A45" s="65"/>
      <c r="B45" s="65"/>
      <c r="C45" s="58" t="s">
        <v>220</v>
      </c>
      <c r="D45" s="62">
        <v>31899</v>
      </c>
      <c r="E45" s="62"/>
      <c r="F45" s="62"/>
      <c r="G45" s="62"/>
      <c r="H45" s="62"/>
      <c r="I45" s="76">
        <v>31899</v>
      </c>
      <c r="J45" s="21">
        <v>21317</v>
      </c>
      <c r="K45" s="2"/>
      <c r="L45" s="2"/>
      <c r="M45" s="2"/>
      <c r="N45" s="2"/>
      <c r="O45" s="15">
        <f t="shared" si="0"/>
        <v>21317</v>
      </c>
      <c r="P45" s="38">
        <f t="shared" si="1"/>
        <v>0.6682654628671745</v>
      </c>
    </row>
    <row r="46" spans="1:16" ht="29.25">
      <c r="A46" s="65"/>
      <c r="B46" s="65"/>
      <c r="C46" s="58" t="s">
        <v>221</v>
      </c>
      <c r="D46" s="62">
        <v>44477</v>
      </c>
      <c r="E46" s="62"/>
      <c r="F46" s="62"/>
      <c r="G46" s="62"/>
      <c r="H46" s="62"/>
      <c r="I46" s="76">
        <v>44477</v>
      </c>
      <c r="J46" s="21">
        <v>38831</v>
      </c>
      <c r="K46" s="2"/>
      <c r="L46" s="2"/>
      <c r="M46" s="2"/>
      <c r="N46" s="2"/>
      <c r="O46" s="15">
        <f t="shared" si="0"/>
        <v>38831</v>
      </c>
      <c r="P46" s="38">
        <f t="shared" si="1"/>
        <v>0.8730579850259684</v>
      </c>
    </row>
    <row r="47" spans="1:16" ht="19.5">
      <c r="A47" s="65"/>
      <c r="B47" s="65"/>
      <c r="C47" s="58" t="s">
        <v>223</v>
      </c>
      <c r="D47" s="62">
        <v>3416</v>
      </c>
      <c r="E47" s="62"/>
      <c r="F47" s="62"/>
      <c r="G47" s="62"/>
      <c r="H47" s="62"/>
      <c r="I47" s="76">
        <v>3416</v>
      </c>
      <c r="J47" s="21"/>
      <c r="K47" s="2"/>
      <c r="L47" s="2"/>
      <c r="M47" s="2"/>
      <c r="N47" s="2"/>
      <c r="O47" s="15">
        <f t="shared" si="0"/>
        <v>0</v>
      </c>
      <c r="P47" s="38">
        <f t="shared" si="1"/>
        <v>0</v>
      </c>
    </row>
    <row r="48" spans="1:16" ht="19.5">
      <c r="A48" s="65"/>
      <c r="B48" s="65"/>
      <c r="C48" s="58" t="s">
        <v>224</v>
      </c>
      <c r="D48" s="62">
        <v>4146</v>
      </c>
      <c r="E48" s="62"/>
      <c r="F48" s="62"/>
      <c r="G48" s="62"/>
      <c r="H48" s="62"/>
      <c r="I48" s="76">
        <v>4146</v>
      </c>
      <c r="J48" s="21"/>
      <c r="K48" s="2"/>
      <c r="L48" s="2"/>
      <c r="M48" s="2"/>
      <c r="N48" s="2"/>
      <c r="O48" s="15">
        <f t="shared" si="0"/>
        <v>0</v>
      </c>
      <c r="P48" s="38">
        <f t="shared" si="1"/>
        <v>0</v>
      </c>
    </row>
    <row r="49" spans="1:19" s="8" customFormat="1" ht="19.5">
      <c r="A49" s="65"/>
      <c r="B49" s="65"/>
      <c r="C49" s="58" t="s">
        <v>219</v>
      </c>
      <c r="D49" s="62">
        <v>360000</v>
      </c>
      <c r="E49" s="62"/>
      <c r="F49" s="62"/>
      <c r="G49" s="62"/>
      <c r="H49" s="62"/>
      <c r="I49" s="76">
        <v>360000</v>
      </c>
      <c r="J49" s="21">
        <v>198000</v>
      </c>
      <c r="K49" s="2"/>
      <c r="L49" s="2"/>
      <c r="M49" s="2"/>
      <c r="N49" s="2"/>
      <c r="O49" s="15">
        <f t="shared" si="0"/>
        <v>198000</v>
      </c>
      <c r="P49" s="38">
        <f t="shared" si="1"/>
        <v>0.55</v>
      </c>
      <c r="R49" s="46"/>
      <c r="S49" s="46"/>
    </row>
    <row r="50" spans="1:16" ht="29.25">
      <c r="A50" s="65"/>
      <c r="B50" s="65"/>
      <c r="C50" s="58" t="s">
        <v>233</v>
      </c>
      <c r="D50" s="62">
        <v>7735</v>
      </c>
      <c r="E50" s="62"/>
      <c r="F50" s="62"/>
      <c r="G50" s="62"/>
      <c r="H50" s="62"/>
      <c r="I50" s="76">
        <v>7735</v>
      </c>
      <c r="J50" s="21">
        <v>7250</v>
      </c>
      <c r="K50" s="2"/>
      <c r="L50" s="2"/>
      <c r="M50" s="2"/>
      <c r="N50" s="2"/>
      <c r="O50" s="15">
        <f t="shared" si="0"/>
        <v>7250</v>
      </c>
      <c r="P50" s="38">
        <f t="shared" si="1"/>
        <v>0.9372979961215255</v>
      </c>
    </row>
    <row r="51" spans="1:16" ht="9.75">
      <c r="A51" s="65"/>
      <c r="B51" s="65"/>
      <c r="C51" s="58" t="s">
        <v>51</v>
      </c>
      <c r="D51" s="62">
        <v>25725</v>
      </c>
      <c r="E51" s="62"/>
      <c r="F51" s="62"/>
      <c r="G51" s="62"/>
      <c r="H51" s="62"/>
      <c r="I51" s="76">
        <v>25725</v>
      </c>
      <c r="J51" s="21">
        <v>19580</v>
      </c>
      <c r="K51" s="2"/>
      <c r="L51" s="2"/>
      <c r="M51" s="2"/>
      <c r="N51" s="2"/>
      <c r="O51" s="15">
        <f t="shared" si="0"/>
        <v>19580</v>
      </c>
      <c r="P51" s="38">
        <f t="shared" si="1"/>
        <v>0.7611273080660835</v>
      </c>
    </row>
    <row r="52" spans="1:16" ht="9.75">
      <c r="A52" s="65"/>
      <c r="B52" s="65"/>
      <c r="C52" s="58" t="s">
        <v>404</v>
      </c>
      <c r="D52" s="62">
        <v>2440</v>
      </c>
      <c r="E52" s="62"/>
      <c r="F52" s="62"/>
      <c r="G52" s="62"/>
      <c r="H52" s="62"/>
      <c r="I52" s="76">
        <v>2440</v>
      </c>
      <c r="J52" s="21"/>
      <c r="K52" s="2"/>
      <c r="L52" s="2"/>
      <c r="M52" s="2"/>
      <c r="N52" s="2"/>
      <c r="O52" s="15">
        <f t="shared" si="0"/>
        <v>0</v>
      </c>
      <c r="P52" s="38">
        <f t="shared" si="1"/>
        <v>0</v>
      </c>
    </row>
    <row r="53" spans="1:16" ht="9.75">
      <c r="A53" s="65"/>
      <c r="B53" s="65"/>
      <c r="C53" s="58" t="s">
        <v>405</v>
      </c>
      <c r="D53" s="62">
        <v>2500</v>
      </c>
      <c r="E53" s="62"/>
      <c r="F53" s="62"/>
      <c r="G53" s="62"/>
      <c r="H53" s="62"/>
      <c r="I53" s="76">
        <v>2500</v>
      </c>
      <c r="J53" s="21"/>
      <c r="K53" s="2"/>
      <c r="L53" s="2"/>
      <c r="M53" s="2"/>
      <c r="N53" s="2"/>
      <c r="O53" s="15">
        <f t="shared" si="0"/>
        <v>0</v>
      </c>
      <c r="P53" s="38">
        <f t="shared" si="1"/>
        <v>0</v>
      </c>
    </row>
    <row r="54" spans="1:16" ht="9.75">
      <c r="A54" s="65"/>
      <c r="B54" s="65"/>
      <c r="C54" s="58" t="s">
        <v>58</v>
      </c>
      <c r="D54" s="62">
        <v>5865</v>
      </c>
      <c r="E54" s="62"/>
      <c r="F54" s="62"/>
      <c r="G54" s="62"/>
      <c r="H54" s="62"/>
      <c r="I54" s="76">
        <v>5865</v>
      </c>
      <c r="J54" s="21">
        <v>3019</v>
      </c>
      <c r="K54" s="2"/>
      <c r="L54" s="2"/>
      <c r="M54" s="2"/>
      <c r="N54" s="2"/>
      <c r="O54" s="15">
        <f t="shared" si="0"/>
        <v>3019</v>
      </c>
      <c r="P54" s="38">
        <f t="shared" si="1"/>
        <v>0.5147485080988917</v>
      </c>
    </row>
    <row r="55" spans="1:19" s="8" customFormat="1" ht="9.75">
      <c r="A55" s="65"/>
      <c r="B55" s="65"/>
      <c r="C55" s="58" t="s">
        <v>208</v>
      </c>
      <c r="D55" s="62">
        <v>19583</v>
      </c>
      <c r="E55" s="62"/>
      <c r="F55" s="62"/>
      <c r="G55" s="62"/>
      <c r="H55" s="62"/>
      <c r="I55" s="76">
        <v>19583</v>
      </c>
      <c r="J55" s="21">
        <v>3</v>
      </c>
      <c r="K55" s="2"/>
      <c r="L55" s="2"/>
      <c r="M55" s="2"/>
      <c r="N55" s="2"/>
      <c r="O55" s="15">
        <f t="shared" si="0"/>
        <v>3</v>
      </c>
      <c r="P55" s="38">
        <f t="shared" si="1"/>
        <v>0.00015319409692079864</v>
      </c>
      <c r="R55" s="46"/>
      <c r="S55" s="46"/>
    </row>
    <row r="56" spans="1:16" ht="9.75">
      <c r="A56" s="65"/>
      <c r="B56" s="65"/>
      <c r="C56" s="58" t="s">
        <v>203</v>
      </c>
      <c r="D56" s="62">
        <v>23062</v>
      </c>
      <c r="E56" s="62"/>
      <c r="F56" s="62"/>
      <c r="G56" s="62"/>
      <c r="H56" s="62"/>
      <c r="I56" s="76">
        <v>23062</v>
      </c>
      <c r="J56" s="21"/>
      <c r="K56" s="2"/>
      <c r="L56" s="2"/>
      <c r="M56" s="2"/>
      <c r="N56" s="2"/>
      <c r="O56" s="15">
        <f t="shared" si="0"/>
        <v>0</v>
      </c>
      <c r="P56" s="38">
        <f t="shared" si="1"/>
        <v>0</v>
      </c>
    </row>
    <row r="57" spans="1:16" ht="9.75">
      <c r="A57" s="65"/>
      <c r="B57" s="65"/>
      <c r="C57" s="58" t="s">
        <v>25</v>
      </c>
      <c r="D57" s="62">
        <v>864877</v>
      </c>
      <c r="E57" s="62"/>
      <c r="F57" s="62"/>
      <c r="G57" s="62"/>
      <c r="H57" s="62"/>
      <c r="I57" s="76">
        <v>864877</v>
      </c>
      <c r="J57" s="21">
        <v>853383</v>
      </c>
      <c r="K57" s="2"/>
      <c r="L57" s="2"/>
      <c r="M57" s="2"/>
      <c r="N57" s="2"/>
      <c r="O57" s="15">
        <f t="shared" si="0"/>
        <v>853383</v>
      </c>
      <c r="P57" s="38">
        <f t="shared" si="1"/>
        <v>0.9867102489718191</v>
      </c>
    </row>
    <row r="58" spans="1:16" ht="19.5">
      <c r="A58" s="65"/>
      <c r="B58" s="65"/>
      <c r="C58" s="58" t="s">
        <v>52</v>
      </c>
      <c r="D58" s="62">
        <v>130000</v>
      </c>
      <c r="E58" s="62"/>
      <c r="F58" s="62"/>
      <c r="G58" s="62"/>
      <c r="H58" s="62"/>
      <c r="I58" s="76">
        <v>130000</v>
      </c>
      <c r="J58" s="21">
        <v>130000</v>
      </c>
      <c r="K58" s="2"/>
      <c r="L58" s="2"/>
      <c r="M58" s="2"/>
      <c r="N58" s="2"/>
      <c r="O58" s="15">
        <f t="shared" si="0"/>
        <v>130000</v>
      </c>
      <c r="P58" s="38">
        <f t="shared" si="1"/>
        <v>1</v>
      </c>
    </row>
    <row r="59" spans="1:16" ht="19.5">
      <c r="A59" s="65"/>
      <c r="B59" s="65"/>
      <c r="C59" s="58" t="s">
        <v>164</v>
      </c>
      <c r="D59" s="62">
        <v>2573</v>
      </c>
      <c r="E59" s="62"/>
      <c r="F59" s="62"/>
      <c r="G59" s="62"/>
      <c r="H59" s="62"/>
      <c r="I59" s="76">
        <v>2573</v>
      </c>
      <c r="J59" s="21">
        <v>1646</v>
      </c>
      <c r="K59" s="2"/>
      <c r="L59" s="2"/>
      <c r="M59" s="2"/>
      <c r="N59" s="2"/>
      <c r="O59" s="15">
        <f t="shared" si="0"/>
        <v>1646</v>
      </c>
      <c r="P59" s="38">
        <f t="shared" si="1"/>
        <v>0.639720171006607</v>
      </c>
    </row>
    <row r="60" spans="1:16" ht="9.75">
      <c r="A60" s="65"/>
      <c r="B60" s="65"/>
      <c r="C60" s="58" t="s">
        <v>165</v>
      </c>
      <c r="D60" s="62">
        <v>17493</v>
      </c>
      <c r="E60" s="62"/>
      <c r="F60" s="62"/>
      <c r="G60" s="62"/>
      <c r="H60" s="62"/>
      <c r="I60" s="76">
        <v>17493</v>
      </c>
      <c r="J60" s="21">
        <v>12862</v>
      </c>
      <c r="K60" s="2"/>
      <c r="L60" s="2"/>
      <c r="M60" s="2"/>
      <c r="N60" s="2"/>
      <c r="O60" s="15">
        <f t="shared" si="0"/>
        <v>12862</v>
      </c>
      <c r="P60" s="38">
        <f t="shared" si="1"/>
        <v>0.7352655347853427</v>
      </c>
    </row>
    <row r="61" spans="1:16" ht="19.5">
      <c r="A61" s="65"/>
      <c r="B61" s="65"/>
      <c r="C61" s="58" t="s">
        <v>41</v>
      </c>
      <c r="D61" s="62">
        <v>450000</v>
      </c>
      <c r="E61" s="62"/>
      <c r="F61" s="62"/>
      <c r="G61" s="62"/>
      <c r="H61" s="62"/>
      <c r="I61" s="76">
        <v>450000</v>
      </c>
      <c r="J61" s="21">
        <v>273033</v>
      </c>
      <c r="K61" s="2"/>
      <c r="L61" s="2"/>
      <c r="M61" s="2"/>
      <c r="N61" s="2"/>
      <c r="O61" s="15">
        <f t="shared" si="0"/>
        <v>273033</v>
      </c>
      <c r="P61" s="38">
        <f t="shared" si="1"/>
        <v>0.60674</v>
      </c>
    </row>
    <row r="62" spans="1:16" ht="21" customHeight="1">
      <c r="A62" s="65"/>
      <c r="B62" s="65"/>
      <c r="C62" s="58" t="s">
        <v>225</v>
      </c>
      <c r="D62" s="62">
        <v>21635</v>
      </c>
      <c r="E62" s="62"/>
      <c r="F62" s="62"/>
      <c r="G62" s="62"/>
      <c r="H62" s="62"/>
      <c r="I62" s="76">
        <v>21635</v>
      </c>
      <c r="J62" s="21">
        <v>9667</v>
      </c>
      <c r="K62" s="2"/>
      <c r="L62" s="2"/>
      <c r="M62" s="2"/>
      <c r="N62" s="2"/>
      <c r="O62" s="15">
        <f t="shared" si="0"/>
        <v>9667</v>
      </c>
      <c r="P62" s="38">
        <f t="shared" si="1"/>
        <v>0.44682227871504504</v>
      </c>
    </row>
    <row r="63" spans="1:19" s="8" customFormat="1" ht="29.25">
      <c r="A63" s="65"/>
      <c r="B63" s="65"/>
      <c r="C63" s="58" t="s">
        <v>226</v>
      </c>
      <c r="D63" s="62">
        <v>25000</v>
      </c>
      <c r="E63" s="62"/>
      <c r="F63" s="62"/>
      <c r="G63" s="62"/>
      <c r="H63" s="62"/>
      <c r="I63" s="76">
        <v>25000</v>
      </c>
      <c r="J63" s="21">
        <v>18677</v>
      </c>
      <c r="K63" s="2"/>
      <c r="L63" s="2"/>
      <c r="M63" s="2"/>
      <c r="N63" s="2"/>
      <c r="O63" s="15">
        <f t="shared" si="0"/>
        <v>18677</v>
      </c>
      <c r="P63" s="38">
        <f t="shared" si="1"/>
        <v>0.74708</v>
      </c>
      <c r="R63" s="46"/>
      <c r="S63" s="46"/>
    </row>
    <row r="64" spans="1:19" s="9" customFormat="1" ht="19.5">
      <c r="A64" s="65"/>
      <c r="B64" s="65"/>
      <c r="C64" s="58" t="s">
        <v>227</v>
      </c>
      <c r="D64" s="62">
        <v>61670</v>
      </c>
      <c r="E64" s="62"/>
      <c r="F64" s="62"/>
      <c r="G64" s="62"/>
      <c r="H64" s="62"/>
      <c r="I64" s="76">
        <v>61670</v>
      </c>
      <c r="J64" s="21">
        <v>45663</v>
      </c>
      <c r="K64" s="2"/>
      <c r="L64" s="2"/>
      <c r="M64" s="2"/>
      <c r="N64" s="2"/>
      <c r="O64" s="15">
        <f t="shared" si="0"/>
        <v>45663</v>
      </c>
      <c r="P64" s="38">
        <f t="shared" si="1"/>
        <v>0.7404410572401492</v>
      </c>
      <c r="R64" s="48"/>
      <c r="S64" s="48"/>
    </row>
    <row r="65" spans="1:19" s="9" customFormat="1" ht="48.75">
      <c r="A65" s="65"/>
      <c r="B65" s="65"/>
      <c r="C65" s="58" t="s">
        <v>202</v>
      </c>
      <c r="D65" s="62">
        <v>1000000</v>
      </c>
      <c r="E65" s="62"/>
      <c r="F65" s="62"/>
      <c r="G65" s="62"/>
      <c r="H65" s="62"/>
      <c r="I65" s="76">
        <v>1000000</v>
      </c>
      <c r="J65" s="21">
        <v>1000000</v>
      </c>
      <c r="K65" s="2"/>
      <c r="L65" s="2"/>
      <c r="M65" s="2"/>
      <c r="N65" s="2"/>
      <c r="O65" s="15">
        <f t="shared" si="0"/>
        <v>1000000</v>
      </c>
      <c r="P65" s="38">
        <f t="shared" si="1"/>
        <v>1</v>
      </c>
      <c r="R65" s="48"/>
      <c r="S65" s="48"/>
    </row>
    <row r="66" spans="1:16" ht="19.5">
      <c r="A66" s="65"/>
      <c r="B66" s="65"/>
      <c r="C66" s="58" t="s">
        <v>21</v>
      </c>
      <c r="D66" s="62">
        <v>4227805</v>
      </c>
      <c r="E66" s="62"/>
      <c r="F66" s="62"/>
      <c r="G66" s="62"/>
      <c r="H66" s="62"/>
      <c r="I66" s="76">
        <v>4227805</v>
      </c>
      <c r="J66" s="21">
        <v>3380441</v>
      </c>
      <c r="K66" s="2"/>
      <c r="L66" s="2"/>
      <c r="M66" s="2"/>
      <c r="N66" s="2"/>
      <c r="O66" s="15">
        <f t="shared" si="0"/>
        <v>3380441</v>
      </c>
      <c r="P66" s="38">
        <f t="shared" si="1"/>
        <v>0.7995735375685492</v>
      </c>
    </row>
    <row r="67" spans="1:16" ht="19.5">
      <c r="A67" s="65"/>
      <c r="B67" s="65"/>
      <c r="C67" s="58" t="s">
        <v>27</v>
      </c>
      <c r="D67" s="62">
        <v>231000</v>
      </c>
      <c r="E67" s="62"/>
      <c r="F67" s="62"/>
      <c r="G67" s="62"/>
      <c r="H67" s="62"/>
      <c r="I67" s="76">
        <v>231000</v>
      </c>
      <c r="J67" s="21">
        <v>185155</v>
      </c>
      <c r="K67" s="2"/>
      <c r="L67" s="2"/>
      <c r="M67" s="2"/>
      <c r="N67" s="2"/>
      <c r="O67" s="15">
        <f t="shared" si="0"/>
        <v>185155</v>
      </c>
      <c r="P67" s="38">
        <f t="shared" si="1"/>
        <v>0.8015367965367965</v>
      </c>
    </row>
    <row r="68" spans="1:16" ht="9.75">
      <c r="A68" s="65"/>
      <c r="B68" s="66" t="s">
        <v>263</v>
      </c>
      <c r="C68" s="36"/>
      <c r="D68" s="35">
        <v>158018426</v>
      </c>
      <c r="E68" s="35"/>
      <c r="F68" s="35"/>
      <c r="G68" s="35"/>
      <c r="H68" s="35"/>
      <c r="I68" s="35">
        <v>158018426</v>
      </c>
      <c r="J68" s="19">
        <f>SUM(J19:J67)</f>
        <v>153321877.88</v>
      </c>
      <c r="K68" s="19">
        <f>SUM(K19:K67)</f>
        <v>0</v>
      </c>
      <c r="L68" s="19">
        <f>SUM(L19:L67)</f>
        <v>0</v>
      </c>
      <c r="M68" s="19">
        <f>SUM(M19:M67)</f>
        <v>0</v>
      </c>
      <c r="N68" s="19">
        <f>SUM(N19:N67)</f>
        <v>0</v>
      </c>
      <c r="O68" s="27">
        <f t="shared" si="0"/>
        <v>153321877.88</v>
      </c>
      <c r="P68" s="37">
        <f t="shared" si="1"/>
        <v>0.9702784780301507</v>
      </c>
    </row>
    <row r="69" spans="1:16" ht="9.75">
      <c r="A69" s="65"/>
      <c r="B69" s="82" t="s">
        <v>22</v>
      </c>
      <c r="C69" s="58" t="s">
        <v>23</v>
      </c>
      <c r="D69" s="62"/>
      <c r="E69" s="62"/>
      <c r="F69" s="62">
        <v>465000</v>
      </c>
      <c r="G69" s="62"/>
      <c r="H69" s="62"/>
      <c r="I69" s="76">
        <v>465000</v>
      </c>
      <c r="J69" s="21"/>
      <c r="K69" s="2"/>
      <c r="L69" s="2">
        <v>460247</v>
      </c>
      <c r="M69" s="2"/>
      <c r="N69" s="2"/>
      <c r="O69" s="15">
        <f t="shared" si="0"/>
        <v>460247</v>
      </c>
      <c r="P69" s="38">
        <f t="shared" si="1"/>
        <v>0.989778494623656</v>
      </c>
    </row>
    <row r="70" spans="1:16" ht="9.75">
      <c r="A70" s="65"/>
      <c r="B70" s="84"/>
      <c r="C70" s="58" t="s">
        <v>24</v>
      </c>
      <c r="D70" s="62"/>
      <c r="E70" s="62">
        <v>185282</v>
      </c>
      <c r="F70" s="62">
        <v>13451482</v>
      </c>
      <c r="G70" s="62"/>
      <c r="H70" s="62"/>
      <c r="I70" s="76">
        <v>13636764</v>
      </c>
      <c r="J70" s="21"/>
      <c r="K70" s="2">
        <v>185282</v>
      </c>
      <c r="L70" s="2">
        <v>12742244</v>
      </c>
      <c r="M70" s="2"/>
      <c r="N70" s="2"/>
      <c r="O70" s="15">
        <f t="shared" si="0"/>
        <v>12927526</v>
      </c>
      <c r="P70" s="38">
        <f t="shared" si="1"/>
        <v>0.9479907403251974</v>
      </c>
    </row>
    <row r="71" spans="1:16" ht="9.75">
      <c r="A71" s="65"/>
      <c r="B71" s="83"/>
      <c r="C71" s="58" t="s">
        <v>10</v>
      </c>
      <c r="D71" s="62"/>
      <c r="E71" s="62"/>
      <c r="F71" s="62">
        <v>2133280</v>
      </c>
      <c r="G71" s="62"/>
      <c r="H71" s="62"/>
      <c r="I71" s="76">
        <v>2133280</v>
      </c>
      <c r="J71" s="21"/>
      <c r="K71" s="2"/>
      <c r="L71" s="2">
        <v>1981609</v>
      </c>
      <c r="M71" s="2"/>
      <c r="N71" s="2"/>
      <c r="O71" s="15">
        <f aca="true" t="shared" si="2" ref="O71:O134">SUM(J71:N71)</f>
        <v>1981609</v>
      </c>
      <c r="P71" s="38">
        <f aca="true" t="shared" si="3" ref="P71:P134">O71/I71</f>
        <v>0.9289024413110327</v>
      </c>
    </row>
    <row r="72" spans="1:19" s="10" customFormat="1" ht="19.5">
      <c r="A72" s="65"/>
      <c r="B72" s="65"/>
      <c r="C72" s="58" t="s">
        <v>219</v>
      </c>
      <c r="D72" s="62"/>
      <c r="E72" s="62"/>
      <c r="F72" s="62">
        <v>230092</v>
      </c>
      <c r="G72" s="62"/>
      <c r="H72" s="62"/>
      <c r="I72" s="76">
        <v>230092</v>
      </c>
      <c r="J72" s="21"/>
      <c r="K72" s="2"/>
      <c r="L72" s="2">
        <v>198428</v>
      </c>
      <c r="M72" s="2"/>
      <c r="N72" s="2"/>
      <c r="O72" s="15">
        <f t="shared" si="2"/>
        <v>198428</v>
      </c>
      <c r="P72" s="38">
        <f t="shared" si="3"/>
        <v>0.8623854805903726</v>
      </c>
      <c r="R72" s="49"/>
      <c r="S72" s="49"/>
    </row>
    <row r="73" spans="1:16" ht="9.75">
      <c r="A73" s="65"/>
      <c r="B73" s="65"/>
      <c r="C73" s="58" t="s">
        <v>25</v>
      </c>
      <c r="D73" s="62"/>
      <c r="E73" s="62"/>
      <c r="F73" s="62">
        <v>128300</v>
      </c>
      <c r="G73" s="62"/>
      <c r="H73" s="62"/>
      <c r="I73" s="76">
        <v>128300</v>
      </c>
      <c r="J73" s="21"/>
      <c r="K73" s="2"/>
      <c r="L73" s="2">
        <v>109200</v>
      </c>
      <c r="M73" s="2"/>
      <c r="N73" s="2"/>
      <c r="O73" s="15">
        <f t="shared" si="2"/>
        <v>109200</v>
      </c>
      <c r="P73" s="38">
        <f t="shared" si="3"/>
        <v>0.8511301636788776</v>
      </c>
    </row>
    <row r="74" spans="1:16" ht="19.5">
      <c r="A74" s="65"/>
      <c r="B74" s="65"/>
      <c r="C74" s="58" t="s">
        <v>26</v>
      </c>
      <c r="D74" s="62"/>
      <c r="E74" s="62"/>
      <c r="F74" s="62">
        <v>50000</v>
      </c>
      <c r="G74" s="62"/>
      <c r="H74" s="62"/>
      <c r="I74" s="76">
        <v>50000</v>
      </c>
      <c r="J74" s="21"/>
      <c r="K74" s="2"/>
      <c r="L74" s="2"/>
      <c r="M74" s="2"/>
      <c r="N74" s="2"/>
      <c r="O74" s="15">
        <f t="shared" si="2"/>
        <v>0</v>
      </c>
      <c r="P74" s="38">
        <f t="shared" si="3"/>
        <v>0</v>
      </c>
    </row>
    <row r="75" spans="1:19" s="8" customFormat="1" ht="19.5">
      <c r="A75" s="65"/>
      <c r="B75" s="65"/>
      <c r="C75" s="58" t="s">
        <v>41</v>
      </c>
      <c r="D75" s="62"/>
      <c r="E75" s="62"/>
      <c r="F75" s="62">
        <v>3500</v>
      </c>
      <c r="G75" s="62"/>
      <c r="H75" s="62"/>
      <c r="I75" s="76">
        <v>3500</v>
      </c>
      <c r="J75" s="21"/>
      <c r="K75" s="2"/>
      <c r="L75" s="2"/>
      <c r="M75" s="2"/>
      <c r="N75" s="2"/>
      <c r="O75" s="15">
        <f t="shared" si="2"/>
        <v>0</v>
      </c>
      <c r="P75" s="38">
        <f t="shared" si="3"/>
        <v>0</v>
      </c>
      <c r="R75" s="46"/>
      <c r="S75" s="46"/>
    </row>
    <row r="76" spans="1:16" ht="19.5">
      <c r="A76" s="65"/>
      <c r="B76" s="65"/>
      <c r="C76" s="58" t="s">
        <v>21</v>
      </c>
      <c r="D76" s="62"/>
      <c r="E76" s="62"/>
      <c r="F76" s="62">
        <v>38464108</v>
      </c>
      <c r="G76" s="62"/>
      <c r="H76" s="62"/>
      <c r="I76" s="76">
        <v>38464108</v>
      </c>
      <c r="J76" s="21"/>
      <c r="K76" s="2"/>
      <c r="L76" s="2">
        <f>34054667.14+182571.77</f>
        <v>34237238.910000004</v>
      </c>
      <c r="M76" s="2"/>
      <c r="N76" s="2"/>
      <c r="O76" s="15">
        <f t="shared" si="2"/>
        <v>34237238.910000004</v>
      </c>
      <c r="P76" s="38">
        <f t="shared" si="3"/>
        <v>0.8901087452749458</v>
      </c>
    </row>
    <row r="77" spans="1:16" ht="19.5">
      <c r="A77" s="65"/>
      <c r="B77" s="65"/>
      <c r="C77" s="58" t="s">
        <v>425</v>
      </c>
      <c r="D77" s="62"/>
      <c r="E77" s="62"/>
      <c r="F77" s="62">
        <v>3001950</v>
      </c>
      <c r="G77" s="62"/>
      <c r="H77" s="62"/>
      <c r="I77" s="76">
        <v>3001950</v>
      </c>
      <c r="J77" s="21"/>
      <c r="K77" s="2"/>
      <c r="L77" s="2">
        <v>2772770</v>
      </c>
      <c r="M77" s="2"/>
      <c r="N77" s="2"/>
      <c r="O77" s="15">
        <f t="shared" si="2"/>
        <v>2772770</v>
      </c>
      <c r="P77" s="38">
        <f t="shared" si="3"/>
        <v>0.9236562900781159</v>
      </c>
    </row>
    <row r="78" spans="1:16" ht="19.5">
      <c r="A78" s="65"/>
      <c r="B78" s="65"/>
      <c r="C78" s="58" t="s">
        <v>426</v>
      </c>
      <c r="D78" s="62"/>
      <c r="E78" s="62"/>
      <c r="F78" s="62">
        <v>3250700</v>
      </c>
      <c r="G78" s="62"/>
      <c r="H78" s="62"/>
      <c r="I78" s="76">
        <v>3250700</v>
      </c>
      <c r="J78" s="21"/>
      <c r="K78" s="2"/>
      <c r="L78" s="2">
        <v>3002529</v>
      </c>
      <c r="M78" s="2"/>
      <c r="N78" s="2"/>
      <c r="O78" s="15">
        <f t="shared" si="2"/>
        <v>3002529</v>
      </c>
      <c r="P78" s="38">
        <f t="shared" si="3"/>
        <v>0.9236561356015628</v>
      </c>
    </row>
    <row r="79" spans="1:19" s="8" customFormat="1" ht="19.5">
      <c r="A79" s="65"/>
      <c r="B79" s="65"/>
      <c r="C79" s="58" t="s">
        <v>27</v>
      </c>
      <c r="D79" s="62"/>
      <c r="E79" s="62"/>
      <c r="F79" s="62">
        <v>4900000</v>
      </c>
      <c r="G79" s="62"/>
      <c r="H79" s="62"/>
      <c r="I79" s="76">
        <v>4900000</v>
      </c>
      <c r="J79" s="21"/>
      <c r="K79" s="2"/>
      <c r="L79" s="2">
        <v>4020189</v>
      </c>
      <c r="M79" s="2"/>
      <c r="N79" s="2"/>
      <c r="O79" s="15">
        <f t="shared" si="2"/>
        <v>4020189</v>
      </c>
      <c r="P79" s="38">
        <f t="shared" si="3"/>
        <v>0.8204467346938775</v>
      </c>
      <c r="R79" s="46"/>
      <c r="S79" s="46"/>
    </row>
    <row r="80" spans="1:19" s="9" customFormat="1" ht="9.75">
      <c r="A80" s="65"/>
      <c r="B80" s="66" t="s">
        <v>264</v>
      </c>
      <c r="C80" s="36"/>
      <c r="D80" s="35"/>
      <c r="E80" s="35">
        <v>185282</v>
      </c>
      <c r="F80" s="35">
        <v>66078412</v>
      </c>
      <c r="G80" s="35"/>
      <c r="H80" s="35"/>
      <c r="I80" s="35">
        <v>66263694</v>
      </c>
      <c r="J80" s="19">
        <f>SUM(J69:J79)</f>
        <v>0</v>
      </c>
      <c r="K80" s="19">
        <f>SUM(K69:K79)</f>
        <v>185282</v>
      </c>
      <c r="L80" s="19">
        <f>SUM(L69:L79)</f>
        <v>59524454.910000004</v>
      </c>
      <c r="M80" s="19">
        <f>SUM(M69:M79)</f>
        <v>0</v>
      </c>
      <c r="N80" s="19">
        <f>SUM(N69:N79)</f>
        <v>0</v>
      </c>
      <c r="O80" s="27">
        <f t="shared" si="2"/>
        <v>59709736.910000004</v>
      </c>
      <c r="P80" s="37">
        <f t="shared" si="3"/>
        <v>0.9010927901182207</v>
      </c>
      <c r="R80" s="48"/>
      <c r="S80" s="48"/>
    </row>
    <row r="81" spans="1:16" ht="9.75">
      <c r="A81" s="65"/>
      <c r="B81" s="82" t="s">
        <v>28</v>
      </c>
      <c r="C81" s="58" t="s">
        <v>23</v>
      </c>
      <c r="D81" s="62">
        <v>2500</v>
      </c>
      <c r="E81" s="62"/>
      <c r="F81" s="62"/>
      <c r="G81" s="62"/>
      <c r="H81" s="62"/>
      <c r="I81" s="76">
        <v>2500</v>
      </c>
      <c r="J81" s="21">
        <v>2337</v>
      </c>
      <c r="K81" s="2"/>
      <c r="L81" s="2"/>
      <c r="M81" s="2"/>
      <c r="N81" s="2"/>
      <c r="O81" s="15">
        <f t="shared" si="2"/>
        <v>2337</v>
      </c>
      <c r="P81" s="38">
        <f t="shared" si="3"/>
        <v>0.9348</v>
      </c>
    </row>
    <row r="82" spans="1:19" s="8" customFormat="1" ht="9.75">
      <c r="A82" s="65"/>
      <c r="B82" s="83"/>
      <c r="C82" s="58" t="s">
        <v>24</v>
      </c>
      <c r="D82" s="62">
        <v>5942219</v>
      </c>
      <c r="E82" s="62">
        <v>292601</v>
      </c>
      <c r="F82" s="62"/>
      <c r="G82" s="62"/>
      <c r="H82" s="62"/>
      <c r="I82" s="76">
        <v>6234820</v>
      </c>
      <c r="J82" s="21">
        <v>5880984</v>
      </c>
      <c r="K82" s="2">
        <v>242601</v>
      </c>
      <c r="L82" s="2"/>
      <c r="M82" s="2"/>
      <c r="N82" s="2"/>
      <c r="O82" s="15">
        <f t="shared" si="2"/>
        <v>6123585</v>
      </c>
      <c r="P82" s="38">
        <f t="shared" si="3"/>
        <v>0.9821590679442229</v>
      </c>
      <c r="R82" s="46"/>
      <c r="S82" s="46"/>
    </row>
    <row r="83" spans="1:16" ht="9.75">
      <c r="A83" s="65"/>
      <c r="B83" s="65"/>
      <c r="C83" s="58" t="s">
        <v>10</v>
      </c>
      <c r="D83" s="62">
        <v>512348</v>
      </c>
      <c r="E83" s="62"/>
      <c r="F83" s="62"/>
      <c r="G83" s="62"/>
      <c r="H83" s="62"/>
      <c r="I83" s="76">
        <v>512348</v>
      </c>
      <c r="J83" s="21">
        <v>435141</v>
      </c>
      <c r="K83" s="2"/>
      <c r="L83" s="2"/>
      <c r="M83" s="2"/>
      <c r="N83" s="2"/>
      <c r="O83" s="15">
        <f t="shared" si="2"/>
        <v>435141</v>
      </c>
      <c r="P83" s="38">
        <f t="shared" si="3"/>
        <v>0.8493075019322804</v>
      </c>
    </row>
    <row r="84" spans="1:16" ht="19.5">
      <c r="A84" s="65"/>
      <c r="B84" s="65"/>
      <c r="C84" s="58" t="s">
        <v>219</v>
      </c>
      <c r="D84" s="62">
        <v>43000</v>
      </c>
      <c r="E84" s="62"/>
      <c r="F84" s="62"/>
      <c r="G84" s="62"/>
      <c r="H84" s="62"/>
      <c r="I84" s="76">
        <v>43000</v>
      </c>
      <c r="J84" s="21">
        <v>32812</v>
      </c>
      <c r="K84" s="2"/>
      <c r="L84" s="2"/>
      <c r="M84" s="2"/>
      <c r="N84" s="2"/>
      <c r="O84" s="15">
        <f t="shared" si="2"/>
        <v>32812</v>
      </c>
      <c r="P84" s="38">
        <f t="shared" si="3"/>
        <v>0.7630697674418605</v>
      </c>
    </row>
    <row r="85" spans="1:16" ht="19.5">
      <c r="A85" s="65"/>
      <c r="B85" s="65"/>
      <c r="C85" s="58" t="s">
        <v>41</v>
      </c>
      <c r="D85" s="62">
        <v>1300</v>
      </c>
      <c r="E85" s="62"/>
      <c r="F85" s="62"/>
      <c r="G85" s="62"/>
      <c r="H85" s="62"/>
      <c r="I85" s="76">
        <v>1300</v>
      </c>
      <c r="J85" s="21"/>
      <c r="K85" s="2"/>
      <c r="L85" s="2"/>
      <c r="M85" s="2"/>
      <c r="N85" s="2"/>
      <c r="O85" s="15">
        <f t="shared" si="2"/>
        <v>0</v>
      </c>
      <c r="P85" s="38">
        <f t="shared" si="3"/>
        <v>0</v>
      </c>
    </row>
    <row r="86" spans="1:19" s="10" customFormat="1" ht="19.5">
      <c r="A86" s="65"/>
      <c r="B86" s="65"/>
      <c r="C86" s="58" t="s">
        <v>21</v>
      </c>
      <c r="D86" s="62">
        <v>42070000</v>
      </c>
      <c r="E86" s="62">
        <v>122884</v>
      </c>
      <c r="F86" s="62"/>
      <c r="G86" s="62"/>
      <c r="H86" s="62"/>
      <c r="I86" s="76">
        <v>42192884</v>
      </c>
      <c r="J86" s="21">
        <v>38758298</v>
      </c>
      <c r="K86" s="2">
        <v>41852</v>
      </c>
      <c r="L86" s="2"/>
      <c r="M86" s="2"/>
      <c r="N86" s="2"/>
      <c r="O86" s="15">
        <f t="shared" si="2"/>
        <v>38800150</v>
      </c>
      <c r="P86" s="38">
        <f t="shared" si="3"/>
        <v>0.9195899005149778</v>
      </c>
      <c r="R86" s="49"/>
      <c r="S86" s="49"/>
    </row>
    <row r="87" spans="1:16" ht="19.5">
      <c r="A87" s="65"/>
      <c r="B87" s="65"/>
      <c r="C87" s="58" t="s">
        <v>27</v>
      </c>
      <c r="D87" s="62">
        <v>13600000</v>
      </c>
      <c r="E87" s="62"/>
      <c r="F87" s="62"/>
      <c r="G87" s="62"/>
      <c r="H87" s="62"/>
      <c r="I87" s="76">
        <v>13600000</v>
      </c>
      <c r="J87" s="21">
        <v>12959473</v>
      </c>
      <c r="K87" s="2"/>
      <c r="L87" s="2"/>
      <c r="M87" s="2"/>
      <c r="N87" s="2"/>
      <c r="O87" s="15">
        <f t="shared" si="2"/>
        <v>12959473</v>
      </c>
      <c r="P87" s="38">
        <f t="shared" si="3"/>
        <v>0.9529024264705882</v>
      </c>
    </row>
    <row r="88" spans="1:16" ht="9.75">
      <c r="A88" s="65"/>
      <c r="B88" s="66" t="s">
        <v>265</v>
      </c>
      <c r="C88" s="36"/>
      <c r="D88" s="35">
        <v>62171367</v>
      </c>
      <c r="E88" s="35">
        <v>415485</v>
      </c>
      <c r="F88" s="35"/>
      <c r="G88" s="35"/>
      <c r="H88" s="35"/>
      <c r="I88" s="35">
        <v>62586852</v>
      </c>
      <c r="J88" s="19">
        <f>SUM(J81:J87)</f>
        <v>58069045</v>
      </c>
      <c r="K88" s="19">
        <f>SUM(K81:K87)</f>
        <v>284453</v>
      </c>
      <c r="L88" s="19">
        <f>SUM(L81:L87)</f>
        <v>0</v>
      </c>
      <c r="M88" s="19">
        <f>SUM(M81:M87)</f>
        <v>0</v>
      </c>
      <c r="N88" s="19">
        <f>SUM(N81:N87)</f>
        <v>0</v>
      </c>
      <c r="O88" s="27">
        <f t="shared" si="2"/>
        <v>58353498</v>
      </c>
      <c r="P88" s="37">
        <f t="shared" si="3"/>
        <v>0.9323603302495547</v>
      </c>
    </row>
    <row r="89" spans="1:16" ht="9.75">
      <c r="A89" s="65"/>
      <c r="B89" s="64" t="s">
        <v>228</v>
      </c>
      <c r="C89" s="58" t="s">
        <v>24</v>
      </c>
      <c r="D89" s="62">
        <v>1773000</v>
      </c>
      <c r="E89" s="62">
        <v>40004</v>
      </c>
      <c r="F89" s="62"/>
      <c r="G89" s="62"/>
      <c r="H89" s="62"/>
      <c r="I89" s="76">
        <v>1813004</v>
      </c>
      <c r="J89" s="25">
        <v>1512464</v>
      </c>
      <c r="K89" s="26">
        <v>40004</v>
      </c>
      <c r="L89" s="26"/>
      <c r="M89" s="26"/>
      <c r="N89" s="26"/>
      <c r="O89" s="34">
        <f t="shared" si="2"/>
        <v>1552468</v>
      </c>
      <c r="P89" s="38">
        <f t="shared" si="3"/>
        <v>0.8562959596338453</v>
      </c>
    </row>
    <row r="90" spans="1:16" ht="9.75">
      <c r="A90" s="65"/>
      <c r="B90" s="65"/>
      <c r="C90" s="58" t="s">
        <v>10</v>
      </c>
      <c r="D90" s="62">
        <v>44000</v>
      </c>
      <c r="E90" s="62"/>
      <c r="F90" s="62"/>
      <c r="G90" s="62"/>
      <c r="H90" s="62"/>
      <c r="I90" s="76">
        <v>44000</v>
      </c>
      <c r="J90" s="25">
        <v>20152</v>
      </c>
      <c r="K90" s="26"/>
      <c r="L90" s="26"/>
      <c r="M90" s="26"/>
      <c r="N90" s="26"/>
      <c r="O90" s="34">
        <f t="shared" si="2"/>
        <v>20152</v>
      </c>
      <c r="P90" s="38">
        <f t="shared" si="3"/>
        <v>0.458</v>
      </c>
    </row>
    <row r="91" spans="1:16" ht="19.5">
      <c r="A91" s="65"/>
      <c r="B91" s="65"/>
      <c r="C91" s="58" t="s">
        <v>21</v>
      </c>
      <c r="D91" s="62"/>
      <c r="E91" s="62">
        <v>8000</v>
      </c>
      <c r="F91" s="62"/>
      <c r="G91" s="62"/>
      <c r="H91" s="62"/>
      <c r="I91" s="76">
        <v>8000</v>
      </c>
      <c r="J91" s="21"/>
      <c r="K91" s="2">
        <v>3416</v>
      </c>
      <c r="L91" s="2"/>
      <c r="M91" s="2"/>
      <c r="N91" s="2"/>
      <c r="O91" s="34">
        <f t="shared" si="2"/>
        <v>3416</v>
      </c>
      <c r="P91" s="38">
        <f t="shared" si="3"/>
        <v>0.427</v>
      </c>
    </row>
    <row r="92" spans="1:16" ht="9.75">
      <c r="A92" s="65"/>
      <c r="B92" s="66" t="s">
        <v>266</v>
      </c>
      <c r="C92" s="36"/>
      <c r="D92" s="35">
        <v>1817000</v>
      </c>
      <c r="E92" s="35">
        <v>48004</v>
      </c>
      <c r="F92" s="35"/>
      <c r="G92" s="35"/>
      <c r="H92" s="35"/>
      <c r="I92" s="35">
        <v>1865004</v>
      </c>
      <c r="J92" s="19">
        <f>SUM(J89:J91)</f>
        <v>1532616</v>
      </c>
      <c r="K92" s="19">
        <f>SUM(K89:K91)</f>
        <v>43420</v>
      </c>
      <c r="L92" s="19">
        <f>SUM(L89:L91)</f>
        <v>0</v>
      </c>
      <c r="M92" s="19">
        <f>SUM(M89:M91)</f>
        <v>0</v>
      </c>
      <c r="N92" s="19">
        <f>SUM(N89:N91)</f>
        <v>0</v>
      </c>
      <c r="O92" s="27">
        <f t="shared" si="2"/>
        <v>1576036</v>
      </c>
      <c r="P92" s="37">
        <f t="shared" si="3"/>
        <v>0.8450577049700698</v>
      </c>
    </row>
    <row r="93" spans="1:19" s="8" customFormat="1" ht="29.25">
      <c r="A93" s="65"/>
      <c r="B93" s="64" t="s">
        <v>29</v>
      </c>
      <c r="C93" s="58" t="s">
        <v>88</v>
      </c>
      <c r="D93" s="62">
        <v>14000</v>
      </c>
      <c r="E93" s="62"/>
      <c r="F93" s="62"/>
      <c r="G93" s="62"/>
      <c r="H93" s="62"/>
      <c r="I93" s="76">
        <v>14000</v>
      </c>
      <c r="J93" s="21">
        <v>12194</v>
      </c>
      <c r="K93" s="2"/>
      <c r="L93" s="2"/>
      <c r="M93" s="2"/>
      <c r="N93" s="2"/>
      <c r="O93" s="15">
        <f t="shared" si="2"/>
        <v>12194</v>
      </c>
      <c r="P93" s="38">
        <f t="shared" si="3"/>
        <v>0.871</v>
      </c>
      <c r="R93" s="46"/>
      <c r="S93" s="46"/>
    </row>
    <row r="94" spans="1:16" ht="9.75">
      <c r="A94" s="65"/>
      <c r="B94" s="65"/>
      <c r="C94" s="58" t="s">
        <v>167</v>
      </c>
      <c r="D94" s="62">
        <v>28320</v>
      </c>
      <c r="E94" s="62"/>
      <c r="F94" s="62"/>
      <c r="G94" s="62"/>
      <c r="H94" s="62"/>
      <c r="I94" s="76">
        <v>28320</v>
      </c>
      <c r="J94" s="21">
        <v>28320</v>
      </c>
      <c r="K94" s="2"/>
      <c r="L94" s="2"/>
      <c r="M94" s="2"/>
      <c r="N94" s="2"/>
      <c r="O94" s="15">
        <f t="shared" si="2"/>
        <v>28320</v>
      </c>
      <c r="P94" s="38">
        <f t="shared" si="3"/>
        <v>1</v>
      </c>
    </row>
    <row r="95" spans="1:19" s="8" customFormat="1" ht="9.75">
      <c r="A95" s="65"/>
      <c r="B95" s="65"/>
      <c r="C95" s="58" t="s">
        <v>10</v>
      </c>
      <c r="D95" s="62">
        <v>568982</v>
      </c>
      <c r="E95" s="62"/>
      <c r="F95" s="62"/>
      <c r="G95" s="62"/>
      <c r="H95" s="62"/>
      <c r="I95" s="76">
        <v>568982</v>
      </c>
      <c r="J95" s="21">
        <v>531832</v>
      </c>
      <c r="K95" s="2"/>
      <c r="L95" s="2"/>
      <c r="M95" s="2"/>
      <c r="N95" s="2"/>
      <c r="O95" s="15">
        <f t="shared" si="2"/>
        <v>531832</v>
      </c>
      <c r="P95" s="38">
        <f t="shared" si="3"/>
        <v>0.9347079520969029</v>
      </c>
      <c r="R95" s="46"/>
      <c r="S95" s="46"/>
    </row>
    <row r="96" spans="1:16" ht="19.5">
      <c r="A96" s="65"/>
      <c r="B96" s="65"/>
      <c r="C96" s="58" t="s">
        <v>219</v>
      </c>
      <c r="D96" s="62">
        <v>331760</v>
      </c>
      <c r="E96" s="62"/>
      <c r="F96" s="62"/>
      <c r="G96" s="62"/>
      <c r="H96" s="62"/>
      <c r="I96" s="76">
        <v>331760</v>
      </c>
      <c r="J96" s="21">
        <v>292974</v>
      </c>
      <c r="K96" s="2"/>
      <c r="L96" s="2"/>
      <c r="M96" s="2"/>
      <c r="N96" s="2"/>
      <c r="O96" s="15">
        <f t="shared" si="2"/>
        <v>292974</v>
      </c>
      <c r="P96" s="38">
        <f t="shared" si="3"/>
        <v>0.8830901856763925</v>
      </c>
    </row>
    <row r="97" spans="1:16" ht="9.75">
      <c r="A97" s="65"/>
      <c r="B97" s="65"/>
      <c r="C97" s="58" t="s">
        <v>165</v>
      </c>
      <c r="D97" s="62">
        <v>1337</v>
      </c>
      <c r="E97" s="62"/>
      <c r="F97" s="62"/>
      <c r="G97" s="62"/>
      <c r="H97" s="62"/>
      <c r="I97" s="76">
        <v>1337</v>
      </c>
      <c r="J97" s="21">
        <v>1336</v>
      </c>
      <c r="K97" s="2"/>
      <c r="L97" s="2"/>
      <c r="M97" s="2"/>
      <c r="N97" s="2"/>
      <c r="O97" s="15">
        <f t="shared" si="2"/>
        <v>1336</v>
      </c>
      <c r="P97" s="38">
        <f t="shared" si="3"/>
        <v>0.9992520568436799</v>
      </c>
    </row>
    <row r="98" spans="1:16" ht="19.5">
      <c r="A98" s="65"/>
      <c r="B98" s="65"/>
      <c r="C98" s="58" t="s">
        <v>41</v>
      </c>
      <c r="D98" s="62">
        <v>500</v>
      </c>
      <c r="E98" s="62"/>
      <c r="F98" s="62"/>
      <c r="G98" s="62"/>
      <c r="H98" s="62"/>
      <c r="I98" s="76">
        <v>500</v>
      </c>
      <c r="J98" s="21"/>
      <c r="K98" s="2"/>
      <c r="L98" s="2"/>
      <c r="M98" s="2"/>
      <c r="N98" s="2"/>
      <c r="O98" s="15">
        <f t="shared" si="2"/>
        <v>0</v>
      </c>
      <c r="P98" s="38">
        <f t="shared" si="3"/>
        <v>0</v>
      </c>
    </row>
    <row r="99" spans="1:16" ht="48.75">
      <c r="A99" s="65"/>
      <c r="B99" s="65"/>
      <c r="C99" s="58" t="s">
        <v>202</v>
      </c>
      <c r="D99" s="62">
        <v>1345000</v>
      </c>
      <c r="E99" s="62"/>
      <c r="F99" s="62"/>
      <c r="G99" s="62"/>
      <c r="H99" s="62"/>
      <c r="I99" s="76">
        <v>1345000</v>
      </c>
      <c r="J99" s="21">
        <v>1345000</v>
      </c>
      <c r="K99" s="2"/>
      <c r="L99" s="2"/>
      <c r="M99" s="2"/>
      <c r="N99" s="2"/>
      <c r="O99" s="15">
        <f t="shared" si="2"/>
        <v>1345000</v>
      </c>
      <c r="P99" s="38">
        <f t="shared" si="3"/>
        <v>1</v>
      </c>
    </row>
    <row r="100" spans="1:18" ht="9.75">
      <c r="A100" s="65"/>
      <c r="B100" s="66" t="s">
        <v>267</v>
      </c>
      <c r="C100" s="36"/>
      <c r="D100" s="35">
        <v>2289899</v>
      </c>
      <c r="E100" s="35"/>
      <c r="F100" s="35"/>
      <c r="G100" s="35"/>
      <c r="H100" s="35"/>
      <c r="I100" s="35">
        <v>2289899</v>
      </c>
      <c r="J100" s="19">
        <f>SUM(J93:J99)</f>
        <v>2211656</v>
      </c>
      <c r="K100" s="19">
        <f>SUM(K93:K99)</f>
        <v>0</v>
      </c>
      <c r="L100" s="19">
        <f>SUM(L93:L99)</f>
        <v>0</v>
      </c>
      <c r="M100" s="19">
        <f>SUM(M93:M99)</f>
        <v>0</v>
      </c>
      <c r="N100" s="19">
        <f>SUM(N93:N99)</f>
        <v>0</v>
      </c>
      <c r="O100" s="27">
        <f t="shared" si="2"/>
        <v>2211656</v>
      </c>
      <c r="P100" s="37">
        <f t="shared" si="3"/>
        <v>0.9658312440854379</v>
      </c>
      <c r="Q100" s="5">
        <f>-59341883.07-182571.77</f>
        <v>-59524454.84</v>
      </c>
      <c r="R100" s="32">
        <f>L101+Q100</f>
        <v>0.07000000029802322</v>
      </c>
    </row>
    <row r="101" spans="1:19" s="8" customFormat="1" ht="9.75">
      <c r="A101" s="67" t="s">
        <v>268</v>
      </c>
      <c r="B101" s="68"/>
      <c r="C101" s="59"/>
      <c r="D101" s="63">
        <v>224296692</v>
      </c>
      <c r="E101" s="63">
        <v>648771</v>
      </c>
      <c r="F101" s="63">
        <v>66078412</v>
      </c>
      <c r="G101" s="63"/>
      <c r="H101" s="63"/>
      <c r="I101" s="77">
        <v>291023875</v>
      </c>
      <c r="J101" s="53">
        <f>SUM(J100,J92,J88,J80,J68)</f>
        <v>215135194.88</v>
      </c>
      <c r="K101" s="53">
        <f>SUM(K100,K92,K88,K80,K68)</f>
        <v>513155</v>
      </c>
      <c r="L101" s="53">
        <f>SUM(L100,L92,L88,L80,L68)</f>
        <v>59524454.910000004</v>
      </c>
      <c r="M101" s="53">
        <f>SUM(M100,M92,M88,M80,M68)</f>
        <v>0</v>
      </c>
      <c r="N101" s="53">
        <f>SUM(N100,N92,N88,N80,N68)</f>
        <v>0</v>
      </c>
      <c r="O101" s="54">
        <f t="shared" si="2"/>
        <v>275172804.79</v>
      </c>
      <c r="P101" s="39">
        <f t="shared" si="3"/>
        <v>0.9455334370418923</v>
      </c>
      <c r="Q101" s="8">
        <f>-207944939.55-7190255</f>
        <v>-215135194.55</v>
      </c>
      <c r="R101" s="46">
        <f>J101+Q101</f>
        <v>0.32999998331069946</v>
      </c>
      <c r="S101" s="46"/>
    </row>
    <row r="102" spans="1:19" s="9" customFormat="1" ht="20.25" customHeight="1">
      <c r="A102" s="79" t="s">
        <v>31</v>
      </c>
      <c r="B102" s="82" t="s">
        <v>32</v>
      </c>
      <c r="C102" s="58" t="s">
        <v>168</v>
      </c>
      <c r="D102" s="62">
        <v>10000</v>
      </c>
      <c r="E102" s="62"/>
      <c r="F102" s="62"/>
      <c r="G102" s="62"/>
      <c r="H102" s="62"/>
      <c r="I102" s="76">
        <v>10000</v>
      </c>
      <c r="J102" s="21">
        <v>10000</v>
      </c>
      <c r="K102" s="2"/>
      <c r="L102" s="2"/>
      <c r="M102" s="2"/>
      <c r="N102" s="2"/>
      <c r="O102" s="15">
        <f t="shared" si="2"/>
        <v>10000</v>
      </c>
      <c r="P102" s="38">
        <f t="shared" si="3"/>
        <v>1</v>
      </c>
      <c r="R102" s="48"/>
      <c r="S102" s="48"/>
    </row>
    <row r="103" spans="1:16" ht="9.75">
      <c r="A103" s="81"/>
      <c r="B103" s="84"/>
      <c r="C103" s="58" t="s">
        <v>162</v>
      </c>
      <c r="D103" s="62">
        <v>15000</v>
      </c>
      <c r="E103" s="62"/>
      <c r="F103" s="62"/>
      <c r="G103" s="62"/>
      <c r="H103" s="62"/>
      <c r="I103" s="76">
        <v>15000</v>
      </c>
      <c r="J103" s="21">
        <v>10064</v>
      </c>
      <c r="K103" s="2"/>
      <c r="L103" s="2"/>
      <c r="M103" s="2"/>
      <c r="N103" s="2"/>
      <c r="O103" s="15">
        <f t="shared" si="2"/>
        <v>10064</v>
      </c>
      <c r="P103" s="38">
        <f t="shared" si="3"/>
        <v>0.6709333333333334</v>
      </c>
    </row>
    <row r="104" spans="1:16" ht="9.75">
      <c r="A104" s="65"/>
      <c r="B104" s="83"/>
      <c r="C104" s="58" t="s">
        <v>33</v>
      </c>
      <c r="D104" s="62">
        <v>15000</v>
      </c>
      <c r="E104" s="62"/>
      <c r="F104" s="62"/>
      <c r="G104" s="62"/>
      <c r="H104" s="62"/>
      <c r="I104" s="76">
        <v>15000</v>
      </c>
      <c r="J104" s="21"/>
      <c r="K104" s="2"/>
      <c r="L104" s="2"/>
      <c r="M104" s="2"/>
      <c r="N104" s="2"/>
      <c r="O104" s="15">
        <f t="shared" si="2"/>
        <v>0</v>
      </c>
      <c r="P104" s="38">
        <f t="shared" si="3"/>
        <v>0</v>
      </c>
    </row>
    <row r="105" spans="1:16" ht="9.75">
      <c r="A105" s="65"/>
      <c r="B105" s="65"/>
      <c r="C105" s="58" t="s">
        <v>23</v>
      </c>
      <c r="D105" s="62">
        <v>10000</v>
      </c>
      <c r="E105" s="62"/>
      <c r="F105" s="62"/>
      <c r="G105" s="62"/>
      <c r="H105" s="62"/>
      <c r="I105" s="76">
        <v>10000</v>
      </c>
      <c r="J105" s="21">
        <v>6554</v>
      </c>
      <c r="K105" s="2"/>
      <c r="L105" s="2"/>
      <c r="M105" s="2"/>
      <c r="N105" s="2"/>
      <c r="O105" s="15">
        <f t="shared" si="2"/>
        <v>6554</v>
      </c>
      <c r="P105" s="38">
        <f t="shared" si="3"/>
        <v>0.6554</v>
      </c>
    </row>
    <row r="106" spans="1:16" ht="9.75">
      <c r="A106" s="65"/>
      <c r="B106" s="65"/>
      <c r="C106" s="58" t="s">
        <v>24</v>
      </c>
      <c r="D106" s="62">
        <v>35000</v>
      </c>
      <c r="E106" s="62"/>
      <c r="F106" s="62"/>
      <c r="G106" s="62"/>
      <c r="H106" s="62"/>
      <c r="I106" s="76">
        <v>35000</v>
      </c>
      <c r="J106" s="21">
        <v>15773</v>
      </c>
      <c r="K106" s="2"/>
      <c r="L106" s="2"/>
      <c r="M106" s="2"/>
      <c r="N106" s="2"/>
      <c r="O106" s="15">
        <f t="shared" si="2"/>
        <v>15773</v>
      </c>
      <c r="P106" s="38">
        <f t="shared" si="3"/>
        <v>0.45065714285714287</v>
      </c>
    </row>
    <row r="107" spans="1:16" ht="9.75">
      <c r="A107" s="65"/>
      <c r="B107" s="65"/>
      <c r="C107" s="58" t="s">
        <v>10</v>
      </c>
      <c r="D107" s="62">
        <v>1365882</v>
      </c>
      <c r="E107" s="62"/>
      <c r="F107" s="62"/>
      <c r="G107" s="62"/>
      <c r="H107" s="62"/>
      <c r="I107" s="76">
        <v>1365882</v>
      </c>
      <c r="J107" s="21">
        <v>964251</v>
      </c>
      <c r="K107" s="2"/>
      <c r="L107" s="2"/>
      <c r="M107" s="2"/>
      <c r="N107" s="2"/>
      <c r="O107" s="15">
        <f t="shared" si="2"/>
        <v>964251</v>
      </c>
      <c r="P107" s="38">
        <f t="shared" si="3"/>
        <v>0.7059548335800604</v>
      </c>
    </row>
    <row r="108" spans="1:16" ht="19.5">
      <c r="A108" s="65"/>
      <c r="B108" s="65"/>
      <c r="C108" s="58" t="s">
        <v>194</v>
      </c>
      <c r="D108" s="62">
        <v>4000</v>
      </c>
      <c r="E108" s="62"/>
      <c r="F108" s="62"/>
      <c r="G108" s="62"/>
      <c r="H108" s="62"/>
      <c r="I108" s="76">
        <v>4000</v>
      </c>
      <c r="J108" s="21">
        <v>1768</v>
      </c>
      <c r="K108" s="2"/>
      <c r="L108" s="2"/>
      <c r="M108" s="2"/>
      <c r="N108" s="2"/>
      <c r="O108" s="15">
        <f t="shared" si="2"/>
        <v>1768</v>
      </c>
      <c r="P108" s="38">
        <f t="shared" si="3"/>
        <v>0.442</v>
      </c>
    </row>
    <row r="109" spans="1:16" ht="29.25">
      <c r="A109" s="65"/>
      <c r="B109" s="65"/>
      <c r="C109" s="58" t="s">
        <v>221</v>
      </c>
      <c r="D109" s="62">
        <v>10000</v>
      </c>
      <c r="E109" s="62"/>
      <c r="F109" s="62"/>
      <c r="G109" s="62"/>
      <c r="H109" s="62"/>
      <c r="I109" s="76">
        <v>10000</v>
      </c>
      <c r="J109" s="21">
        <v>4373</v>
      </c>
      <c r="K109" s="2"/>
      <c r="L109" s="2"/>
      <c r="M109" s="2"/>
      <c r="N109" s="2"/>
      <c r="O109" s="15">
        <f t="shared" si="2"/>
        <v>4373</v>
      </c>
      <c r="P109" s="38">
        <f t="shared" si="3"/>
        <v>0.4373</v>
      </c>
    </row>
    <row r="110" spans="1:16" ht="29.25">
      <c r="A110" s="65"/>
      <c r="B110" s="65"/>
      <c r="C110" s="58" t="s">
        <v>233</v>
      </c>
      <c r="D110" s="62">
        <v>6000</v>
      </c>
      <c r="E110" s="62"/>
      <c r="F110" s="62"/>
      <c r="G110" s="62"/>
      <c r="H110" s="62"/>
      <c r="I110" s="76">
        <v>6000</v>
      </c>
      <c r="J110" s="21">
        <v>4195</v>
      </c>
      <c r="K110" s="2"/>
      <c r="L110" s="2"/>
      <c r="M110" s="2"/>
      <c r="N110" s="2"/>
      <c r="O110" s="15">
        <f t="shared" si="2"/>
        <v>4195</v>
      </c>
      <c r="P110" s="38">
        <f t="shared" si="3"/>
        <v>0.6991666666666667</v>
      </c>
    </row>
    <row r="111" spans="1:19" s="8" customFormat="1" ht="9.75">
      <c r="A111" s="65"/>
      <c r="B111" s="65"/>
      <c r="C111" s="58" t="s">
        <v>25</v>
      </c>
      <c r="D111" s="62">
        <v>39000</v>
      </c>
      <c r="E111" s="62"/>
      <c r="F111" s="62"/>
      <c r="G111" s="62"/>
      <c r="H111" s="62"/>
      <c r="I111" s="76">
        <v>39000</v>
      </c>
      <c r="J111" s="21">
        <v>32515</v>
      </c>
      <c r="K111" s="2"/>
      <c r="L111" s="2"/>
      <c r="M111" s="2"/>
      <c r="N111" s="2"/>
      <c r="O111" s="15">
        <f t="shared" si="2"/>
        <v>32515</v>
      </c>
      <c r="P111" s="38">
        <f t="shared" si="3"/>
        <v>0.8337179487179487</v>
      </c>
      <c r="R111" s="46"/>
      <c r="S111" s="46"/>
    </row>
    <row r="112" spans="1:16" ht="19.5">
      <c r="A112" s="65"/>
      <c r="B112" s="65"/>
      <c r="C112" s="58" t="s">
        <v>21</v>
      </c>
      <c r="D112" s="62">
        <v>149718</v>
      </c>
      <c r="E112" s="62"/>
      <c r="F112" s="62"/>
      <c r="G112" s="62"/>
      <c r="H112" s="62"/>
      <c r="I112" s="76">
        <v>149718</v>
      </c>
      <c r="J112" s="21"/>
      <c r="K112" s="2"/>
      <c r="L112" s="2"/>
      <c r="M112" s="2"/>
      <c r="N112" s="2"/>
      <c r="O112" s="15">
        <f t="shared" si="2"/>
        <v>0</v>
      </c>
      <c r="P112" s="38">
        <f t="shared" si="3"/>
        <v>0</v>
      </c>
    </row>
    <row r="113" spans="1:19" s="8" customFormat="1" ht="9.75">
      <c r="A113" s="65"/>
      <c r="B113" s="66" t="s">
        <v>269</v>
      </c>
      <c r="C113" s="36"/>
      <c r="D113" s="35">
        <v>1659600</v>
      </c>
      <c r="E113" s="35"/>
      <c r="F113" s="35"/>
      <c r="G113" s="35"/>
      <c r="H113" s="35"/>
      <c r="I113" s="35">
        <v>1659600</v>
      </c>
      <c r="J113" s="19">
        <f>SUM(J102:J112)</f>
        <v>1049493</v>
      </c>
      <c r="K113" s="19">
        <f>SUM(K102:K112)</f>
        <v>0</v>
      </c>
      <c r="L113" s="19">
        <f>SUM(L102:L112)</f>
        <v>0</v>
      </c>
      <c r="M113" s="19">
        <f>SUM(M102:M112)</f>
        <v>0</v>
      </c>
      <c r="N113" s="19">
        <f>SUM(N102:N112)</f>
        <v>0</v>
      </c>
      <c r="O113" s="27">
        <f t="shared" si="2"/>
        <v>1049493</v>
      </c>
      <c r="P113" s="37">
        <f t="shared" si="3"/>
        <v>0.632377078814172</v>
      </c>
      <c r="R113" s="46"/>
      <c r="S113" s="46"/>
    </row>
    <row r="114" spans="1:19" s="10" customFormat="1" ht="11.25" customHeight="1">
      <c r="A114" s="65"/>
      <c r="B114" s="64" t="s">
        <v>34</v>
      </c>
      <c r="C114" s="58" t="s">
        <v>25</v>
      </c>
      <c r="D114" s="62">
        <v>417000</v>
      </c>
      <c r="E114" s="62"/>
      <c r="F114" s="62"/>
      <c r="G114" s="62"/>
      <c r="H114" s="62"/>
      <c r="I114" s="76">
        <v>417000</v>
      </c>
      <c r="J114" s="21">
        <v>294500</v>
      </c>
      <c r="K114" s="2"/>
      <c r="L114" s="2"/>
      <c r="M114" s="2"/>
      <c r="N114" s="2"/>
      <c r="O114" s="15">
        <f t="shared" si="2"/>
        <v>294500</v>
      </c>
      <c r="P114" s="38">
        <f t="shared" si="3"/>
        <v>0.7062350119904077</v>
      </c>
      <c r="R114" s="49"/>
      <c r="S114" s="49"/>
    </row>
    <row r="115" spans="1:19" s="8" customFormat="1" ht="19.5">
      <c r="A115" s="65"/>
      <c r="B115" s="65"/>
      <c r="C115" s="58" t="s">
        <v>396</v>
      </c>
      <c r="D115" s="62">
        <v>210000</v>
      </c>
      <c r="E115" s="62"/>
      <c r="F115" s="62"/>
      <c r="G115" s="62"/>
      <c r="H115" s="62"/>
      <c r="I115" s="76">
        <v>210000</v>
      </c>
      <c r="J115" s="21">
        <v>174930</v>
      </c>
      <c r="K115" s="2"/>
      <c r="L115" s="2"/>
      <c r="M115" s="2"/>
      <c r="N115" s="2"/>
      <c r="O115" s="15">
        <f t="shared" si="2"/>
        <v>174930</v>
      </c>
      <c r="P115" s="38">
        <f t="shared" si="3"/>
        <v>0.833</v>
      </c>
      <c r="R115" s="46"/>
      <c r="S115" s="46"/>
    </row>
    <row r="116" spans="1:16" ht="9.75">
      <c r="A116" s="65"/>
      <c r="B116" s="66" t="s">
        <v>270</v>
      </c>
      <c r="C116" s="36"/>
      <c r="D116" s="35">
        <v>627000</v>
      </c>
      <c r="E116" s="35"/>
      <c r="F116" s="35"/>
      <c r="G116" s="35"/>
      <c r="H116" s="35"/>
      <c r="I116" s="35">
        <v>627000</v>
      </c>
      <c r="J116" s="19">
        <f>SUM(J114:J115)</f>
        <v>469430</v>
      </c>
      <c r="K116" s="20">
        <f>SUM(K114:K115)</f>
        <v>0</v>
      </c>
      <c r="L116" s="20">
        <f>SUM(L114:L115)</f>
        <v>0</v>
      </c>
      <c r="M116" s="20">
        <f>SUM(M114:M115)</f>
        <v>0</v>
      </c>
      <c r="N116" s="20">
        <f>SUM(N114:N115)</f>
        <v>0</v>
      </c>
      <c r="O116" s="27">
        <f t="shared" si="2"/>
        <v>469430</v>
      </c>
      <c r="P116" s="37">
        <f t="shared" si="3"/>
        <v>0.7486921850079745</v>
      </c>
    </row>
    <row r="117" spans="1:16" ht="9.75">
      <c r="A117" s="67" t="s">
        <v>271</v>
      </c>
      <c r="B117" s="68"/>
      <c r="C117" s="59"/>
      <c r="D117" s="63">
        <v>2286600</v>
      </c>
      <c r="E117" s="63"/>
      <c r="F117" s="63"/>
      <c r="G117" s="63"/>
      <c r="H117" s="63"/>
      <c r="I117" s="77">
        <v>2286600</v>
      </c>
      <c r="J117" s="53">
        <f>SUM(J116,J113)</f>
        <v>1518923</v>
      </c>
      <c r="K117" s="53">
        <f>SUM(K116,K113)</f>
        <v>0</v>
      </c>
      <c r="L117" s="53">
        <f>SUM(L116,L113)</f>
        <v>0</v>
      </c>
      <c r="M117" s="53">
        <f>SUM(M116,M113)</f>
        <v>0</v>
      </c>
      <c r="N117" s="53">
        <f>SUM(N116,N113)</f>
        <v>0</v>
      </c>
      <c r="O117" s="54">
        <f t="shared" si="2"/>
        <v>1518923</v>
      </c>
      <c r="P117" s="39">
        <f t="shared" si="3"/>
        <v>0.6642714073296597</v>
      </c>
    </row>
    <row r="118" spans="1:16" ht="24.75" customHeight="1">
      <c r="A118" s="79" t="s">
        <v>35</v>
      </c>
      <c r="B118" s="64" t="s">
        <v>36</v>
      </c>
      <c r="C118" s="58" t="s">
        <v>37</v>
      </c>
      <c r="D118" s="62">
        <v>11895652</v>
      </c>
      <c r="E118" s="62"/>
      <c r="F118" s="62"/>
      <c r="G118" s="62"/>
      <c r="H118" s="62"/>
      <c r="I118" s="76">
        <v>11895652</v>
      </c>
      <c r="J118" s="21">
        <v>11884711</v>
      </c>
      <c r="K118" s="2"/>
      <c r="L118" s="2"/>
      <c r="M118" s="2"/>
      <c r="N118" s="2"/>
      <c r="O118" s="15">
        <f t="shared" si="2"/>
        <v>11884711</v>
      </c>
      <c r="P118" s="38">
        <f t="shared" si="3"/>
        <v>0.9990802521795359</v>
      </c>
    </row>
    <row r="119" spans="1:16" ht="9.75">
      <c r="A119" s="80"/>
      <c r="B119" s="66" t="s">
        <v>272</v>
      </c>
      <c r="C119" s="36"/>
      <c r="D119" s="35">
        <v>11895652</v>
      </c>
      <c r="E119" s="35"/>
      <c r="F119" s="35"/>
      <c r="G119" s="35"/>
      <c r="H119" s="35"/>
      <c r="I119" s="35">
        <v>11895652</v>
      </c>
      <c r="J119" s="19">
        <f>SUM(J118)</f>
        <v>11884711</v>
      </c>
      <c r="K119" s="19">
        <f>SUM(K118)</f>
        <v>0</v>
      </c>
      <c r="L119" s="19">
        <f>SUM(L118)</f>
        <v>0</v>
      </c>
      <c r="M119" s="19">
        <f>SUM(M118)</f>
        <v>0</v>
      </c>
      <c r="N119" s="19">
        <f>SUM(N118)</f>
        <v>0</v>
      </c>
      <c r="O119" s="27">
        <f t="shared" si="2"/>
        <v>11884711</v>
      </c>
      <c r="P119" s="37">
        <f t="shared" si="3"/>
        <v>0.9990802521795359</v>
      </c>
    </row>
    <row r="120" spans="1:16" ht="9.75">
      <c r="A120" s="80"/>
      <c r="B120" s="82" t="s">
        <v>38</v>
      </c>
      <c r="C120" s="58" t="s">
        <v>162</v>
      </c>
      <c r="D120" s="62">
        <v>9200</v>
      </c>
      <c r="E120" s="62"/>
      <c r="F120" s="62"/>
      <c r="G120" s="62"/>
      <c r="H120" s="62"/>
      <c r="I120" s="76">
        <v>9200</v>
      </c>
      <c r="J120" s="21">
        <v>8180</v>
      </c>
      <c r="K120" s="2"/>
      <c r="L120" s="2"/>
      <c r="M120" s="2"/>
      <c r="N120" s="2"/>
      <c r="O120" s="15">
        <f t="shared" si="2"/>
        <v>8180</v>
      </c>
      <c r="P120" s="38">
        <f t="shared" si="3"/>
        <v>0.8891304347826087</v>
      </c>
    </row>
    <row r="121" spans="1:16" ht="9.75">
      <c r="A121" s="80"/>
      <c r="B121" s="84"/>
      <c r="C121" s="58" t="s">
        <v>23</v>
      </c>
      <c r="D121" s="62">
        <v>178000</v>
      </c>
      <c r="E121" s="62"/>
      <c r="F121" s="62"/>
      <c r="G121" s="62"/>
      <c r="H121" s="62"/>
      <c r="I121" s="76">
        <v>178000</v>
      </c>
      <c r="J121" s="21">
        <v>177807</v>
      </c>
      <c r="K121" s="2"/>
      <c r="L121" s="2"/>
      <c r="M121" s="2"/>
      <c r="N121" s="2"/>
      <c r="O121" s="15">
        <f t="shared" si="2"/>
        <v>177807</v>
      </c>
      <c r="P121" s="38">
        <f t="shared" si="3"/>
        <v>0.9989157303370787</v>
      </c>
    </row>
    <row r="122" spans="1:16" ht="9.75">
      <c r="A122" s="81"/>
      <c r="B122" s="84"/>
      <c r="C122" s="58" t="s">
        <v>24</v>
      </c>
      <c r="D122" s="62">
        <v>5155016</v>
      </c>
      <c r="E122" s="62"/>
      <c r="F122" s="62"/>
      <c r="G122" s="62"/>
      <c r="H122" s="62"/>
      <c r="I122" s="76">
        <v>5155016</v>
      </c>
      <c r="J122" s="21">
        <v>4472069</v>
      </c>
      <c r="K122" s="2"/>
      <c r="L122" s="2"/>
      <c r="M122" s="2"/>
      <c r="N122" s="2"/>
      <c r="O122" s="15">
        <f t="shared" si="2"/>
        <v>4472069</v>
      </c>
      <c r="P122" s="38">
        <f t="shared" si="3"/>
        <v>0.8675179669665429</v>
      </c>
    </row>
    <row r="123" spans="1:16" ht="9.75">
      <c r="A123" s="65"/>
      <c r="B123" s="83"/>
      <c r="C123" s="58" t="s">
        <v>10</v>
      </c>
      <c r="D123" s="62">
        <v>3313827</v>
      </c>
      <c r="E123" s="62"/>
      <c r="F123" s="62"/>
      <c r="G123" s="62"/>
      <c r="H123" s="62">
        <v>30736</v>
      </c>
      <c r="I123" s="76">
        <v>3344563</v>
      </c>
      <c r="J123" s="21">
        <v>2556447</v>
      </c>
      <c r="K123" s="2"/>
      <c r="L123" s="2"/>
      <c r="M123" s="2"/>
      <c r="N123" s="2">
        <v>27372</v>
      </c>
      <c r="O123" s="15">
        <f t="shared" si="2"/>
        <v>2583819</v>
      </c>
      <c r="P123" s="38">
        <f t="shared" si="3"/>
        <v>0.7725430796190713</v>
      </c>
    </row>
    <row r="124" spans="1:16" ht="19.5">
      <c r="A124" s="65"/>
      <c r="B124" s="65"/>
      <c r="C124" s="58" t="s">
        <v>219</v>
      </c>
      <c r="D124" s="62">
        <v>1307050</v>
      </c>
      <c r="E124" s="62"/>
      <c r="F124" s="62"/>
      <c r="G124" s="62"/>
      <c r="H124" s="62">
        <v>74678</v>
      </c>
      <c r="I124" s="76">
        <v>1381728</v>
      </c>
      <c r="J124" s="21">
        <v>473276</v>
      </c>
      <c r="K124" s="2"/>
      <c r="L124" s="2"/>
      <c r="M124" s="2"/>
      <c r="N124" s="2">
        <v>67139</v>
      </c>
      <c r="O124" s="15">
        <f t="shared" si="2"/>
        <v>540415</v>
      </c>
      <c r="P124" s="38">
        <f t="shared" si="3"/>
        <v>0.3911153280529887</v>
      </c>
    </row>
    <row r="125" spans="1:16" ht="29.25">
      <c r="A125" s="65"/>
      <c r="B125" s="65"/>
      <c r="C125" s="58" t="s">
        <v>233</v>
      </c>
      <c r="D125" s="62">
        <v>90000</v>
      </c>
      <c r="E125" s="62"/>
      <c r="F125" s="62"/>
      <c r="G125" s="62"/>
      <c r="H125" s="62"/>
      <c r="I125" s="76">
        <v>90000</v>
      </c>
      <c r="J125" s="21">
        <v>88327</v>
      </c>
      <c r="K125" s="2"/>
      <c r="L125" s="2"/>
      <c r="M125" s="2"/>
      <c r="N125" s="2"/>
      <c r="O125" s="15">
        <f t="shared" si="2"/>
        <v>88327</v>
      </c>
      <c r="P125" s="38">
        <f t="shared" si="3"/>
        <v>0.9814111111111111</v>
      </c>
    </row>
    <row r="126" spans="1:16" ht="9.75">
      <c r="A126" s="65"/>
      <c r="B126" s="65"/>
      <c r="C126" s="58" t="s">
        <v>25</v>
      </c>
      <c r="D126" s="62">
        <v>6141</v>
      </c>
      <c r="E126" s="62"/>
      <c r="F126" s="62"/>
      <c r="G126" s="62"/>
      <c r="H126" s="62"/>
      <c r="I126" s="76">
        <v>6141</v>
      </c>
      <c r="J126" s="21">
        <v>6049</v>
      </c>
      <c r="K126" s="2"/>
      <c r="L126" s="2"/>
      <c r="M126" s="2"/>
      <c r="N126" s="2"/>
      <c r="O126" s="15">
        <f t="shared" si="2"/>
        <v>6049</v>
      </c>
      <c r="P126" s="38">
        <f t="shared" si="3"/>
        <v>0.9850187265917603</v>
      </c>
    </row>
    <row r="127" spans="1:16" ht="9.75">
      <c r="A127" s="65"/>
      <c r="B127" s="65"/>
      <c r="C127" s="58" t="s">
        <v>39</v>
      </c>
      <c r="D127" s="62">
        <v>150000</v>
      </c>
      <c r="E127" s="62"/>
      <c r="F127" s="62"/>
      <c r="G127" s="62"/>
      <c r="H127" s="62"/>
      <c r="I127" s="76">
        <v>150000</v>
      </c>
      <c r="J127" s="21">
        <v>146572</v>
      </c>
      <c r="K127" s="2"/>
      <c r="L127" s="2"/>
      <c r="M127" s="2"/>
      <c r="N127" s="2"/>
      <c r="O127" s="15">
        <f t="shared" si="2"/>
        <v>146572</v>
      </c>
      <c r="P127" s="38">
        <f t="shared" si="3"/>
        <v>0.9771466666666667</v>
      </c>
    </row>
    <row r="128" spans="1:19" s="8" customFormat="1" ht="9.75">
      <c r="A128" s="65"/>
      <c r="B128" s="65"/>
      <c r="C128" s="58" t="s">
        <v>165</v>
      </c>
      <c r="D128" s="62">
        <v>145000</v>
      </c>
      <c r="E128" s="62"/>
      <c r="F128" s="62"/>
      <c r="G128" s="62"/>
      <c r="H128" s="62"/>
      <c r="I128" s="76">
        <v>145000</v>
      </c>
      <c r="J128" s="21"/>
      <c r="K128" s="2"/>
      <c r="L128" s="2"/>
      <c r="M128" s="2"/>
      <c r="N128" s="2"/>
      <c r="O128" s="15">
        <f t="shared" si="2"/>
        <v>0</v>
      </c>
      <c r="P128" s="38">
        <f t="shared" si="3"/>
        <v>0</v>
      </c>
      <c r="R128" s="46"/>
      <c r="S128" s="46"/>
    </row>
    <row r="129" spans="1:16" ht="9.75">
      <c r="A129" s="65"/>
      <c r="B129" s="65"/>
      <c r="C129" s="58" t="s">
        <v>166</v>
      </c>
      <c r="D129" s="62">
        <v>30000</v>
      </c>
      <c r="E129" s="62"/>
      <c r="F129" s="62"/>
      <c r="G129" s="62"/>
      <c r="H129" s="62">
        <v>17392</v>
      </c>
      <c r="I129" s="76">
        <v>47392</v>
      </c>
      <c r="J129" s="21">
        <v>15666</v>
      </c>
      <c r="K129" s="2"/>
      <c r="L129" s="2"/>
      <c r="M129" s="2"/>
      <c r="N129" s="2">
        <v>17392</v>
      </c>
      <c r="O129" s="15">
        <f t="shared" si="2"/>
        <v>33058</v>
      </c>
      <c r="P129" s="38">
        <f t="shared" si="3"/>
        <v>0.6975438892640108</v>
      </c>
    </row>
    <row r="130" spans="1:16" ht="19.5">
      <c r="A130" s="65"/>
      <c r="B130" s="65"/>
      <c r="C130" s="58" t="s">
        <v>26</v>
      </c>
      <c r="D130" s="62">
        <v>2853250</v>
      </c>
      <c r="E130" s="62"/>
      <c r="F130" s="62"/>
      <c r="G130" s="62"/>
      <c r="H130" s="62">
        <v>5825</v>
      </c>
      <c r="I130" s="76">
        <v>2859075</v>
      </c>
      <c r="J130" s="21">
        <v>2276414</v>
      </c>
      <c r="K130" s="2"/>
      <c r="L130" s="2"/>
      <c r="M130" s="2"/>
      <c r="N130" s="2">
        <v>5825</v>
      </c>
      <c r="O130" s="15">
        <f t="shared" si="2"/>
        <v>2282239</v>
      </c>
      <c r="P130" s="38">
        <f t="shared" si="3"/>
        <v>0.7982438376048198</v>
      </c>
    </row>
    <row r="131" spans="1:19" s="8" customFormat="1" ht="29.25">
      <c r="A131" s="65"/>
      <c r="B131" s="65"/>
      <c r="C131" s="58" t="s">
        <v>40</v>
      </c>
      <c r="D131" s="62">
        <v>2700000</v>
      </c>
      <c r="E131" s="62"/>
      <c r="F131" s="62"/>
      <c r="G131" s="62"/>
      <c r="H131" s="62">
        <v>448000</v>
      </c>
      <c r="I131" s="76">
        <v>3148000</v>
      </c>
      <c r="J131" s="21">
        <v>2074515</v>
      </c>
      <c r="K131" s="2"/>
      <c r="L131" s="2"/>
      <c r="M131" s="2"/>
      <c r="N131" s="2">
        <v>448000</v>
      </c>
      <c r="O131" s="15">
        <f t="shared" si="2"/>
        <v>2522515</v>
      </c>
      <c r="P131" s="38">
        <f t="shared" si="3"/>
        <v>0.8013071791613723</v>
      </c>
      <c r="R131" s="46"/>
      <c r="S131" s="46"/>
    </row>
    <row r="132" spans="1:16" ht="19.5">
      <c r="A132" s="65"/>
      <c r="B132" s="65"/>
      <c r="C132" s="58" t="s">
        <v>41</v>
      </c>
      <c r="D132" s="62">
        <v>300000</v>
      </c>
      <c r="E132" s="62"/>
      <c r="F132" s="62"/>
      <c r="G132" s="62"/>
      <c r="H132" s="62">
        <v>18703</v>
      </c>
      <c r="I132" s="76">
        <v>318703</v>
      </c>
      <c r="J132" s="21">
        <v>197688</v>
      </c>
      <c r="K132" s="2"/>
      <c r="L132" s="2"/>
      <c r="M132" s="2"/>
      <c r="N132" s="2">
        <v>17355</v>
      </c>
      <c r="O132" s="15">
        <f t="shared" si="2"/>
        <v>215043</v>
      </c>
      <c r="P132" s="38">
        <f t="shared" si="3"/>
        <v>0.6747441975757994</v>
      </c>
    </row>
    <row r="133" spans="1:16" ht="19.5">
      <c r="A133" s="65"/>
      <c r="B133" s="65"/>
      <c r="C133" s="58" t="s">
        <v>21</v>
      </c>
      <c r="D133" s="62">
        <v>21477356</v>
      </c>
      <c r="E133" s="62">
        <v>2000</v>
      </c>
      <c r="F133" s="62"/>
      <c r="G133" s="62"/>
      <c r="H133" s="62"/>
      <c r="I133" s="76">
        <v>21479356</v>
      </c>
      <c r="J133" s="21">
        <v>15316924</v>
      </c>
      <c r="K133" s="2">
        <v>2000</v>
      </c>
      <c r="L133" s="2"/>
      <c r="M133" s="2"/>
      <c r="N133" s="2"/>
      <c r="O133" s="15">
        <f t="shared" si="2"/>
        <v>15318924</v>
      </c>
      <c r="P133" s="38">
        <f t="shared" si="3"/>
        <v>0.7131928908855554</v>
      </c>
    </row>
    <row r="134" spans="1:16" ht="19.5">
      <c r="A134" s="65"/>
      <c r="B134" s="65"/>
      <c r="C134" s="58" t="s">
        <v>27</v>
      </c>
      <c r="D134" s="62">
        <v>1507000</v>
      </c>
      <c r="E134" s="62"/>
      <c r="F134" s="62"/>
      <c r="G134" s="62"/>
      <c r="H134" s="62"/>
      <c r="I134" s="76">
        <v>1507000</v>
      </c>
      <c r="J134" s="21">
        <v>408520</v>
      </c>
      <c r="K134" s="2"/>
      <c r="L134" s="2"/>
      <c r="M134" s="2"/>
      <c r="N134" s="2"/>
      <c r="O134" s="15">
        <f t="shared" si="2"/>
        <v>408520</v>
      </c>
      <c r="P134" s="38">
        <f t="shared" si="3"/>
        <v>0.2710816191108162</v>
      </c>
    </row>
    <row r="135" spans="1:16" ht="9.75">
      <c r="A135" s="65"/>
      <c r="B135" s="66" t="s">
        <v>273</v>
      </c>
      <c r="C135" s="36"/>
      <c r="D135" s="35">
        <v>39221840</v>
      </c>
      <c r="E135" s="35">
        <v>2000</v>
      </c>
      <c r="F135" s="35"/>
      <c r="G135" s="35"/>
      <c r="H135" s="35">
        <v>595334</v>
      </c>
      <c r="I135" s="35">
        <v>39819174</v>
      </c>
      <c r="J135" s="19">
        <f>SUM(J120:J134)</f>
        <v>28218454</v>
      </c>
      <c r="K135" s="19">
        <f>SUM(K120:K134)</f>
        <v>2000</v>
      </c>
      <c r="L135" s="19">
        <f>SUM(L120:L134)</f>
        <v>0</v>
      </c>
      <c r="M135" s="19">
        <f>SUM(M120:M134)</f>
        <v>0</v>
      </c>
      <c r="N135" s="19">
        <f>SUM(N120:N134)</f>
        <v>583083</v>
      </c>
      <c r="O135" s="27">
        <f aca="true" t="shared" si="4" ref="O135:O198">SUM(J135:N135)</f>
        <v>28803537</v>
      </c>
      <c r="P135" s="37">
        <f aca="true" t="shared" si="5" ref="P135:P198">O135/I135</f>
        <v>0.723358475492234</v>
      </c>
    </row>
    <row r="136" spans="1:16" ht="19.5">
      <c r="A136" s="65"/>
      <c r="B136" s="64" t="s">
        <v>42</v>
      </c>
      <c r="C136" s="58" t="s">
        <v>30</v>
      </c>
      <c r="D136" s="62">
        <v>1000</v>
      </c>
      <c r="E136" s="62"/>
      <c r="F136" s="62"/>
      <c r="G136" s="62"/>
      <c r="H136" s="62"/>
      <c r="I136" s="76">
        <v>1000</v>
      </c>
      <c r="J136" s="21"/>
      <c r="K136" s="2"/>
      <c r="L136" s="2"/>
      <c r="M136" s="2"/>
      <c r="N136" s="2"/>
      <c r="O136" s="15">
        <f t="shared" si="4"/>
        <v>0</v>
      </c>
      <c r="P136" s="38">
        <f t="shared" si="5"/>
        <v>0</v>
      </c>
    </row>
    <row r="137" spans="1:16" ht="9.75">
      <c r="A137" s="65"/>
      <c r="B137" s="65"/>
      <c r="C137" s="58" t="s">
        <v>17</v>
      </c>
      <c r="D137" s="62">
        <v>600</v>
      </c>
      <c r="E137" s="62"/>
      <c r="F137" s="62"/>
      <c r="G137" s="62"/>
      <c r="H137" s="62"/>
      <c r="I137" s="76">
        <v>600</v>
      </c>
      <c r="J137" s="21">
        <v>547</v>
      </c>
      <c r="K137" s="2"/>
      <c r="L137" s="2"/>
      <c r="M137" s="2"/>
      <c r="N137" s="2"/>
      <c r="O137" s="15">
        <f t="shared" si="4"/>
        <v>547</v>
      </c>
      <c r="P137" s="38">
        <f t="shared" si="5"/>
        <v>0.9116666666666666</v>
      </c>
    </row>
    <row r="138" spans="1:16" ht="9.75">
      <c r="A138" s="65"/>
      <c r="B138" s="65"/>
      <c r="C138" s="58" t="s">
        <v>162</v>
      </c>
      <c r="D138" s="62">
        <v>3600</v>
      </c>
      <c r="E138" s="62"/>
      <c r="F138" s="62"/>
      <c r="G138" s="62"/>
      <c r="H138" s="62"/>
      <c r="I138" s="76">
        <v>3600</v>
      </c>
      <c r="J138" s="21">
        <v>3600</v>
      </c>
      <c r="K138" s="2"/>
      <c r="L138" s="2"/>
      <c r="M138" s="2"/>
      <c r="N138" s="2"/>
      <c r="O138" s="15">
        <f t="shared" si="4"/>
        <v>3600</v>
      </c>
      <c r="P138" s="38">
        <f t="shared" si="5"/>
        <v>1</v>
      </c>
    </row>
    <row r="139" spans="1:16" ht="9.75">
      <c r="A139" s="65"/>
      <c r="B139" s="65"/>
      <c r="C139" s="58" t="s">
        <v>10</v>
      </c>
      <c r="D139" s="62">
        <v>39100</v>
      </c>
      <c r="E139" s="62"/>
      <c r="F139" s="62"/>
      <c r="G139" s="62"/>
      <c r="H139" s="62"/>
      <c r="I139" s="76">
        <v>39100</v>
      </c>
      <c r="J139" s="21">
        <v>9007</v>
      </c>
      <c r="K139" s="2"/>
      <c r="L139" s="2"/>
      <c r="M139" s="2"/>
      <c r="N139" s="2"/>
      <c r="O139" s="15">
        <f t="shared" si="4"/>
        <v>9007</v>
      </c>
      <c r="P139" s="38">
        <f t="shared" si="5"/>
        <v>0.23035805626598466</v>
      </c>
    </row>
    <row r="140" spans="1:16" ht="29.25">
      <c r="A140" s="65"/>
      <c r="B140" s="65"/>
      <c r="C140" s="58" t="s">
        <v>233</v>
      </c>
      <c r="D140" s="62">
        <v>518000</v>
      </c>
      <c r="E140" s="62"/>
      <c r="F140" s="62"/>
      <c r="G140" s="62"/>
      <c r="H140" s="62"/>
      <c r="I140" s="76">
        <v>518000</v>
      </c>
      <c r="J140" s="21">
        <v>476955</v>
      </c>
      <c r="K140" s="2"/>
      <c r="L140" s="2"/>
      <c r="M140" s="2"/>
      <c r="N140" s="2"/>
      <c r="O140" s="15">
        <f t="shared" si="4"/>
        <v>476955</v>
      </c>
      <c r="P140" s="38">
        <f t="shared" si="5"/>
        <v>0.9207625482625482</v>
      </c>
    </row>
    <row r="141" spans="1:16" ht="9.75">
      <c r="A141" s="65"/>
      <c r="B141" s="65"/>
      <c r="C141" s="58" t="s">
        <v>166</v>
      </c>
      <c r="D141" s="62">
        <v>60300</v>
      </c>
      <c r="E141" s="62"/>
      <c r="F141" s="62"/>
      <c r="G141" s="62"/>
      <c r="H141" s="62"/>
      <c r="I141" s="76">
        <v>60300</v>
      </c>
      <c r="J141" s="21">
        <v>31850</v>
      </c>
      <c r="K141" s="2"/>
      <c r="L141" s="2"/>
      <c r="M141" s="2"/>
      <c r="N141" s="2"/>
      <c r="O141" s="15">
        <f t="shared" si="4"/>
        <v>31850</v>
      </c>
      <c r="P141" s="38">
        <f t="shared" si="5"/>
        <v>0.5281923714759535</v>
      </c>
    </row>
    <row r="142" spans="1:16" ht="19.5">
      <c r="A142" s="65"/>
      <c r="B142" s="65"/>
      <c r="C142" s="58" t="s">
        <v>26</v>
      </c>
      <c r="D142" s="62">
        <v>754000</v>
      </c>
      <c r="E142" s="62"/>
      <c r="F142" s="62"/>
      <c r="G142" s="62"/>
      <c r="H142" s="62"/>
      <c r="I142" s="76">
        <v>754000</v>
      </c>
      <c r="J142" s="21">
        <v>488165</v>
      </c>
      <c r="K142" s="2"/>
      <c r="L142" s="2"/>
      <c r="M142" s="2"/>
      <c r="N142" s="2"/>
      <c r="O142" s="15">
        <f t="shared" si="4"/>
        <v>488165</v>
      </c>
      <c r="P142" s="38">
        <f t="shared" si="5"/>
        <v>0.6474336870026525</v>
      </c>
    </row>
    <row r="143" spans="1:19" s="8" customFormat="1" ht="19.5">
      <c r="A143" s="65"/>
      <c r="B143" s="65"/>
      <c r="C143" s="58" t="s">
        <v>41</v>
      </c>
      <c r="D143" s="62">
        <v>218000</v>
      </c>
      <c r="E143" s="62"/>
      <c r="F143" s="62"/>
      <c r="G143" s="62"/>
      <c r="H143" s="62"/>
      <c r="I143" s="76">
        <v>218000</v>
      </c>
      <c r="J143" s="21">
        <v>115744</v>
      </c>
      <c r="K143" s="2"/>
      <c r="L143" s="2"/>
      <c r="M143" s="2"/>
      <c r="N143" s="2"/>
      <c r="O143" s="15">
        <f t="shared" si="4"/>
        <v>115744</v>
      </c>
      <c r="P143" s="38">
        <f t="shared" si="5"/>
        <v>0.5309357798165137</v>
      </c>
      <c r="R143" s="46"/>
      <c r="S143" s="46"/>
    </row>
    <row r="144" spans="1:19" s="9" customFormat="1" ht="9.75">
      <c r="A144" s="65"/>
      <c r="B144" s="66" t="s">
        <v>274</v>
      </c>
      <c r="C144" s="36"/>
      <c r="D144" s="35">
        <v>1594600</v>
      </c>
      <c r="E144" s="35"/>
      <c r="F144" s="35"/>
      <c r="G144" s="35"/>
      <c r="H144" s="35"/>
      <c r="I144" s="35">
        <v>1594600</v>
      </c>
      <c r="J144" s="19">
        <f>SUM(J136:J143)</f>
        <v>1125868</v>
      </c>
      <c r="K144" s="19">
        <f>SUM(K136:K143)</f>
        <v>0</v>
      </c>
      <c r="L144" s="19">
        <f>SUM(L136:L143)</f>
        <v>0</v>
      </c>
      <c r="M144" s="19">
        <f>SUM(M136:M143)</f>
        <v>0</v>
      </c>
      <c r="N144" s="19">
        <f>SUM(N136:N143)</f>
        <v>0</v>
      </c>
      <c r="O144" s="27">
        <f t="shared" si="4"/>
        <v>1125868</v>
      </c>
      <c r="P144" s="37">
        <f t="shared" si="5"/>
        <v>0.7060504201680672</v>
      </c>
      <c r="R144" s="48"/>
      <c r="S144" s="48"/>
    </row>
    <row r="145" spans="1:16" ht="9.75">
      <c r="A145" s="67" t="s">
        <v>275</v>
      </c>
      <c r="B145" s="68"/>
      <c r="C145" s="59"/>
      <c r="D145" s="63">
        <v>52712092</v>
      </c>
      <c r="E145" s="63">
        <v>2000</v>
      </c>
      <c r="F145" s="63"/>
      <c r="G145" s="63"/>
      <c r="H145" s="63">
        <v>595334</v>
      </c>
      <c r="I145" s="77">
        <v>53309426</v>
      </c>
      <c r="J145" s="53">
        <f>SUM(J144,J135,J119)</f>
        <v>41229033</v>
      </c>
      <c r="K145" s="53">
        <f>SUM(K144,K135,K119)</f>
        <v>2000</v>
      </c>
      <c r="L145" s="53">
        <f>SUM(L144,L135,L119)</f>
        <v>0</v>
      </c>
      <c r="M145" s="53">
        <f>SUM(M144,M135,M119)</f>
        <v>0</v>
      </c>
      <c r="N145" s="53">
        <f>SUM(N144,N135,N119)</f>
        <v>583083</v>
      </c>
      <c r="O145" s="54">
        <f t="shared" si="4"/>
        <v>41814116</v>
      </c>
      <c r="P145" s="39">
        <f t="shared" si="5"/>
        <v>0.7843662769882385</v>
      </c>
    </row>
    <row r="146" spans="1:16" ht="19.5">
      <c r="A146" s="79" t="s">
        <v>43</v>
      </c>
      <c r="B146" s="64" t="s">
        <v>234</v>
      </c>
      <c r="C146" s="58" t="s">
        <v>163</v>
      </c>
      <c r="D146" s="62">
        <v>5500</v>
      </c>
      <c r="E146" s="62"/>
      <c r="F146" s="62"/>
      <c r="G146" s="62"/>
      <c r="H146" s="62"/>
      <c r="I146" s="76">
        <v>5500</v>
      </c>
      <c r="J146" s="21">
        <v>2154</v>
      </c>
      <c r="K146" s="2"/>
      <c r="L146" s="2"/>
      <c r="M146" s="2"/>
      <c r="N146" s="2"/>
      <c r="O146" s="15">
        <f t="shared" si="4"/>
        <v>2154</v>
      </c>
      <c r="P146" s="38">
        <f t="shared" si="5"/>
        <v>0.3916363636363636</v>
      </c>
    </row>
    <row r="147" spans="1:16" ht="19.5">
      <c r="A147" s="80"/>
      <c r="B147" s="65"/>
      <c r="C147" s="58" t="s">
        <v>48</v>
      </c>
      <c r="D147" s="62">
        <v>1370500</v>
      </c>
      <c r="E147" s="62"/>
      <c r="F147" s="62"/>
      <c r="G147" s="62"/>
      <c r="H147" s="62"/>
      <c r="I147" s="76">
        <v>1370500</v>
      </c>
      <c r="J147" s="21">
        <v>1347703</v>
      </c>
      <c r="K147" s="2"/>
      <c r="L147" s="2"/>
      <c r="M147" s="2"/>
      <c r="N147" s="2"/>
      <c r="O147" s="15">
        <f t="shared" si="4"/>
        <v>1347703</v>
      </c>
      <c r="P147" s="38">
        <f t="shared" si="5"/>
        <v>0.9833659248449471</v>
      </c>
    </row>
    <row r="148" spans="1:16" ht="9.75">
      <c r="A148" s="81"/>
      <c r="B148" s="65"/>
      <c r="C148" s="58" t="s">
        <v>49</v>
      </c>
      <c r="D148" s="62">
        <v>81200</v>
      </c>
      <c r="E148" s="62"/>
      <c r="F148" s="62"/>
      <c r="G148" s="62"/>
      <c r="H148" s="62"/>
      <c r="I148" s="76">
        <v>81200</v>
      </c>
      <c r="J148" s="21">
        <v>81134</v>
      </c>
      <c r="K148" s="2"/>
      <c r="L148" s="2"/>
      <c r="M148" s="2"/>
      <c r="N148" s="2"/>
      <c r="O148" s="15">
        <f t="shared" si="4"/>
        <v>81134</v>
      </c>
      <c r="P148" s="38">
        <f t="shared" si="5"/>
        <v>0.9991871921182266</v>
      </c>
    </row>
    <row r="149" spans="1:16" ht="9.75">
      <c r="A149" s="65"/>
      <c r="B149" s="65"/>
      <c r="C149" s="58" t="s">
        <v>17</v>
      </c>
      <c r="D149" s="62">
        <v>226000</v>
      </c>
      <c r="E149" s="62"/>
      <c r="F149" s="62"/>
      <c r="G149" s="62"/>
      <c r="H149" s="62"/>
      <c r="I149" s="76">
        <v>226000</v>
      </c>
      <c r="J149" s="21">
        <v>215782</v>
      </c>
      <c r="K149" s="2"/>
      <c r="L149" s="2"/>
      <c r="M149" s="2"/>
      <c r="N149" s="2"/>
      <c r="O149" s="15">
        <f t="shared" si="4"/>
        <v>215782</v>
      </c>
      <c r="P149" s="38">
        <f t="shared" si="5"/>
        <v>0.954787610619469</v>
      </c>
    </row>
    <row r="150" spans="1:16" ht="9.75">
      <c r="A150" s="65"/>
      <c r="B150" s="65"/>
      <c r="C150" s="58" t="s">
        <v>18</v>
      </c>
      <c r="D150" s="62">
        <v>36000</v>
      </c>
      <c r="E150" s="62"/>
      <c r="F150" s="62"/>
      <c r="G150" s="62"/>
      <c r="H150" s="62"/>
      <c r="I150" s="76">
        <v>36000</v>
      </c>
      <c r="J150" s="21">
        <v>33050</v>
      </c>
      <c r="K150" s="2"/>
      <c r="L150" s="2"/>
      <c r="M150" s="2"/>
      <c r="N150" s="2"/>
      <c r="O150" s="15">
        <f t="shared" si="4"/>
        <v>33050</v>
      </c>
      <c r="P150" s="38">
        <f t="shared" si="5"/>
        <v>0.9180555555555555</v>
      </c>
    </row>
    <row r="151" spans="1:16" ht="19.5">
      <c r="A151" s="65"/>
      <c r="B151" s="65"/>
      <c r="C151" s="58" t="s">
        <v>61</v>
      </c>
      <c r="D151" s="62">
        <v>5000</v>
      </c>
      <c r="E151" s="62"/>
      <c r="F151" s="62"/>
      <c r="G151" s="62"/>
      <c r="H151" s="62"/>
      <c r="I151" s="76">
        <v>5000</v>
      </c>
      <c r="J151" s="21"/>
      <c r="K151" s="2"/>
      <c r="L151" s="2"/>
      <c r="M151" s="2"/>
      <c r="N151" s="2"/>
      <c r="O151" s="15">
        <f t="shared" si="4"/>
        <v>0</v>
      </c>
      <c r="P151" s="38">
        <f t="shared" si="5"/>
        <v>0</v>
      </c>
    </row>
    <row r="152" spans="1:16" ht="9.75">
      <c r="A152" s="65"/>
      <c r="B152" s="65"/>
      <c r="C152" s="58" t="s">
        <v>162</v>
      </c>
      <c r="D152" s="62">
        <v>27400</v>
      </c>
      <c r="E152" s="62"/>
      <c r="F152" s="62"/>
      <c r="G152" s="62"/>
      <c r="H152" s="62"/>
      <c r="I152" s="76">
        <v>27400</v>
      </c>
      <c r="J152" s="21">
        <v>20944</v>
      </c>
      <c r="K152" s="2"/>
      <c r="L152" s="2"/>
      <c r="M152" s="2"/>
      <c r="N152" s="2"/>
      <c r="O152" s="15">
        <f t="shared" si="4"/>
        <v>20944</v>
      </c>
      <c r="P152" s="38">
        <f t="shared" si="5"/>
        <v>0.7643795620437956</v>
      </c>
    </row>
    <row r="153" spans="1:16" ht="9.75">
      <c r="A153" s="65"/>
      <c r="B153" s="65"/>
      <c r="C153" s="58" t="s">
        <v>33</v>
      </c>
      <c r="D153" s="62">
        <v>45000</v>
      </c>
      <c r="E153" s="62"/>
      <c r="F153" s="62"/>
      <c r="G153" s="62"/>
      <c r="H153" s="62"/>
      <c r="I153" s="76">
        <v>45000</v>
      </c>
      <c r="J153" s="21">
        <v>28413</v>
      </c>
      <c r="K153" s="2"/>
      <c r="L153" s="2"/>
      <c r="M153" s="2"/>
      <c r="N153" s="2"/>
      <c r="O153" s="15">
        <f t="shared" si="4"/>
        <v>28413</v>
      </c>
      <c r="P153" s="38">
        <f t="shared" si="5"/>
        <v>0.6314</v>
      </c>
    </row>
    <row r="154" spans="1:16" ht="9.75">
      <c r="A154" s="65"/>
      <c r="B154" s="65"/>
      <c r="C154" s="58" t="s">
        <v>23</v>
      </c>
      <c r="D154" s="62">
        <v>50000</v>
      </c>
      <c r="E154" s="62"/>
      <c r="F154" s="62"/>
      <c r="G154" s="62"/>
      <c r="H154" s="62"/>
      <c r="I154" s="76">
        <v>50000</v>
      </c>
      <c r="J154" s="21">
        <v>34706</v>
      </c>
      <c r="K154" s="2"/>
      <c r="L154" s="2"/>
      <c r="M154" s="2"/>
      <c r="N154" s="2"/>
      <c r="O154" s="15">
        <f t="shared" si="4"/>
        <v>34706</v>
      </c>
      <c r="P154" s="38">
        <f t="shared" si="5"/>
        <v>0.69412</v>
      </c>
    </row>
    <row r="155" spans="1:16" ht="9.75">
      <c r="A155" s="65"/>
      <c r="B155" s="65"/>
      <c r="C155" s="58" t="s">
        <v>24</v>
      </c>
      <c r="D155" s="62">
        <v>12200</v>
      </c>
      <c r="E155" s="62"/>
      <c r="F155" s="62"/>
      <c r="G155" s="62"/>
      <c r="H155" s="62"/>
      <c r="I155" s="76">
        <v>12200</v>
      </c>
      <c r="J155" s="21">
        <v>3166</v>
      </c>
      <c r="K155" s="2"/>
      <c r="L155" s="2"/>
      <c r="M155" s="2"/>
      <c r="N155" s="2"/>
      <c r="O155" s="15">
        <f t="shared" si="4"/>
        <v>3166</v>
      </c>
      <c r="P155" s="38">
        <f t="shared" si="5"/>
        <v>0.2595081967213115</v>
      </c>
    </row>
    <row r="156" spans="1:16" ht="9.75">
      <c r="A156" s="65"/>
      <c r="B156" s="65"/>
      <c r="C156" s="58" t="s">
        <v>50</v>
      </c>
      <c r="D156" s="62">
        <v>1800</v>
      </c>
      <c r="E156" s="62"/>
      <c r="F156" s="62"/>
      <c r="G156" s="62"/>
      <c r="H156" s="62"/>
      <c r="I156" s="76">
        <v>1800</v>
      </c>
      <c r="J156" s="21">
        <v>1230</v>
      </c>
      <c r="K156" s="2"/>
      <c r="L156" s="2"/>
      <c r="M156" s="2"/>
      <c r="N156" s="2"/>
      <c r="O156" s="15">
        <f t="shared" si="4"/>
        <v>1230</v>
      </c>
      <c r="P156" s="38">
        <f t="shared" si="5"/>
        <v>0.6833333333333333</v>
      </c>
    </row>
    <row r="157" spans="1:16" ht="9.75">
      <c r="A157" s="65"/>
      <c r="B157" s="65"/>
      <c r="C157" s="58" t="s">
        <v>10</v>
      </c>
      <c r="D157" s="62">
        <v>95000</v>
      </c>
      <c r="E157" s="62"/>
      <c r="F157" s="62"/>
      <c r="G157" s="62"/>
      <c r="H157" s="62"/>
      <c r="I157" s="76">
        <v>95000</v>
      </c>
      <c r="J157" s="21">
        <v>82034</v>
      </c>
      <c r="K157" s="2"/>
      <c r="L157" s="2"/>
      <c r="M157" s="2"/>
      <c r="N157" s="2"/>
      <c r="O157" s="15">
        <f t="shared" si="4"/>
        <v>82034</v>
      </c>
      <c r="P157" s="38">
        <f t="shared" si="5"/>
        <v>0.8635157894736842</v>
      </c>
    </row>
    <row r="158" spans="1:16" ht="29.25">
      <c r="A158" s="65"/>
      <c r="B158" s="65"/>
      <c r="C158" s="58" t="s">
        <v>221</v>
      </c>
      <c r="D158" s="62">
        <v>20000</v>
      </c>
      <c r="E158" s="62"/>
      <c r="F158" s="62"/>
      <c r="G158" s="62"/>
      <c r="H158" s="62"/>
      <c r="I158" s="76">
        <v>20000</v>
      </c>
      <c r="J158" s="21">
        <v>13664</v>
      </c>
      <c r="K158" s="2"/>
      <c r="L158" s="2"/>
      <c r="M158" s="2"/>
      <c r="N158" s="2"/>
      <c r="O158" s="15">
        <f t="shared" si="4"/>
        <v>13664</v>
      </c>
      <c r="P158" s="38">
        <f t="shared" si="5"/>
        <v>0.6832</v>
      </c>
    </row>
    <row r="159" spans="1:16" ht="29.25">
      <c r="A159" s="65"/>
      <c r="B159" s="65"/>
      <c r="C159" s="58" t="s">
        <v>233</v>
      </c>
      <c r="D159" s="62">
        <v>255000</v>
      </c>
      <c r="E159" s="62"/>
      <c r="F159" s="62"/>
      <c r="G159" s="62"/>
      <c r="H159" s="62"/>
      <c r="I159" s="76">
        <v>255000</v>
      </c>
      <c r="J159" s="21">
        <v>219466</v>
      </c>
      <c r="K159" s="2"/>
      <c r="L159" s="2"/>
      <c r="M159" s="2"/>
      <c r="N159" s="2"/>
      <c r="O159" s="15">
        <f t="shared" si="4"/>
        <v>219466</v>
      </c>
      <c r="P159" s="38">
        <f t="shared" si="5"/>
        <v>0.8606509803921568</v>
      </c>
    </row>
    <row r="160" spans="1:16" ht="9.75">
      <c r="A160" s="65"/>
      <c r="B160" s="65"/>
      <c r="C160" s="58" t="s">
        <v>51</v>
      </c>
      <c r="D160" s="62">
        <v>23700</v>
      </c>
      <c r="E160" s="62"/>
      <c r="F160" s="62"/>
      <c r="G160" s="62"/>
      <c r="H160" s="62"/>
      <c r="I160" s="76">
        <v>23700</v>
      </c>
      <c r="J160" s="21">
        <v>17591</v>
      </c>
      <c r="K160" s="2"/>
      <c r="L160" s="2"/>
      <c r="M160" s="2"/>
      <c r="N160" s="2"/>
      <c r="O160" s="15">
        <f t="shared" si="4"/>
        <v>17591</v>
      </c>
      <c r="P160" s="38">
        <f t="shared" si="5"/>
        <v>0.7422362869198312</v>
      </c>
    </row>
    <row r="161" spans="1:16" ht="9.75">
      <c r="A161" s="65"/>
      <c r="B161" s="65"/>
      <c r="C161" s="58" t="s">
        <v>58</v>
      </c>
      <c r="D161" s="62">
        <v>24000</v>
      </c>
      <c r="E161" s="62"/>
      <c r="F161" s="62"/>
      <c r="G161" s="62"/>
      <c r="H161" s="62"/>
      <c r="I161" s="76">
        <v>24000</v>
      </c>
      <c r="J161" s="21">
        <v>7459</v>
      </c>
      <c r="K161" s="2"/>
      <c r="L161" s="2"/>
      <c r="M161" s="2"/>
      <c r="N161" s="2"/>
      <c r="O161" s="15">
        <f t="shared" si="4"/>
        <v>7459</v>
      </c>
      <c r="P161" s="38">
        <f t="shared" si="5"/>
        <v>0.3107916666666667</v>
      </c>
    </row>
    <row r="162" spans="1:19" s="12" customFormat="1" ht="11.25">
      <c r="A162" s="65"/>
      <c r="B162" s="65"/>
      <c r="C162" s="58" t="s">
        <v>25</v>
      </c>
      <c r="D162" s="62">
        <v>3000</v>
      </c>
      <c r="E162" s="62"/>
      <c r="F162" s="62"/>
      <c r="G162" s="62"/>
      <c r="H162" s="62"/>
      <c r="I162" s="76">
        <v>3000</v>
      </c>
      <c r="J162" s="21">
        <v>1575</v>
      </c>
      <c r="K162" s="2"/>
      <c r="L162" s="2"/>
      <c r="M162" s="2"/>
      <c r="N162" s="2"/>
      <c r="O162" s="15">
        <f t="shared" si="4"/>
        <v>1575</v>
      </c>
      <c r="P162" s="38">
        <f t="shared" si="5"/>
        <v>0.525</v>
      </c>
      <c r="R162" s="50"/>
      <c r="S162" s="50"/>
    </row>
    <row r="163" spans="1:16" ht="19.5">
      <c r="A163" s="65"/>
      <c r="B163" s="65"/>
      <c r="C163" s="58" t="s">
        <v>52</v>
      </c>
      <c r="D163" s="62">
        <v>27600</v>
      </c>
      <c r="E163" s="62"/>
      <c r="F163" s="62"/>
      <c r="G163" s="62"/>
      <c r="H163" s="62"/>
      <c r="I163" s="76">
        <v>27600</v>
      </c>
      <c r="J163" s="21">
        <v>24761</v>
      </c>
      <c r="K163" s="2"/>
      <c r="L163" s="2"/>
      <c r="M163" s="2"/>
      <c r="N163" s="2"/>
      <c r="O163" s="15">
        <f t="shared" si="4"/>
        <v>24761</v>
      </c>
      <c r="P163" s="38">
        <f t="shared" si="5"/>
        <v>0.8971376811594203</v>
      </c>
    </row>
    <row r="164" spans="1:16" ht="20.25" customHeight="1">
      <c r="A164" s="65"/>
      <c r="B164" s="65"/>
      <c r="C164" s="58" t="s">
        <v>225</v>
      </c>
      <c r="D164" s="62">
        <v>36000</v>
      </c>
      <c r="E164" s="62"/>
      <c r="F164" s="62"/>
      <c r="G164" s="62"/>
      <c r="H164" s="62"/>
      <c r="I164" s="76">
        <v>36000</v>
      </c>
      <c r="J164" s="21">
        <v>22799</v>
      </c>
      <c r="K164" s="2"/>
      <c r="L164" s="2"/>
      <c r="M164" s="2"/>
      <c r="N164" s="2"/>
      <c r="O164" s="15">
        <f t="shared" si="4"/>
        <v>22799</v>
      </c>
      <c r="P164" s="38">
        <f t="shared" si="5"/>
        <v>0.6333055555555556</v>
      </c>
    </row>
    <row r="165" spans="1:16" ht="29.25">
      <c r="A165" s="65"/>
      <c r="B165" s="65"/>
      <c r="C165" s="58" t="s">
        <v>226</v>
      </c>
      <c r="D165" s="62">
        <v>6000</v>
      </c>
      <c r="E165" s="62"/>
      <c r="F165" s="62"/>
      <c r="G165" s="62"/>
      <c r="H165" s="62"/>
      <c r="I165" s="76">
        <v>6000</v>
      </c>
      <c r="J165" s="21">
        <v>3465</v>
      </c>
      <c r="K165" s="2"/>
      <c r="L165" s="2"/>
      <c r="M165" s="2"/>
      <c r="N165" s="2"/>
      <c r="O165" s="15">
        <f t="shared" si="4"/>
        <v>3465</v>
      </c>
      <c r="P165" s="38">
        <f t="shared" si="5"/>
        <v>0.5775</v>
      </c>
    </row>
    <row r="166" spans="1:16" ht="19.5">
      <c r="A166" s="65"/>
      <c r="B166" s="65"/>
      <c r="C166" s="58" t="s">
        <v>227</v>
      </c>
      <c r="D166" s="62">
        <v>17000</v>
      </c>
      <c r="E166" s="62"/>
      <c r="F166" s="62"/>
      <c r="G166" s="62"/>
      <c r="H166" s="62"/>
      <c r="I166" s="76">
        <v>17000</v>
      </c>
      <c r="J166" s="21">
        <v>15383</v>
      </c>
      <c r="K166" s="2"/>
      <c r="L166" s="2"/>
      <c r="M166" s="2"/>
      <c r="N166" s="2"/>
      <c r="O166" s="15">
        <f t="shared" si="4"/>
        <v>15383</v>
      </c>
      <c r="P166" s="38">
        <f t="shared" si="5"/>
        <v>0.9048823529411765</v>
      </c>
    </row>
    <row r="167" spans="1:16" ht="19.5">
      <c r="A167" s="65"/>
      <c r="B167" s="65"/>
      <c r="C167" s="58" t="s">
        <v>27</v>
      </c>
      <c r="D167" s="62">
        <v>185000</v>
      </c>
      <c r="E167" s="62"/>
      <c r="F167" s="62"/>
      <c r="G167" s="62"/>
      <c r="H167" s="62"/>
      <c r="I167" s="76">
        <v>185000</v>
      </c>
      <c r="J167" s="21">
        <v>174153</v>
      </c>
      <c r="K167" s="2"/>
      <c r="L167" s="2"/>
      <c r="M167" s="2"/>
      <c r="N167" s="2"/>
      <c r="O167" s="15">
        <f t="shared" si="4"/>
        <v>174153</v>
      </c>
      <c r="P167" s="38">
        <f t="shared" si="5"/>
        <v>0.9413675675675676</v>
      </c>
    </row>
    <row r="168" spans="1:16" ht="9.75">
      <c r="A168" s="65"/>
      <c r="B168" s="66" t="s">
        <v>276</v>
      </c>
      <c r="C168" s="36"/>
      <c r="D168" s="35">
        <v>2552900</v>
      </c>
      <c r="E168" s="35"/>
      <c r="F168" s="35"/>
      <c r="G168" s="35"/>
      <c r="H168" s="35"/>
      <c r="I168" s="35">
        <v>2552900</v>
      </c>
      <c r="J168" s="19">
        <f>SUM(J146:J167)</f>
        <v>2350632</v>
      </c>
      <c r="K168" s="19">
        <f>SUM(K146:K167)</f>
        <v>0</v>
      </c>
      <c r="L168" s="19">
        <f>SUM(L146:L167)</f>
        <v>0</v>
      </c>
      <c r="M168" s="19">
        <f>SUM(M146:M167)</f>
        <v>0</v>
      </c>
      <c r="N168" s="19">
        <f>SUM(N146:N167)</f>
        <v>0</v>
      </c>
      <c r="O168" s="27">
        <f t="shared" si="4"/>
        <v>2350632</v>
      </c>
      <c r="P168" s="37">
        <f t="shared" si="5"/>
        <v>0.9207693211641662</v>
      </c>
    </row>
    <row r="169" spans="1:16" ht="9.75">
      <c r="A169" s="65"/>
      <c r="B169" s="82" t="s">
        <v>44</v>
      </c>
      <c r="C169" s="58" t="s">
        <v>162</v>
      </c>
      <c r="D169" s="62">
        <v>100000</v>
      </c>
      <c r="E169" s="62"/>
      <c r="F169" s="62"/>
      <c r="G169" s="62"/>
      <c r="H169" s="62"/>
      <c r="I169" s="76">
        <v>100000</v>
      </c>
      <c r="J169" s="21">
        <v>61676</v>
      </c>
      <c r="K169" s="2"/>
      <c r="L169" s="2"/>
      <c r="M169" s="2"/>
      <c r="N169" s="2"/>
      <c r="O169" s="15">
        <f t="shared" si="4"/>
        <v>61676</v>
      </c>
      <c r="P169" s="38">
        <f t="shared" si="5"/>
        <v>0.61676</v>
      </c>
    </row>
    <row r="170" spans="1:16" ht="9.75">
      <c r="A170" s="65"/>
      <c r="B170" s="84"/>
      <c r="C170" s="58" t="s">
        <v>10</v>
      </c>
      <c r="D170" s="62">
        <v>75000</v>
      </c>
      <c r="E170" s="62"/>
      <c r="F170" s="62"/>
      <c r="G170" s="62"/>
      <c r="H170" s="62"/>
      <c r="I170" s="76">
        <v>75000</v>
      </c>
      <c r="J170" s="21">
        <v>57506</v>
      </c>
      <c r="K170" s="2"/>
      <c r="L170" s="2"/>
      <c r="M170" s="2"/>
      <c r="N170" s="2"/>
      <c r="O170" s="15">
        <f t="shared" si="4"/>
        <v>57506</v>
      </c>
      <c r="P170" s="38">
        <f t="shared" si="5"/>
        <v>0.7667466666666667</v>
      </c>
    </row>
    <row r="171" spans="1:19" s="8" customFormat="1" ht="19.5">
      <c r="A171" s="65"/>
      <c r="B171" s="83"/>
      <c r="C171" s="58" t="s">
        <v>219</v>
      </c>
      <c r="D171" s="62">
        <v>215000</v>
      </c>
      <c r="E171" s="62"/>
      <c r="F171" s="62"/>
      <c r="G171" s="62"/>
      <c r="H171" s="62"/>
      <c r="I171" s="76">
        <v>215000</v>
      </c>
      <c r="J171" s="21">
        <v>153620</v>
      </c>
      <c r="K171" s="2"/>
      <c r="L171" s="2"/>
      <c r="M171" s="2"/>
      <c r="N171" s="2"/>
      <c r="O171" s="15">
        <f t="shared" si="4"/>
        <v>153620</v>
      </c>
      <c r="P171" s="38">
        <f t="shared" si="5"/>
        <v>0.7145116279069768</v>
      </c>
      <c r="R171" s="46"/>
      <c r="S171" s="46"/>
    </row>
    <row r="172" spans="1:16" ht="19.5">
      <c r="A172" s="65"/>
      <c r="B172" s="65"/>
      <c r="C172" s="58" t="s">
        <v>41</v>
      </c>
      <c r="D172" s="62">
        <v>600</v>
      </c>
      <c r="E172" s="62"/>
      <c r="F172" s="62"/>
      <c r="G172" s="62"/>
      <c r="H172" s="62"/>
      <c r="I172" s="76">
        <v>600</v>
      </c>
      <c r="J172" s="21"/>
      <c r="K172" s="2"/>
      <c r="L172" s="2"/>
      <c r="M172" s="2"/>
      <c r="N172" s="2"/>
      <c r="O172" s="15">
        <f t="shared" si="4"/>
        <v>0</v>
      </c>
      <c r="P172" s="38">
        <f t="shared" si="5"/>
        <v>0</v>
      </c>
    </row>
    <row r="173" spans="1:16" ht="9.75">
      <c r="A173" s="65"/>
      <c r="B173" s="66" t="s">
        <v>277</v>
      </c>
      <c r="C173" s="36"/>
      <c r="D173" s="35">
        <v>390600</v>
      </c>
      <c r="E173" s="35"/>
      <c r="F173" s="35"/>
      <c r="G173" s="35"/>
      <c r="H173" s="35"/>
      <c r="I173" s="35">
        <v>390600</v>
      </c>
      <c r="J173" s="19">
        <f>SUM(J169:J172)</f>
        <v>272802</v>
      </c>
      <c r="K173" s="19">
        <f>SUM(K169:K172)</f>
        <v>0</v>
      </c>
      <c r="L173" s="19">
        <f>SUM(L169:L172)</f>
        <v>0</v>
      </c>
      <c r="M173" s="19">
        <f>SUM(M169:M172)</f>
        <v>0</v>
      </c>
      <c r="N173" s="19">
        <f>SUM(N169:N172)</f>
        <v>0</v>
      </c>
      <c r="O173" s="27">
        <f t="shared" si="4"/>
        <v>272802</v>
      </c>
      <c r="P173" s="37">
        <f t="shared" si="5"/>
        <v>0.6984178187403994</v>
      </c>
    </row>
    <row r="174" spans="1:16" ht="29.25">
      <c r="A174" s="65"/>
      <c r="B174" s="64" t="s">
        <v>45</v>
      </c>
      <c r="C174" s="58" t="s">
        <v>10</v>
      </c>
      <c r="D174" s="62"/>
      <c r="E174" s="62"/>
      <c r="F174" s="62"/>
      <c r="G174" s="62"/>
      <c r="H174" s="62">
        <v>70000</v>
      </c>
      <c r="I174" s="76">
        <v>70000</v>
      </c>
      <c r="J174" s="21"/>
      <c r="K174" s="2"/>
      <c r="L174" s="2"/>
      <c r="M174" s="2"/>
      <c r="N174" s="2">
        <v>66200</v>
      </c>
      <c r="O174" s="15">
        <f t="shared" si="4"/>
        <v>66200</v>
      </c>
      <c r="P174" s="38">
        <f t="shared" si="5"/>
        <v>0.9457142857142857</v>
      </c>
    </row>
    <row r="175" spans="1:16" ht="9.75">
      <c r="A175" s="65"/>
      <c r="B175" s="66" t="s">
        <v>278</v>
      </c>
      <c r="C175" s="36"/>
      <c r="D175" s="35"/>
      <c r="E175" s="35"/>
      <c r="F175" s="35"/>
      <c r="G175" s="35"/>
      <c r="H175" s="35">
        <v>70000</v>
      </c>
      <c r="I175" s="35">
        <v>70000</v>
      </c>
      <c r="J175" s="19">
        <f>SUM(J174)</f>
        <v>0</v>
      </c>
      <c r="K175" s="20">
        <f>SUM(K174)</f>
        <v>0</v>
      </c>
      <c r="L175" s="20">
        <f>SUM(L174)</f>
        <v>0</v>
      </c>
      <c r="M175" s="20">
        <f>SUM(M174)</f>
        <v>0</v>
      </c>
      <c r="N175" s="20">
        <f>SUM(N174)</f>
        <v>66200</v>
      </c>
      <c r="O175" s="27">
        <f t="shared" si="4"/>
        <v>66200</v>
      </c>
      <c r="P175" s="37">
        <f t="shared" si="5"/>
        <v>0.9457142857142857</v>
      </c>
    </row>
    <row r="176" spans="1:16" ht="29.25">
      <c r="A176" s="65"/>
      <c r="B176" s="64" t="s">
        <v>46</v>
      </c>
      <c r="C176" s="58" t="s">
        <v>10</v>
      </c>
      <c r="D176" s="62"/>
      <c r="E176" s="62"/>
      <c r="F176" s="62"/>
      <c r="G176" s="62"/>
      <c r="H176" s="62">
        <v>37236</v>
      </c>
      <c r="I176" s="76">
        <v>37236</v>
      </c>
      <c r="J176" s="21"/>
      <c r="K176" s="2"/>
      <c r="L176" s="2"/>
      <c r="M176" s="2"/>
      <c r="N176" s="2"/>
      <c r="O176" s="15">
        <f t="shared" si="4"/>
        <v>0</v>
      </c>
      <c r="P176" s="38">
        <f t="shared" si="5"/>
        <v>0</v>
      </c>
    </row>
    <row r="177" spans="1:16" ht="9.75">
      <c r="A177" s="65"/>
      <c r="B177" s="66" t="s">
        <v>279</v>
      </c>
      <c r="C177" s="36"/>
      <c r="D177" s="35"/>
      <c r="E177" s="35"/>
      <c r="F177" s="35"/>
      <c r="G177" s="35"/>
      <c r="H177" s="35">
        <v>37236</v>
      </c>
      <c r="I177" s="35">
        <v>37236</v>
      </c>
      <c r="J177" s="19">
        <f>SUM(J176)</f>
        <v>0</v>
      </c>
      <c r="K177" s="20">
        <f>SUM(K176)</f>
        <v>0</v>
      </c>
      <c r="L177" s="20">
        <f>SUM(L176)</f>
        <v>0</v>
      </c>
      <c r="M177" s="20">
        <f>SUM(M176)</f>
        <v>0</v>
      </c>
      <c r="N177" s="20">
        <f>SUM(N176)</f>
        <v>0</v>
      </c>
      <c r="O177" s="27">
        <f t="shared" si="4"/>
        <v>0</v>
      </c>
      <c r="P177" s="37">
        <f t="shared" si="5"/>
        <v>0</v>
      </c>
    </row>
    <row r="178" spans="1:16" ht="19.5">
      <c r="A178" s="65"/>
      <c r="B178" s="64" t="s">
        <v>47</v>
      </c>
      <c r="C178" s="58" t="s">
        <v>163</v>
      </c>
      <c r="D178" s="62"/>
      <c r="E178" s="62"/>
      <c r="F178" s="62"/>
      <c r="G178" s="62"/>
      <c r="H178" s="62">
        <v>1277</v>
      </c>
      <c r="I178" s="76">
        <v>1277</v>
      </c>
      <c r="J178" s="21"/>
      <c r="K178" s="2"/>
      <c r="L178" s="2"/>
      <c r="M178" s="2"/>
      <c r="N178" s="2">
        <v>1277</v>
      </c>
      <c r="O178" s="15">
        <f t="shared" si="4"/>
        <v>1277</v>
      </c>
      <c r="P178" s="38">
        <f t="shared" si="5"/>
        <v>1</v>
      </c>
    </row>
    <row r="179" spans="1:16" ht="19.5">
      <c r="A179" s="65"/>
      <c r="B179" s="65"/>
      <c r="C179" s="58" t="s">
        <v>48</v>
      </c>
      <c r="D179" s="62"/>
      <c r="E179" s="62"/>
      <c r="F179" s="62"/>
      <c r="G179" s="62"/>
      <c r="H179" s="62">
        <v>552353</v>
      </c>
      <c r="I179" s="76">
        <v>552353</v>
      </c>
      <c r="J179" s="21"/>
      <c r="K179" s="2"/>
      <c r="L179" s="2"/>
      <c r="M179" s="2"/>
      <c r="N179" s="2">
        <v>552342</v>
      </c>
      <c r="O179" s="15">
        <f t="shared" si="4"/>
        <v>552342</v>
      </c>
      <c r="P179" s="38">
        <f t="shared" si="5"/>
        <v>0.999980085199139</v>
      </c>
    </row>
    <row r="180" spans="1:16" ht="9.75">
      <c r="A180" s="65"/>
      <c r="B180" s="65"/>
      <c r="C180" s="58" t="s">
        <v>49</v>
      </c>
      <c r="D180" s="62"/>
      <c r="E180" s="62"/>
      <c r="F180" s="62"/>
      <c r="G180" s="62"/>
      <c r="H180" s="62">
        <v>33183</v>
      </c>
      <c r="I180" s="76">
        <v>33183</v>
      </c>
      <c r="J180" s="21"/>
      <c r="K180" s="2"/>
      <c r="L180" s="2"/>
      <c r="M180" s="2"/>
      <c r="N180" s="2">
        <v>33182</v>
      </c>
      <c r="O180" s="15">
        <f t="shared" si="4"/>
        <v>33182</v>
      </c>
      <c r="P180" s="38">
        <f t="shared" si="5"/>
        <v>0.9999698640870325</v>
      </c>
    </row>
    <row r="181" spans="1:16" ht="9.75">
      <c r="A181" s="65"/>
      <c r="B181" s="65"/>
      <c r="C181" s="58" t="s">
        <v>17</v>
      </c>
      <c r="D181" s="62"/>
      <c r="E181" s="62"/>
      <c r="F181" s="62"/>
      <c r="G181" s="62"/>
      <c r="H181" s="62">
        <v>88085</v>
      </c>
      <c r="I181" s="76">
        <v>88085</v>
      </c>
      <c r="J181" s="21"/>
      <c r="K181" s="2"/>
      <c r="L181" s="2"/>
      <c r="M181" s="2"/>
      <c r="N181" s="2">
        <v>88083</v>
      </c>
      <c r="O181" s="15">
        <f t="shared" si="4"/>
        <v>88083</v>
      </c>
      <c r="P181" s="38">
        <f t="shared" si="5"/>
        <v>0.9999772946585684</v>
      </c>
    </row>
    <row r="182" spans="1:16" ht="9.75">
      <c r="A182" s="65"/>
      <c r="B182" s="65"/>
      <c r="C182" s="58" t="s">
        <v>18</v>
      </c>
      <c r="D182" s="62"/>
      <c r="E182" s="62"/>
      <c r="F182" s="62"/>
      <c r="G182" s="62"/>
      <c r="H182" s="62">
        <v>14239</v>
      </c>
      <c r="I182" s="76">
        <v>14239</v>
      </c>
      <c r="J182" s="21"/>
      <c r="K182" s="2"/>
      <c r="L182" s="2"/>
      <c r="M182" s="2"/>
      <c r="N182" s="2">
        <v>14238</v>
      </c>
      <c r="O182" s="15">
        <f t="shared" si="4"/>
        <v>14238</v>
      </c>
      <c r="P182" s="38">
        <f t="shared" si="5"/>
        <v>0.9999297703490414</v>
      </c>
    </row>
    <row r="183" spans="1:16" ht="9.75">
      <c r="A183" s="65"/>
      <c r="B183" s="65"/>
      <c r="C183" s="58" t="s">
        <v>33</v>
      </c>
      <c r="D183" s="62"/>
      <c r="E183" s="62"/>
      <c r="F183" s="62"/>
      <c r="G183" s="62"/>
      <c r="H183" s="62">
        <v>25357</v>
      </c>
      <c r="I183" s="76">
        <v>25357</v>
      </c>
      <c r="J183" s="21"/>
      <c r="K183" s="2"/>
      <c r="L183" s="2"/>
      <c r="M183" s="2"/>
      <c r="N183" s="2">
        <v>25325</v>
      </c>
      <c r="O183" s="15">
        <f t="shared" si="4"/>
        <v>25325</v>
      </c>
      <c r="P183" s="38">
        <f t="shared" si="5"/>
        <v>0.9987380210592736</v>
      </c>
    </row>
    <row r="184" spans="1:16" ht="9.75">
      <c r="A184" s="65"/>
      <c r="B184" s="65"/>
      <c r="C184" s="58" t="s">
        <v>23</v>
      </c>
      <c r="D184" s="62"/>
      <c r="E184" s="62"/>
      <c r="F184" s="62"/>
      <c r="G184" s="62"/>
      <c r="H184" s="62">
        <v>10006</v>
      </c>
      <c r="I184" s="76">
        <v>10006</v>
      </c>
      <c r="J184" s="21"/>
      <c r="K184" s="2"/>
      <c r="L184" s="2"/>
      <c r="M184" s="2"/>
      <c r="N184" s="2">
        <v>10003</v>
      </c>
      <c r="O184" s="15">
        <f t="shared" si="4"/>
        <v>10003</v>
      </c>
      <c r="P184" s="38">
        <f t="shared" si="5"/>
        <v>0.9997001798920647</v>
      </c>
    </row>
    <row r="185" spans="1:16" ht="9.75">
      <c r="A185" s="65"/>
      <c r="B185" s="65"/>
      <c r="C185" s="58" t="s">
        <v>24</v>
      </c>
      <c r="D185" s="62"/>
      <c r="E185" s="62"/>
      <c r="F185" s="62"/>
      <c r="G185" s="62"/>
      <c r="H185" s="62">
        <v>183</v>
      </c>
      <c r="I185" s="76">
        <v>183</v>
      </c>
      <c r="J185" s="21"/>
      <c r="K185" s="2"/>
      <c r="L185" s="2"/>
      <c r="M185" s="2"/>
      <c r="N185" s="2">
        <v>183</v>
      </c>
      <c r="O185" s="15">
        <f t="shared" si="4"/>
        <v>183</v>
      </c>
      <c r="P185" s="38">
        <f t="shared" si="5"/>
        <v>1</v>
      </c>
    </row>
    <row r="186" spans="1:16" ht="9.75">
      <c r="A186" s="65"/>
      <c r="B186" s="65"/>
      <c r="C186" s="58" t="s">
        <v>50</v>
      </c>
      <c r="D186" s="62"/>
      <c r="E186" s="62"/>
      <c r="F186" s="62"/>
      <c r="G186" s="62"/>
      <c r="H186" s="62">
        <v>1260</v>
      </c>
      <c r="I186" s="76">
        <v>1260</v>
      </c>
      <c r="J186" s="21"/>
      <c r="K186" s="2"/>
      <c r="L186" s="2"/>
      <c r="M186" s="2"/>
      <c r="N186" s="2">
        <v>1260</v>
      </c>
      <c r="O186" s="15">
        <f t="shared" si="4"/>
        <v>1260</v>
      </c>
      <c r="P186" s="38">
        <f t="shared" si="5"/>
        <v>1</v>
      </c>
    </row>
    <row r="187" spans="1:16" ht="9.75">
      <c r="A187" s="65"/>
      <c r="B187" s="65"/>
      <c r="C187" s="58" t="s">
        <v>10</v>
      </c>
      <c r="D187" s="62"/>
      <c r="E187" s="62"/>
      <c r="F187" s="62"/>
      <c r="G187" s="62"/>
      <c r="H187" s="62">
        <v>15454</v>
      </c>
      <c r="I187" s="76">
        <v>15454</v>
      </c>
      <c r="J187" s="21"/>
      <c r="K187" s="2"/>
      <c r="L187" s="2"/>
      <c r="M187" s="2"/>
      <c r="N187" s="2">
        <v>15413</v>
      </c>
      <c r="O187" s="15">
        <f t="shared" si="4"/>
        <v>15413</v>
      </c>
      <c r="P187" s="38">
        <f t="shared" si="5"/>
        <v>0.9973469651870066</v>
      </c>
    </row>
    <row r="188" spans="1:16" ht="20.25" customHeight="1">
      <c r="A188" s="65"/>
      <c r="B188" s="65"/>
      <c r="C188" s="58" t="s">
        <v>220</v>
      </c>
      <c r="D188" s="62"/>
      <c r="E188" s="62"/>
      <c r="F188" s="62"/>
      <c r="G188" s="62"/>
      <c r="H188" s="62">
        <v>955</v>
      </c>
      <c r="I188" s="76">
        <v>955</v>
      </c>
      <c r="J188" s="21"/>
      <c r="K188" s="2"/>
      <c r="L188" s="2"/>
      <c r="M188" s="2"/>
      <c r="N188" s="2">
        <v>955</v>
      </c>
      <c r="O188" s="15">
        <f t="shared" si="4"/>
        <v>955</v>
      </c>
      <c r="P188" s="38">
        <f t="shared" si="5"/>
        <v>1</v>
      </c>
    </row>
    <row r="189" spans="1:16" ht="29.25">
      <c r="A189" s="65"/>
      <c r="B189" s="65"/>
      <c r="C189" s="58" t="s">
        <v>221</v>
      </c>
      <c r="D189" s="62"/>
      <c r="E189" s="62"/>
      <c r="F189" s="62"/>
      <c r="G189" s="62"/>
      <c r="H189" s="62">
        <v>388</v>
      </c>
      <c r="I189" s="76">
        <v>388</v>
      </c>
      <c r="J189" s="21"/>
      <c r="K189" s="2"/>
      <c r="L189" s="2"/>
      <c r="M189" s="2"/>
      <c r="N189" s="2">
        <v>349</v>
      </c>
      <c r="O189" s="15">
        <f t="shared" si="4"/>
        <v>349</v>
      </c>
      <c r="P189" s="38">
        <f t="shared" si="5"/>
        <v>0.8994845360824743</v>
      </c>
    </row>
    <row r="190" spans="1:19" s="8" customFormat="1" ht="9.75">
      <c r="A190" s="65"/>
      <c r="B190" s="65"/>
      <c r="C190" s="58" t="s">
        <v>51</v>
      </c>
      <c r="D190" s="62"/>
      <c r="E190" s="62"/>
      <c r="F190" s="62"/>
      <c r="G190" s="62"/>
      <c r="H190" s="62">
        <v>12599</v>
      </c>
      <c r="I190" s="76">
        <v>12599</v>
      </c>
      <c r="J190" s="21"/>
      <c r="K190" s="2"/>
      <c r="L190" s="2"/>
      <c r="M190" s="2"/>
      <c r="N190" s="2">
        <v>12563</v>
      </c>
      <c r="O190" s="15">
        <f t="shared" si="4"/>
        <v>12563</v>
      </c>
      <c r="P190" s="38">
        <f t="shared" si="5"/>
        <v>0.9971426303674895</v>
      </c>
      <c r="R190" s="46"/>
      <c r="S190" s="46"/>
    </row>
    <row r="191" spans="1:19" s="8" customFormat="1" ht="9.75">
      <c r="A191" s="65"/>
      <c r="B191" s="65"/>
      <c r="C191" s="58" t="s">
        <v>25</v>
      </c>
      <c r="D191" s="62"/>
      <c r="E191" s="62"/>
      <c r="F191" s="62"/>
      <c r="G191" s="62"/>
      <c r="H191" s="62">
        <v>1363</v>
      </c>
      <c r="I191" s="76">
        <v>1363</v>
      </c>
      <c r="J191" s="21"/>
      <c r="K191" s="2"/>
      <c r="L191" s="2"/>
      <c r="M191" s="2"/>
      <c r="N191" s="2">
        <v>1363</v>
      </c>
      <c r="O191" s="15">
        <f t="shared" si="4"/>
        <v>1363</v>
      </c>
      <c r="P191" s="38">
        <f t="shared" si="5"/>
        <v>1</v>
      </c>
      <c r="R191" s="46"/>
      <c r="S191" s="46"/>
    </row>
    <row r="192" spans="1:16" ht="19.5">
      <c r="A192" s="65"/>
      <c r="B192" s="65"/>
      <c r="C192" s="58" t="s">
        <v>52</v>
      </c>
      <c r="D192" s="62"/>
      <c r="E192" s="62"/>
      <c r="F192" s="62"/>
      <c r="G192" s="62"/>
      <c r="H192" s="62">
        <v>13013</v>
      </c>
      <c r="I192" s="76">
        <v>13013</v>
      </c>
      <c r="J192" s="21"/>
      <c r="K192" s="2"/>
      <c r="L192" s="2"/>
      <c r="M192" s="2"/>
      <c r="N192" s="2">
        <v>13013</v>
      </c>
      <c r="O192" s="15">
        <f t="shared" si="4"/>
        <v>13013</v>
      </c>
      <c r="P192" s="38">
        <f t="shared" si="5"/>
        <v>1</v>
      </c>
    </row>
    <row r="193" spans="1:16" ht="19.5" customHeight="1">
      <c r="A193" s="65"/>
      <c r="B193" s="65"/>
      <c r="C193" s="58" t="s">
        <v>225</v>
      </c>
      <c r="D193" s="62"/>
      <c r="E193" s="62"/>
      <c r="F193" s="62"/>
      <c r="G193" s="62"/>
      <c r="H193" s="62">
        <v>589</v>
      </c>
      <c r="I193" s="76">
        <v>589</v>
      </c>
      <c r="J193" s="21"/>
      <c r="K193" s="2"/>
      <c r="L193" s="2"/>
      <c r="M193" s="2"/>
      <c r="N193" s="2">
        <v>589</v>
      </c>
      <c r="O193" s="15">
        <f t="shared" si="4"/>
        <v>589</v>
      </c>
      <c r="P193" s="38">
        <f t="shared" si="5"/>
        <v>1</v>
      </c>
    </row>
    <row r="194" spans="1:16" ht="29.25">
      <c r="A194" s="65"/>
      <c r="B194" s="65"/>
      <c r="C194" s="58" t="s">
        <v>226</v>
      </c>
      <c r="D194" s="62"/>
      <c r="E194" s="62"/>
      <c r="F194" s="62"/>
      <c r="G194" s="62"/>
      <c r="H194" s="62">
        <v>1200</v>
      </c>
      <c r="I194" s="76">
        <v>1200</v>
      </c>
      <c r="J194" s="21"/>
      <c r="K194" s="2"/>
      <c r="L194" s="2"/>
      <c r="M194" s="2"/>
      <c r="N194" s="2">
        <v>1192</v>
      </c>
      <c r="O194" s="15">
        <f t="shared" si="4"/>
        <v>1192</v>
      </c>
      <c r="P194" s="38">
        <f t="shared" si="5"/>
        <v>0.9933333333333333</v>
      </c>
    </row>
    <row r="195" spans="1:16" ht="19.5">
      <c r="A195" s="65"/>
      <c r="B195" s="65"/>
      <c r="C195" s="58" t="s">
        <v>227</v>
      </c>
      <c r="D195" s="62"/>
      <c r="E195" s="62"/>
      <c r="F195" s="62"/>
      <c r="G195" s="62"/>
      <c r="H195" s="62">
        <v>3788</v>
      </c>
      <c r="I195" s="76">
        <v>3788</v>
      </c>
      <c r="J195" s="21"/>
      <c r="K195" s="2"/>
      <c r="L195" s="2"/>
      <c r="M195" s="2"/>
      <c r="N195" s="2">
        <v>3787</v>
      </c>
      <c r="O195" s="15">
        <f t="shared" si="4"/>
        <v>3787</v>
      </c>
      <c r="P195" s="38">
        <f t="shared" si="5"/>
        <v>0.9997360084477297</v>
      </c>
    </row>
    <row r="196" spans="1:16" ht="9.75">
      <c r="A196" s="65"/>
      <c r="B196" s="66" t="s">
        <v>280</v>
      </c>
      <c r="C196" s="36"/>
      <c r="D196" s="35"/>
      <c r="E196" s="35"/>
      <c r="F196" s="35"/>
      <c r="G196" s="35"/>
      <c r="H196" s="35">
        <v>775292</v>
      </c>
      <c r="I196" s="35">
        <v>775292</v>
      </c>
      <c r="J196" s="19">
        <f>SUM(J178:J195)</f>
        <v>0</v>
      </c>
      <c r="K196" s="19">
        <f>SUM(K178:K195)</f>
        <v>0</v>
      </c>
      <c r="L196" s="19">
        <f>SUM(L178:L195)</f>
        <v>0</v>
      </c>
      <c r="M196" s="19">
        <f>SUM(M178:M195)</f>
        <v>0</v>
      </c>
      <c r="N196" s="19">
        <f>SUM(N178:N195)</f>
        <v>775117</v>
      </c>
      <c r="O196" s="27">
        <f t="shared" si="4"/>
        <v>775117</v>
      </c>
      <c r="P196" s="37">
        <f t="shared" si="5"/>
        <v>0.9997742785943876</v>
      </c>
    </row>
    <row r="197" spans="1:19" s="8" customFormat="1" ht="9.75">
      <c r="A197" s="65"/>
      <c r="B197" s="64" t="s">
        <v>217</v>
      </c>
      <c r="C197" s="58" t="s">
        <v>24</v>
      </c>
      <c r="D197" s="62">
        <v>5250</v>
      </c>
      <c r="E197" s="62"/>
      <c r="F197" s="62"/>
      <c r="G197" s="62"/>
      <c r="H197" s="62"/>
      <c r="I197" s="76">
        <v>5250</v>
      </c>
      <c r="J197" s="21">
        <v>5250</v>
      </c>
      <c r="K197" s="2"/>
      <c r="L197" s="2"/>
      <c r="M197" s="2"/>
      <c r="N197" s="2"/>
      <c r="O197" s="15">
        <f t="shared" si="4"/>
        <v>5250</v>
      </c>
      <c r="P197" s="38">
        <f t="shared" si="5"/>
        <v>1</v>
      </c>
      <c r="R197" s="46"/>
      <c r="S197" s="46"/>
    </row>
    <row r="198" spans="1:16" ht="9.75">
      <c r="A198" s="65"/>
      <c r="B198" s="65"/>
      <c r="C198" s="58" t="s">
        <v>10</v>
      </c>
      <c r="D198" s="62">
        <v>35250</v>
      </c>
      <c r="E198" s="62"/>
      <c r="F198" s="62"/>
      <c r="G198" s="62"/>
      <c r="H198" s="62"/>
      <c r="I198" s="76">
        <v>35250</v>
      </c>
      <c r="J198" s="21">
        <v>30237</v>
      </c>
      <c r="K198" s="2"/>
      <c r="L198" s="2"/>
      <c r="M198" s="2"/>
      <c r="N198" s="2"/>
      <c r="O198" s="15">
        <f t="shared" si="4"/>
        <v>30237</v>
      </c>
      <c r="P198" s="38">
        <f t="shared" si="5"/>
        <v>0.8577872340425532</v>
      </c>
    </row>
    <row r="199" spans="1:16" ht="19.5">
      <c r="A199" s="65"/>
      <c r="B199" s="65"/>
      <c r="C199" s="58" t="s">
        <v>41</v>
      </c>
      <c r="D199" s="62">
        <v>2650</v>
      </c>
      <c r="E199" s="62"/>
      <c r="F199" s="62"/>
      <c r="G199" s="62"/>
      <c r="H199" s="62"/>
      <c r="I199" s="76">
        <v>2650</v>
      </c>
      <c r="J199" s="21"/>
      <c r="K199" s="2"/>
      <c r="L199" s="2"/>
      <c r="M199" s="2"/>
      <c r="N199" s="2"/>
      <c r="O199" s="15">
        <f aca="true" t="shared" si="6" ref="O199:O262">SUM(J199:N199)</f>
        <v>0</v>
      </c>
      <c r="P199" s="38">
        <f aca="true" t="shared" si="7" ref="P199:P262">O199/I199</f>
        <v>0</v>
      </c>
    </row>
    <row r="200" spans="1:16" ht="19.5">
      <c r="A200" s="65"/>
      <c r="B200" s="65"/>
      <c r="C200" s="58" t="s">
        <v>21</v>
      </c>
      <c r="D200" s="62">
        <v>1900000</v>
      </c>
      <c r="E200" s="62"/>
      <c r="F200" s="62"/>
      <c r="G200" s="62"/>
      <c r="H200" s="62"/>
      <c r="I200" s="76">
        <v>1900000</v>
      </c>
      <c r="J200" s="21">
        <v>1719210</v>
      </c>
      <c r="K200" s="2"/>
      <c r="L200" s="2"/>
      <c r="M200" s="2"/>
      <c r="N200" s="2"/>
      <c r="O200" s="15">
        <f t="shared" si="6"/>
        <v>1719210</v>
      </c>
      <c r="P200" s="38">
        <f t="shared" si="7"/>
        <v>0.9048473684210526</v>
      </c>
    </row>
    <row r="201" spans="1:16" ht="9.75">
      <c r="A201" s="65"/>
      <c r="B201" s="66" t="s">
        <v>281</v>
      </c>
      <c r="C201" s="36"/>
      <c r="D201" s="35">
        <v>1943150</v>
      </c>
      <c r="E201" s="35"/>
      <c r="F201" s="35"/>
      <c r="G201" s="35"/>
      <c r="H201" s="35"/>
      <c r="I201" s="35">
        <v>1943150</v>
      </c>
      <c r="J201" s="19">
        <f>SUM(J197:J200)</f>
        <v>1754697</v>
      </c>
      <c r="K201" s="20">
        <f>SUM(K197:K200)</f>
        <v>0</v>
      </c>
      <c r="L201" s="20">
        <f>SUM(L197:L200)</f>
        <v>0</v>
      </c>
      <c r="M201" s="20">
        <f>SUM(M197:M200)</f>
        <v>0</v>
      </c>
      <c r="N201" s="20">
        <f>SUM(N197:N200)</f>
        <v>0</v>
      </c>
      <c r="O201" s="27">
        <f t="shared" si="6"/>
        <v>1754697</v>
      </c>
      <c r="P201" s="37">
        <f t="shared" si="7"/>
        <v>0.9030167511514808</v>
      </c>
    </row>
    <row r="202" spans="1:16" ht="29.25">
      <c r="A202" s="65"/>
      <c r="B202" s="64" t="s">
        <v>53</v>
      </c>
      <c r="C202" s="58" t="s">
        <v>54</v>
      </c>
      <c r="D202" s="62">
        <v>70000</v>
      </c>
      <c r="E202" s="62"/>
      <c r="F202" s="62"/>
      <c r="G202" s="62"/>
      <c r="H202" s="62"/>
      <c r="I202" s="76">
        <v>70000</v>
      </c>
      <c r="J202" s="21">
        <v>70000</v>
      </c>
      <c r="K202" s="2"/>
      <c r="L202" s="2"/>
      <c r="M202" s="2"/>
      <c r="N202" s="2"/>
      <c r="O202" s="15">
        <f t="shared" si="6"/>
        <v>70000</v>
      </c>
      <c r="P202" s="38">
        <f t="shared" si="7"/>
        <v>1</v>
      </c>
    </row>
    <row r="203" spans="1:16" ht="29.25">
      <c r="A203" s="65"/>
      <c r="B203" s="65"/>
      <c r="C203" s="58" t="s">
        <v>55</v>
      </c>
      <c r="D203" s="62">
        <v>80000</v>
      </c>
      <c r="E203" s="62"/>
      <c r="F203" s="62"/>
      <c r="G203" s="62"/>
      <c r="H203" s="62"/>
      <c r="I203" s="76">
        <v>80000</v>
      </c>
      <c r="J203" s="21">
        <v>80000</v>
      </c>
      <c r="K203" s="2"/>
      <c r="L203" s="2"/>
      <c r="M203" s="2"/>
      <c r="N203" s="2"/>
      <c r="O203" s="15">
        <f t="shared" si="6"/>
        <v>80000</v>
      </c>
      <c r="P203" s="38">
        <f t="shared" si="7"/>
        <v>1</v>
      </c>
    </row>
    <row r="204" spans="1:16" ht="19.5">
      <c r="A204" s="65"/>
      <c r="B204" s="65"/>
      <c r="C204" s="58" t="s">
        <v>163</v>
      </c>
      <c r="D204" s="62">
        <v>4401</v>
      </c>
      <c r="E204" s="62"/>
      <c r="F204" s="62"/>
      <c r="G204" s="62"/>
      <c r="H204" s="62"/>
      <c r="I204" s="76">
        <v>4401</v>
      </c>
      <c r="J204" s="21">
        <v>2844</v>
      </c>
      <c r="K204" s="2"/>
      <c r="L204" s="2"/>
      <c r="M204" s="2"/>
      <c r="N204" s="2"/>
      <c r="O204" s="15">
        <f t="shared" si="6"/>
        <v>2844</v>
      </c>
      <c r="P204" s="38">
        <f t="shared" si="7"/>
        <v>0.6462167689161554</v>
      </c>
    </row>
    <row r="205" spans="1:16" ht="19.5">
      <c r="A205" s="65"/>
      <c r="B205" s="65"/>
      <c r="C205" s="58" t="s">
        <v>48</v>
      </c>
      <c r="D205" s="62">
        <v>1400957</v>
      </c>
      <c r="E205" s="62"/>
      <c r="F205" s="62"/>
      <c r="G205" s="62"/>
      <c r="H205" s="62"/>
      <c r="I205" s="76">
        <v>1400957</v>
      </c>
      <c r="J205" s="21">
        <v>1397783</v>
      </c>
      <c r="K205" s="2"/>
      <c r="L205" s="2"/>
      <c r="M205" s="2"/>
      <c r="N205" s="2"/>
      <c r="O205" s="15">
        <f t="shared" si="6"/>
        <v>1397783</v>
      </c>
      <c r="P205" s="38">
        <f t="shared" si="7"/>
        <v>0.9977344058382949</v>
      </c>
    </row>
    <row r="206" spans="1:16" ht="19.5">
      <c r="A206" s="65"/>
      <c r="B206" s="65"/>
      <c r="C206" s="58" t="s">
        <v>430</v>
      </c>
      <c r="D206" s="62">
        <v>1863</v>
      </c>
      <c r="E206" s="62"/>
      <c r="F206" s="62"/>
      <c r="G206" s="62"/>
      <c r="H206" s="62"/>
      <c r="I206" s="76">
        <v>1863</v>
      </c>
      <c r="J206" s="21">
        <v>1678</v>
      </c>
      <c r="K206" s="2"/>
      <c r="L206" s="2"/>
      <c r="M206" s="2"/>
      <c r="N206" s="2"/>
      <c r="O206" s="15">
        <f t="shared" si="6"/>
        <v>1678</v>
      </c>
      <c r="P206" s="38">
        <f t="shared" si="7"/>
        <v>0.9006977992485239</v>
      </c>
    </row>
    <row r="207" spans="1:16" ht="19.5">
      <c r="A207" s="65"/>
      <c r="B207" s="65"/>
      <c r="C207" s="58" t="s">
        <v>431</v>
      </c>
      <c r="D207" s="62">
        <v>330</v>
      </c>
      <c r="E207" s="62"/>
      <c r="F207" s="62"/>
      <c r="G207" s="62"/>
      <c r="H207" s="62"/>
      <c r="I207" s="76">
        <v>330</v>
      </c>
      <c r="J207" s="21">
        <v>296</v>
      </c>
      <c r="K207" s="2"/>
      <c r="L207" s="2"/>
      <c r="M207" s="2"/>
      <c r="N207" s="2"/>
      <c r="O207" s="15">
        <f t="shared" si="6"/>
        <v>296</v>
      </c>
      <c r="P207" s="38">
        <f t="shared" si="7"/>
        <v>0.896969696969697</v>
      </c>
    </row>
    <row r="208" spans="1:16" ht="19.5">
      <c r="A208" s="65"/>
      <c r="B208" s="65"/>
      <c r="C208" s="58" t="s">
        <v>215</v>
      </c>
      <c r="D208" s="62">
        <v>87787</v>
      </c>
      <c r="E208" s="62"/>
      <c r="F208" s="62"/>
      <c r="G208" s="62"/>
      <c r="H208" s="62"/>
      <c r="I208" s="76">
        <v>87787</v>
      </c>
      <c r="J208" s="21">
        <v>75486</v>
      </c>
      <c r="K208" s="2"/>
      <c r="L208" s="2"/>
      <c r="M208" s="2"/>
      <c r="N208" s="2"/>
      <c r="O208" s="15">
        <f t="shared" si="6"/>
        <v>75486</v>
      </c>
      <c r="P208" s="38">
        <f t="shared" si="7"/>
        <v>0.8598767471265677</v>
      </c>
    </row>
    <row r="209" spans="1:16" ht="19.5">
      <c r="A209" s="65"/>
      <c r="B209" s="65"/>
      <c r="C209" s="58" t="s">
        <v>216</v>
      </c>
      <c r="D209" s="62">
        <v>20560</v>
      </c>
      <c r="E209" s="62"/>
      <c r="F209" s="62"/>
      <c r="G209" s="62"/>
      <c r="H209" s="62"/>
      <c r="I209" s="76">
        <v>20560</v>
      </c>
      <c r="J209" s="21">
        <v>17585</v>
      </c>
      <c r="K209" s="2"/>
      <c r="L209" s="2"/>
      <c r="M209" s="2"/>
      <c r="N209" s="2"/>
      <c r="O209" s="15">
        <f t="shared" si="6"/>
        <v>17585</v>
      </c>
      <c r="P209" s="38">
        <f t="shared" si="7"/>
        <v>0.8553015564202334</v>
      </c>
    </row>
    <row r="210" spans="1:16" ht="9.75">
      <c r="A210" s="65"/>
      <c r="B210" s="65"/>
      <c r="C210" s="58" t="s">
        <v>49</v>
      </c>
      <c r="D210" s="62">
        <v>86004</v>
      </c>
      <c r="E210" s="62"/>
      <c r="F210" s="62"/>
      <c r="G210" s="62"/>
      <c r="H210" s="62"/>
      <c r="I210" s="76">
        <v>86004</v>
      </c>
      <c r="J210" s="21">
        <v>76450</v>
      </c>
      <c r="K210" s="2"/>
      <c r="L210" s="2"/>
      <c r="M210" s="2"/>
      <c r="N210" s="2"/>
      <c r="O210" s="15">
        <f t="shared" si="6"/>
        <v>76450</v>
      </c>
      <c r="P210" s="38">
        <f t="shared" si="7"/>
        <v>0.888912143621227</v>
      </c>
    </row>
    <row r="211" spans="1:19" s="8" customFormat="1" ht="9.75">
      <c r="A211" s="65"/>
      <c r="B211" s="65"/>
      <c r="C211" s="58" t="s">
        <v>17</v>
      </c>
      <c r="D211" s="62">
        <v>224848</v>
      </c>
      <c r="E211" s="62"/>
      <c r="F211" s="62"/>
      <c r="G211" s="62"/>
      <c r="H211" s="62"/>
      <c r="I211" s="76">
        <v>224848</v>
      </c>
      <c r="J211" s="21">
        <v>218368</v>
      </c>
      <c r="K211" s="2"/>
      <c r="L211" s="2"/>
      <c r="M211" s="2"/>
      <c r="N211" s="2"/>
      <c r="O211" s="15">
        <f t="shared" si="6"/>
        <v>218368</v>
      </c>
      <c r="P211" s="38">
        <f t="shared" si="7"/>
        <v>0.9711805308475059</v>
      </c>
      <c r="R211" s="46"/>
      <c r="S211" s="46"/>
    </row>
    <row r="212" spans="1:19" s="9" customFormat="1" ht="9.75">
      <c r="A212" s="65"/>
      <c r="B212" s="65"/>
      <c r="C212" s="58" t="s">
        <v>432</v>
      </c>
      <c r="D212" s="62">
        <v>282</v>
      </c>
      <c r="E212" s="62"/>
      <c r="F212" s="62"/>
      <c r="G212" s="62"/>
      <c r="H212" s="62"/>
      <c r="I212" s="76">
        <v>282</v>
      </c>
      <c r="J212" s="21">
        <v>253</v>
      </c>
      <c r="K212" s="2"/>
      <c r="L212" s="2"/>
      <c r="M212" s="2"/>
      <c r="N212" s="2"/>
      <c r="O212" s="15">
        <f t="shared" si="6"/>
        <v>253</v>
      </c>
      <c r="P212" s="38">
        <f t="shared" si="7"/>
        <v>0.8971631205673759</v>
      </c>
      <c r="R212" s="48"/>
      <c r="S212" s="48"/>
    </row>
    <row r="213" spans="1:16" ht="9.75">
      <c r="A213" s="65"/>
      <c r="B213" s="65"/>
      <c r="C213" s="58" t="s">
        <v>433</v>
      </c>
      <c r="D213" s="62">
        <v>50</v>
      </c>
      <c r="E213" s="62"/>
      <c r="F213" s="62"/>
      <c r="G213" s="62"/>
      <c r="H213" s="62"/>
      <c r="I213" s="76">
        <v>50</v>
      </c>
      <c r="J213" s="21">
        <v>45</v>
      </c>
      <c r="K213" s="2"/>
      <c r="L213" s="2"/>
      <c r="M213" s="2"/>
      <c r="N213" s="2"/>
      <c r="O213" s="15">
        <f t="shared" si="6"/>
        <v>45</v>
      </c>
      <c r="P213" s="38">
        <f t="shared" si="7"/>
        <v>0.9</v>
      </c>
    </row>
    <row r="214" spans="1:16" ht="9.75">
      <c r="A214" s="65"/>
      <c r="B214" s="65"/>
      <c r="C214" s="58" t="s">
        <v>204</v>
      </c>
      <c r="D214" s="62">
        <v>13256</v>
      </c>
      <c r="E214" s="62"/>
      <c r="F214" s="62"/>
      <c r="G214" s="62"/>
      <c r="H214" s="62"/>
      <c r="I214" s="76">
        <v>13256</v>
      </c>
      <c r="J214" s="21">
        <v>10354</v>
      </c>
      <c r="K214" s="2"/>
      <c r="L214" s="2"/>
      <c r="M214" s="2"/>
      <c r="N214" s="2"/>
      <c r="O214" s="15">
        <f t="shared" si="6"/>
        <v>10354</v>
      </c>
      <c r="P214" s="38">
        <f t="shared" si="7"/>
        <v>0.7810802655401328</v>
      </c>
    </row>
    <row r="215" spans="1:16" ht="9.75">
      <c r="A215" s="65"/>
      <c r="B215" s="65"/>
      <c r="C215" s="58" t="s">
        <v>205</v>
      </c>
      <c r="D215" s="62">
        <v>3106</v>
      </c>
      <c r="E215" s="62"/>
      <c r="F215" s="62"/>
      <c r="G215" s="62"/>
      <c r="H215" s="62"/>
      <c r="I215" s="76">
        <v>3106</v>
      </c>
      <c r="J215" s="21">
        <v>2457</v>
      </c>
      <c r="K215" s="2"/>
      <c r="L215" s="2"/>
      <c r="M215" s="2"/>
      <c r="N215" s="2"/>
      <c r="O215" s="15">
        <f t="shared" si="6"/>
        <v>2457</v>
      </c>
      <c r="P215" s="38">
        <f t="shared" si="7"/>
        <v>0.791049581455248</v>
      </c>
    </row>
    <row r="216" spans="1:19" s="8" customFormat="1" ht="9.75">
      <c r="A216" s="65"/>
      <c r="B216" s="65"/>
      <c r="C216" s="58" t="s">
        <v>18</v>
      </c>
      <c r="D216" s="62">
        <v>36725</v>
      </c>
      <c r="E216" s="62"/>
      <c r="F216" s="62"/>
      <c r="G216" s="62"/>
      <c r="H216" s="62"/>
      <c r="I216" s="76">
        <v>36725</v>
      </c>
      <c r="J216" s="21">
        <v>29167</v>
      </c>
      <c r="K216" s="2"/>
      <c r="L216" s="2"/>
      <c r="M216" s="2"/>
      <c r="N216" s="2"/>
      <c r="O216" s="15">
        <f t="shared" si="6"/>
        <v>29167</v>
      </c>
      <c r="P216" s="38">
        <f t="shared" si="7"/>
        <v>0.7942001361470388</v>
      </c>
      <c r="R216" s="46"/>
      <c r="S216" s="46"/>
    </row>
    <row r="217" spans="1:19" s="9" customFormat="1" ht="9.75">
      <c r="A217" s="65"/>
      <c r="B217" s="65"/>
      <c r="C217" s="58" t="s">
        <v>434</v>
      </c>
      <c r="D217" s="62">
        <v>46</v>
      </c>
      <c r="E217" s="62"/>
      <c r="F217" s="62"/>
      <c r="G217" s="62"/>
      <c r="H217" s="62"/>
      <c r="I217" s="76">
        <v>46</v>
      </c>
      <c r="J217" s="21">
        <v>41</v>
      </c>
      <c r="K217" s="2"/>
      <c r="L217" s="2"/>
      <c r="M217" s="2"/>
      <c r="N217" s="2"/>
      <c r="O217" s="15">
        <f t="shared" si="6"/>
        <v>41</v>
      </c>
      <c r="P217" s="38">
        <f t="shared" si="7"/>
        <v>0.8913043478260869</v>
      </c>
      <c r="R217" s="48"/>
      <c r="S217" s="48"/>
    </row>
    <row r="218" spans="1:19" s="9" customFormat="1" ht="9.75">
      <c r="A218" s="65"/>
      <c r="B218" s="65"/>
      <c r="C218" s="58" t="s">
        <v>435</v>
      </c>
      <c r="D218" s="62">
        <v>8</v>
      </c>
      <c r="E218" s="62"/>
      <c r="F218" s="62"/>
      <c r="G218" s="62"/>
      <c r="H218" s="62"/>
      <c r="I218" s="76">
        <v>8</v>
      </c>
      <c r="J218" s="21">
        <v>7</v>
      </c>
      <c r="K218" s="2"/>
      <c r="L218" s="2"/>
      <c r="M218" s="2"/>
      <c r="N218" s="2"/>
      <c r="O218" s="15">
        <f t="shared" si="6"/>
        <v>7</v>
      </c>
      <c r="P218" s="38">
        <f t="shared" si="7"/>
        <v>0.875</v>
      </c>
      <c r="R218" s="48"/>
      <c r="S218" s="48"/>
    </row>
    <row r="219" spans="1:16" ht="9.75">
      <c r="A219" s="65"/>
      <c r="B219" s="65"/>
      <c r="C219" s="58" t="s">
        <v>206</v>
      </c>
      <c r="D219" s="62">
        <v>2150</v>
      </c>
      <c r="E219" s="62"/>
      <c r="F219" s="62"/>
      <c r="G219" s="62"/>
      <c r="H219" s="62"/>
      <c r="I219" s="76">
        <v>2150</v>
      </c>
      <c r="J219" s="21">
        <v>1662</v>
      </c>
      <c r="K219" s="2"/>
      <c r="L219" s="2"/>
      <c r="M219" s="2"/>
      <c r="N219" s="2"/>
      <c r="O219" s="15">
        <f t="shared" si="6"/>
        <v>1662</v>
      </c>
      <c r="P219" s="38">
        <f t="shared" si="7"/>
        <v>0.7730232558139535</v>
      </c>
    </row>
    <row r="220" spans="1:16" ht="9.75">
      <c r="A220" s="65"/>
      <c r="B220" s="65"/>
      <c r="C220" s="58" t="s">
        <v>207</v>
      </c>
      <c r="D220" s="62">
        <v>506</v>
      </c>
      <c r="E220" s="62"/>
      <c r="F220" s="62"/>
      <c r="G220" s="62"/>
      <c r="H220" s="62"/>
      <c r="I220" s="76">
        <v>506</v>
      </c>
      <c r="J220" s="21">
        <v>393</v>
      </c>
      <c r="K220" s="2"/>
      <c r="L220" s="2"/>
      <c r="M220" s="2"/>
      <c r="N220" s="2"/>
      <c r="O220" s="15">
        <f t="shared" si="6"/>
        <v>393</v>
      </c>
      <c r="P220" s="38">
        <f t="shared" si="7"/>
        <v>0.7766798418972332</v>
      </c>
    </row>
    <row r="221" spans="1:16" ht="9.75">
      <c r="A221" s="65"/>
      <c r="B221" s="65"/>
      <c r="C221" s="58" t="s">
        <v>162</v>
      </c>
      <c r="D221" s="62">
        <v>77200</v>
      </c>
      <c r="E221" s="62"/>
      <c r="F221" s="62"/>
      <c r="G221" s="62"/>
      <c r="H221" s="62"/>
      <c r="I221" s="76">
        <v>77200</v>
      </c>
      <c r="J221" s="21">
        <v>76596</v>
      </c>
      <c r="K221" s="2"/>
      <c r="L221" s="2"/>
      <c r="M221" s="2"/>
      <c r="N221" s="2"/>
      <c r="O221" s="15">
        <f t="shared" si="6"/>
        <v>76596</v>
      </c>
      <c r="P221" s="38">
        <f t="shared" si="7"/>
        <v>0.9921761658031089</v>
      </c>
    </row>
    <row r="222" spans="1:19" s="8" customFormat="1" ht="9.75">
      <c r="A222" s="65"/>
      <c r="B222" s="65"/>
      <c r="C222" s="58" t="s">
        <v>188</v>
      </c>
      <c r="D222" s="62">
        <v>18667</v>
      </c>
      <c r="E222" s="62"/>
      <c r="F222" s="62"/>
      <c r="G222" s="62"/>
      <c r="H222" s="62"/>
      <c r="I222" s="76">
        <v>18667</v>
      </c>
      <c r="J222" s="21">
        <v>4236</v>
      </c>
      <c r="K222" s="2"/>
      <c r="L222" s="2"/>
      <c r="M222" s="2"/>
      <c r="N222" s="2"/>
      <c r="O222" s="15">
        <f t="shared" si="6"/>
        <v>4236</v>
      </c>
      <c r="P222" s="38">
        <f t="shared" si="7"/>
        <v>0.2269245192050142</v>
      </c>
      <c r="R222" s="46"/>
      <c r="S222" s="46"/>
    </row>
    <row r="223" spans="1:16" ht="9.75">
      <c r="A223" s="65"/>
      <c r="B223" s="65"/>
      <c r="C223" s="58" t="s">
        <v>192</v>
      </c>
      <c r="D223" s="62">
        <v>5388</v>
      </c>
      <c r="E223" s="62"/>
      <c r="F223" s="62"/>
      <c r="G223" s="62"/>
      <c r="H223" s="62"/>
      <c r="I223" s="76">
        <v>5388</v>
      </c>
      <c r="J223" s="21">
        <v>1101</v>
      </c>
      <c r="K223" s="2"/>
      <c r="L223" s="2"/>
      <c r="M223" s="2"/>
      <c r="N223" s="2"/>
      <c r="O223" s="15">
        <f t="shared" si="6"/>
        <v>1101</v>
      </c>
      <c r="P223" s="38">
        <f t="shared" si="7"/>
        <v>0.20434298440979956</v>
      </c>
    </row>
    <row r="224" spans="1:16" ht="9.75">
      <c r="A224" s="65"/>
      <c r="B224" s="65"/>
      <c r="C224" s="58" t="s">
        <v>33</v>
      </c>
      <c r="D224" s="62">
        <v>219008</v>
      </c>
      <c r="E224" s="62"/>
      <c r="F224" s="62"/>
      <c r="G224" s="62"/>
      <c r="H224" s="62"/>
      <c r="I224" s="76">
        <v>219008</v>
      </c>
      <c r="J224" s="21">
        <v>169432</v>
      </c>
      <c r="K224" s="2"/>
      <c r="L224" s="2"/>
      <c r="M224" s="2"/>
      <c r="N224" s="2"/>
      <c r="O224" s="15">
        <f t="shared" si="6"/>
        <v>169432</v>
      </c>
      <c r="P224" s="38">
        <f t="shared" si="7"/>
        <v>0.7736338398597311</v>
      </c>
    </row>
    <row r="225" spans="1:16" ht="9.75">
      <c r="A225" s="65"/>
      <c r="B225" s="65"/>
      <c r="C225" s="58" t="s">
        <v>189</v>
      </c>
      <c r="D225" s="62">
        <v>37198</v>
      </c>
      <c r="E225" s="62"/>
      <c r="F225" s="62"/>
      <c r="G225" s="62"/>
      <c r="H225" s="62"/>
      <c r="I225" s="76">
        <v>37198</v>
      </c>
      <c r="J225" s="21">
        <v>31299</v>
      </c>
      <c r="K225" s="2"/>
      <c r="L225" s="2"/>
      <c r="M225" s="2"/>
      <c r="N225" s="2"/>
      <c r="O225" s="15">
        <f t="shared" si="6"/>
        <v>31299</v>
      </c>
      <c r="P225" s="38">
        <f t="shared" si="7"/>
        <v>0.8414162051723211</v>
      </c>
    </row>
    <row r="226" spans="1:16" ht="9.75">
      <c r="A226" s="65"/>
      <c r="B226" s="65"/>
      <c r="C226" s="58" t="s">
        <v>193</v>
      </c>
      <c r="D226" s="62">
        <v>7576</v>
      </c>
      <c r="E226" s="62"/>
      <c r="F226" s="62"/>
      <c r="G226" s="62"/>
      <c r="H226" s="62"/>
      <c r="I226" s="76">
        <v>7576</v>
      </c>
      <c r="J226" s="21">
        <v>6494.99</v>
      </c>
      <c r="K226" s="2"/>
      <c r="L226" s="2"/>
      <c r="M226" s="2"/>
      <c r="N226" s="2"/>
      <c r="O226" s="15">
        <f t="shared" si="6"/>
        <v>6494.99</v>
      </c>
      <c r="P226" s="38">
        <f t="shared" si="7"/>
        <v>0.8573112460401267</v>
      </c>
    </row>
    <row r="227" spans="1:16" ht="9.75">
      <c r="A227" s="65"/>
      <c r="B227" s="65"/>
      <c r="C227" s="58" t="s">
        <v>23</v>
      </c>
      <c r="D227" s="62">
        <v>787774</v>
      </c>
      <c r="E227" s="62"/>
      <c r="F227" s="62"/>
      <c r="G227" s="62"/>
      <c r="H227" s="62"/>
      <c r="I227" s="76">
        <v>787774</v>
      </c>
      <c r="J227" s="21">
        <v>748350</v>
      </c>
      <c r="K227" s="2"/>
      <c r="L227" s="2"/>
      <c r="M227" s="2"/>
      <c r="N227" s="2"/>
      <c r="O227" s="15">
        <f t="shared" si="6"/>
        <v>748350</v>
      </c>
      <c r="P227" s="38">
        <f t="shared" si="7"/>
        <v>0.949955190194142</v>
      </c>
    </row>
    <row r="228" spans="1:16" ht="9.75">
      <c r="A228" s="65"/>
      <c r="B228" s="65"/>
      <c r="C228" s="58" t="s">
        <v>24</v>
      </c>
      <c r="D228" s="62">
        <v>196110</v>
      </c>
      <c r="E228" s="62"/>
      <c r="F228" s="62"/>
      <c r="G228" s="62"/>
      <c r="H228" s="62"/>
      <c r="I228" s="76">
        <v>196110</v>
      </c>
      <c r="J228" s="21">
        <v>195859</v>
      </c>
      <c r="K228" s="2"/>
      <c r="L228" s="2"/>
      <c r="M228" s="2"/>
      <c r="N228" s="2"/>
      <c r="O228" s="15">
        <f t="shared" si="6"/>
        <v>195859</v>
      </c>
      <c r="P228" s="38">
        <f t="shared" si="7"/>
        <v>0.9987201060629238</v>
      </c>
    </row>
    <row r="229" spans="1:16" ht="9.75">
      <c r="A229" s="65"/>
      <c r="B229" s="65"/>
      <c r="C229" s="58" t="s">
        <v>50</v>
      </c>
      <c r="D229" s="62">
        <v>3800</v>
      </c>
      <c r="E229" s="62"/>
      <c r="F229" s="62"/>
      <c r="G229" s="62"/>
      <c r="H229" s="62"/>
      <c r="I229" s="76">
        <v>3800</v>
      </c>
      <c r="J229" s="21">
        <v>3010</v>
      </c>
      <c r="K229" s="2"/>
      <c r="L229" s="2"/>
      <c r="M229" s="2"/>
      <c r="N229" s="2"/>
      <c r="O229" s="15">
        <f t="shared" si="6"/>
        <v>3010</v>
      </c>
      <c r="P229" s="38">
        <f t="shared" si="7"/>
        <v>0.7921052631578948</v>
      </c>
    </row>
    <row r="230" spans="1:16" ht="9.75">
      <c r="A230" s="65"/>
      <c r="B230" s="65"/>
      <c r="C230" s="58" t="s">
        <v>10</v>
      </c>
      <c r="D230" s="62">
        <v>1542520</v>
      </c>
      <c r="E230" s="62">
        <v>2000</v>
      </c>
      <c r="F230" s="62"/>
      <c r="G230" s="62"/>
      <c r="H230" s="62"/>
      <c r="I230" s="76">
        <v>1544520</v>
      </c>
      <c r="J230" s="21">
        <v>1235743</v>
      </c>
      <c r="K230" s="2"/>
      <c r="L230" s="2"/>
      <c r="M230" s="2"/>
      <c r="N230" s="2"/>
      <c r="O230" s="15">
        <f t="shared" si="6"/>
        <v>1235743</v>
      </c>
      <c r="P230" s="38">
        <f t="shared" si="7"/>
        <v>0.800082226193251</v>
      </c>
    </row>
    <row r="231" spans="1:16" ht="9.75">
      <c r="A231" s="65"/>
      <c r="B231" s="65"/>
      <c r="C231" s="58" t="s">
        <v>190</v>
      </c>
      <c r="D231" s="62">
        <v>238943</v>
      </c>
      <c r="E231" s="62"/>
      <c r="F231" s="62"/>
      <c r="G231" s="62"/>
      <c r="H231" s="62"/>
      <c r="I231" s="76">
        <v>238943</v>
      </c>
      <c r="J231" s="21">
        <v>139314.87</v>
      </c>
      <c r="K231" s="2"/>
      <c r="L231" s="2"/>
      <c r="M231" s="2"/>
      <c r="N231" s="2"/>
      <c r="O231" s="15">
        <f t="shared" si="6"/>
        <v>139314.87</v>
      </c>
      <c r="P231" s="38">
        <f t="shared" si="7"/>
        <v>0.583046458778872</v>
      </c>
    </row>
    <row r="232" spans="1:19" s="10" customFormat="1" ht="11.25">
      <c r="A232" s="65"/>
      <c r="B232" s="65"/>
      <c r="C232" s="58" t="s">
        <v>191</v>
      </c>
      <c r="D232" s="62">
        <v>70349</v>
      </c>
      <c r="E232" s="62"/>
      <c r="F232" s="62"/>
      <c r="G232" s="62"/>
      <c r="H232" s="62"/>
      <c r="I232" s="76">
        <v>70349</v>
      </c>
      <c r="J232" s="21">
        <v>44993</v>
      </c>
      <c r="K232" s="2"/>
      <c r="L232" s="2"/>
      <c r="M232" s="2"/>
      <c r="N232" s="2"/>
      <c r="O232" s="15">
        <f t="shared" si="6"/>
        <v>44993</v>
      </c>
      <c r="P232" s="38">
        <f t="shared" si="7"/>
        <v>0.6395684373622937</v>
      </c>
      <c r="R232" s="49"/>
      <c r="S232" s="49"/>
    </row>
    <row r="233" spans="1:16" ht="19.5">
      <c r="A233" s="65"/>
      <c r="B233" s="65"/>
      <c r="C233" s="58" t="s">
        <v>194</v>
      </c>
      <c r="D233" s="62">
        <v>37000</v>
      </c>
      <c r="E233" s="62"/>
      <c r="F233" s="62"/>
      <c r="G233" s="62"/>
      <c r="H233" s="62"/>
      <c r="I233" s="76">
        <v>37000</v>
      </c>
      <c r="J233" s="21">
        <v>36610</v>
      </c>
      <c r="K233" s="2"/>
      <c r="L233" s="2"/>
      <c r="M233" s="2"/>
      <c r="N233" s="2"/>
      <c r="O233" s="15">
        <f t="shared" si="6"/>
        <v>36610</v>
      </c>
      <c r="P233" s="38">
        <f t="shared" si="7"/>
        <v>0.9894594594594595</v>
      </c>
    </row>
    <row r="234" spans="1:16" ht="19.5" customHeight="1">
      <c r="A234" s="65"/>
      <c r="B234" s="65"/>
      <c r="C234" s="58" t="s">
        <v>220</v>
      </c>
      <c r="D234" s="62">
        <v>5063</v>
      </c>
      <c r="E234" s="62"/>
      <c r="F234" s="62"/>
      <c r="G234" s="62"/>
      <c r="H234" s="62"/>
      <c r="I234" s="76">
        <v>5063</v>
      </c>
      <c r="J234" s="21">
        <v>4729</v>
      </c>
      <c r="K234" s="2"/>
      <c r="L234" s="2"/>
      <c r="M234" s="2"/>
      <c r="N234" s="2"/>
      <c r="O234" s="15">
        <f t="shared" si="6"/>
        <v>4729</v>
      </c>
      <c r="P234" s="38">
        <f t="shared" si="7"/>
        <v>0.9340312067943907</v>
      </c>
    </row>
    <row r="235" spans="1:16" ht="29.25">
      <c r="A235" s="65"/>
      <c r="B235" s="65"/>
      <c r="C235" s="58" t="s">
        <v>221</v>
      </c>
      <c r="D235" s="62">
        <v>52860</v>
      </c>
      <c r="E235" s="62"/>
      <c r="F235" s="62"/>
      <c r="G235" s="62"/>
      <c r="H235" s="62"/>
      <c r="I235" s="76">
        <v>52860</v>
      </c>
      <c r="J235" s="21">
        <v>47101</v>
      </c>
      <c r="K235" s="2"/>
      <c r="L235" s="2"/>
      <c r="M235" s="2"/>
      <c r="N235" s="2"/>
      <c r="O235" s="15">
        <f t="shared" si="6"/>
        <v>47101</v>
      </c>
      <c r="P235" s="38">
        <f t="shared" si="7"/>
        <v>0.891051835035944</v>
      </c>
    </row>
    <row r="236" spans="1:16" ht="19.5">
      <c r="A236" s="65"/>
      <c r="B236" s="65"/>
      <c r="C236" s="58" t="s">
        <v>222</v>
      </c>
      <c r="D236" s="62">
        <v>15000</v>
      </c>
      <c r="E236" s="62"/>
      <c r="F236" s="62"/>
      <c r="G236" s="62"/>
      <c r="H236" s="62"/>
      <c r="I236" s="76">
        <v>15000</v>
      </c>
      <c r="J236" s="21">
        <v>13413</v>
      </c>
      <c r="K236" s="2"/>
      <c r="L236" s="2"/>
      <c r="M236" s="2"/>
      <c r="N236" s="2"/>
      <c r="O236" s="15">
        <f t="shared" si="6"/>
        <v>13413</v>
      </c>
      <c r="P236" s="38">
        <f t="shared" si="7"/>
        <v>0.8942</v>
      </c>
    </row>
    <row r="237" spans="1:19" s="10" customFormat="1" ht="19.5">
      <c r="A237" s="65"/>
      <c r="B237" s="65"/>
      <c r="C237" s="58" t="s">
        <v>223</v>
      </c>
      <c r="D237" s="62">
        <v>2553</v>
      </c>
      <c r="E237" s="62"/>
      <c r="F237" s="62"/>
      <c r="G237" s="62"/>
      <c r="H237" s="62"/>
      <c r="I237" s="76">
        <v>2553</v>
      </c>
      <c r="J237" s="21"/>
      <c r="K237" s="2"/>
      <c r="L237" s="2"/>
      <c r="M237" s="2"/>
      <c r="N237" s="2"/>
      <c r="O237" s="15">
        <f t="shared" si="6"/>
        <v>0</v>
      </c>
      <c r="P237" s="38">
        <f t="shared" si="7"/>
        <v>0</v>
      </c>
      <c r="R237" s="49"/>
      <c r="S237" s="49"/>
    </row>
    <row r="238" spans="1:16" ht="19.5">
      <c r="A238" s="65"/>
      <c r="B238" s="65"/>
      <c r="C238" s="58" t="s">
        <v>224</v>
      </c>
      <c r="D238" s="62">
        <v>451</v>
      </c>
      <c r="E238" s="62"/>
      <c r="F238" s="62"/>
      <c r="G238" s="62"/>
      <c r="H238" s="62"/>
      <c r="I238" s="76">
        <v>451</v>
      </c>
      <c r="J238" s="21"/>
      <c r="K238" s="2"/>
      <c r="L238" s="2"/>
      <c r="M238" s="2"/>
      <c r="N238" s="2"/>
      <c r="O238" s="15">
        <f t="shared" si="6"/>
        <v>0</v>
      </c>
      <c r="P238" s="38">
        <f t="shared" si="7"/>
        <v>0</v>
      </c>
    </row>
    <row r="239" spans="1:16" ht="9.75">
      <c r="A239" s="65"/>
      <c r="B239" s="65"/>
      <c r="C239" s="58" t="s">
        <v>51</v>
      </c>
      <c r="D239" s="62">
        <v>23950</v>
      </c>
      <c r="E239" s="62"/>
      <c r="F239" s="62"/>
      <c r="G239" s="62"/>
      <c r="H239" s="62"/>
      <c r="I239" s="76">
        <v>23950</v>
      </c>
      <c r="J239" s="21">
        <v>18537</v>
      </c>
      <c r="K239" s="2"/>
      <c r="L239" s="2"/>
      <c r="M239" s="2"/>
      <c r="N239" s="2"/>
      <c r="O239" s="15">
        <f t="shared" si="6"/>
        <v>18537</v>
      </c>
      <c r="P239" s="38">
        <f t="shared" si="7"/>
        <v>0.7739874739039666</v>
      </c>
    </row>
    <row r="240" spans="1:16" ht="9.75">
      <c r="A240" s="65"/>
      <c r="B240" s="65"/>
      <c r="C240" s="58" t="s">
        <v>440</v>
      </c>
      <c r="D240" s="62">
        <v>234</v>
      </c>
      <c r="E240" s="62"/>
      <c r="F240" s="62"/>
      <c r="G240" s="62"/>
      <c r="H240" s="62"/>
      <c r="I240" s="76">
        <v>234</v>
      </c>
      <c r="J240" s="21">
        <v>231</v>
      </c>
      <c r="K240" s="2"/>
      <c r="L240" s="2"/>
      <c r="M240" s="2"/>
      <c r="N240" s="2"/>
      <c r="O240" s="15">
        <f t="shared" si="6"/>
        <v>231</v>
      </c>
      <c r="P240" s="38">
        <f t="shared" si="7"/>
        <v>0.9871794871794872</v>
      </c>
    </row>
    <row r="241" spans="1:16" ht="9.75">
      <c r="A241" s="65"/>
      <c r="B241" s="65"/>
      <c r="C241" s="58" t="s">
        <v>441</v>
      </c>
      <c r="D241" s="62">
        <v>41</v>
      </c>
      <c r="E241" s="62"/>
      <c r="F241" s="62"/>
      <c r="G241" s="62"/>
      <c r="H241" s="62"/>
      <c r="I241" s="76">
        <v>41</v>
      </c>
      <c r="J241" s="21">
        <v>41</v>
      </c>
      <c r="K241" s="2"/>
      <c r="L241" s="2"/>
      <c r="M241" s="2"/>
      <c r="N241" s="2"/>
      <c r="O241" s="15">
        <f t="shared" si="6"/>
        <v>41</v>
      </c>
      <c r="P241" s="38">
        <f t="shared" si="7"/>
        <v>1</v>
      </c>
    </row>
    <row r="242" spans="1:16" ht="9.75">
      <c r="A242" s="65"/>
      <c r="B242" s="65"/>
      <c r="C242" s="58" t="s">
        <v>404</v>
      </c>
      <c r="D242" s="62">
        <v>418</v>
      </c>
      <c r="E242" s="62"/>
      <c r="F242" s="62"/>
      <c r="G242" s="62"/>
      <c r="H242" s="62"/>
      <c r="I242" s="76">
        <v>418</v>
      </c>
      <c r="J242" s="21">
        <v>248</v>
      </c>
      <c r="K242" s="2"/>
      <c r="L242" s="2"/>
      <c r="M242" s="2"/>
      <c r="N242" s="2"/>
      <c r="O242" s="15">
        <f t="shared" si="6"/>
        <v>248</v>
      </c>
      <c r="P242" s="38">
        <f t="shared" si="7"/>
        <v>0.5933014354066986</v>
      </c>
    </row>
    <row r="243" spans="1:16" ht="9.75">
      <c r="A243" s="65"/>
      <c r="B243" s="65"/>
      <c r="C243" s="58" t="s">
        <v>405</v>
      </c>
      <c r="D243" s="62">
        <v>74</v>
      </c>
      <c r="E243" s="62"/>
      <c r="F243" s="62"/>
      <c r="G243" s="62"/>
      <c r="H243" s="62"/>
      <c r="I243" s="76">
        <v>74</v>
      </c>
      <c r="J243" s="21">
        <v>44</v>
      </c>
      <c r="K243" s="2"/>
      <c r="L243" s="2"/>
      <c r="M243" s="2"/>
      <c r="N243" s="2"/>
      <c r="O243" s="15">
        <f t="shared" si="6"/>
        <v>44</v>
      </c>
      <c r="P243" s="38">
        <f t="shared" si="7"/>
        <v>0.5945945945945946</v>
      </c>
    </row>
    <row r="244" spans="1:16" ht="9.75">
      <c r="A244" s="65"/>
      <c r="B244" s="65"/>
      <c r="C244" s="58" t="s">
        <v>58</v>
      </c>
      <c r="D244" s="62">
        <v>31096</v>
      </c>
      <c r="E244" s="62"/>
      <c r="F244" s="62"/>
      <c r="G244" s="62"/>
      <c r="H244" s="62"/>
      <c r="I244" s="76">
        <v>31096</v>
      </c>
      <c r="J244" s="21">
        <v>30569</v>
      </c>
      <c r="K244" s="2"/>
      <c r="L244" s="2"/>
      <c r="M244" s="2"/>
      <c r="N244" s="2"/>
      <c r="O244" s="15">
        <f t="shared" si="6"/>
        <v>30569</v>
      </c>
      <c r="P244" s="38">
        <f t="shared" si="7"/>
        <v>0.9830524826344225</v>
      </c>
    </row>
    <row r="245" spans="1:16" ht="9.75">
      <c r="A245" s="65"/>
      <c r="B245" s="65"/>
      <c r="C245" s="58" t="s">
        <v>436</v>
      </c>
      <c r="D245" s="62">
        <v>10548</v>
      </c>
      <c r="E245" s="62"/>
      <c r="F245" s="62"/>
      <c r="G245" s="62"/>
      <c r="H245" s="62"/>
      <c r="I245" s="76">
        <v>10548</v>
      </c>
      <c r="J245" s="21">
        <v>7880.1</v>
      </c>
      <c r="K245" s="2"/>
      <c r="L245" s="2"/>
      <c r="M245" s="2"/>
      <c r="N245" s="2"/>
      <c r="O245" s="15">
        <f t="shared" si="6"/>
        <v>7880.1</v>
      </c>
      <c r="P245" s="38">
        <f t="shared" si="7"/>
        <v>0.747070534698521</v>
      </c>
    </row>
    <row r="246" spans="1:19" s="8" customFormat="1" ht="9.75">
      <c r="A246" s="65"/>
      <c r="B246" s="65"/>
      <c r="C246" s="58" t="s">
        <v>437</v>
      </c>
      <c r="D246" s="62">
        <v>1863</v>
      </c>
      <c r="E246" s="62"/>
      <c r="F246" s="62"/>
      <c r="G246" s="62"/>
      <c r="H246" s="62"/>
      <c r="I246" s="76">
        <v>1863</v>
      </c>
      <c r="J246" s="21">
        <v>1391</v>
      </c>
      <c r="K246" s="2"/>
      <c r="L246" s="2"/>
      <c r="M246" s="2"/>
      <c r="N246" s="2"/>
      <c r="O246" s="15">
        <f t="shared" si="6"/>
        <v>1391</v>
      </c>
      <c r="P246" s="38">
        <f t="shared" si="7"/>
        <v>0.7466451959205582</v>
      </c>
      <c r="R246" s="46"/>
      <c r="S246" s="46"/>
    </row>
    <row r="247" spans="1:16" ht="9.75">
      <c r="A247" s="65"/>
      <c r="B247" s="65"/>
      <c r="C247" s="58" t="s">
        <v>208</v>
      </c>
      <c r="D247" s="62">
        <v>14539</v>
      </c>
      <c r="E247" s="62"/>
      <c r="F247" s="62"/>
      <c r="G247" s="62"/>
      <c r="H247" s="62"/>
      <c r="I247" s="76">
        <v>14539</v>
      </c>
      <c r="J247" s="21">
        <v>3774</v>
      </c>
      <c r="K247" s="2"/>
      <c r="L247" s="2"/>
      <c r="M247" s="2"/>
      <c r="N247" s="2"/>
      <c r="O247" s="15">
        <f t="shared" si="6"/>
        <v>3774</v>
      </c>
      <c r="P247" s="38">
        <f t="shared" si="7"/>
        <v>0.259577687598872</v>
      </c>
    </row>
    <row r="248" spans="1:16" ht="9.75">
      <c r="A248" s="65"/>
      <c r="B248" s="65"/>
      <c r="C248" s="58" t="s">
        <v>203</v>
      </c>
      <c r="D248" s="62">
        <v>2567</v>
      </c>
      <c r="E248" s="62"/>
      <c r="F248" s="62"/>
      <c r="G248" s="62"/>
      <c r="H248" s="62"/>
      <c r="I248" s="76">
        <v>2567</v>
      </c>
      <c r="J248" s="21">
        <v>652</v>
      </c>
      <c r="K248" s="2"/>
      <c r="L248" s="2"/>
      <c r="M248" s="2"/>
      <c r="N248" s="2"/>
      <c r="O248" s="15">
        <f t="shared" si="6"/>
        <v>652</v>
      </c>
      <c r="P248" s="38">
        <f t="shared" si="7"/>
        <v>0.2539929879236463</v>
      </c>
    </row>
    <row r="249" spans="1:16" ht="9.75">
      <c r="A249" s="65"/>
      <c r="B249" s="65"/>
      <c r="C249" s="58" t="s">
        <v>25</v>
      </c>
      <c r="D249" s="62">
        <v>51260</v>
      </c>
      <c r="E249" s="62"/>
      <c r="F249" s="62"/>
      <c r="G249" s="62"/>
      <c r="H249" s="62"/>
      <c r="I249" s="76">
        <v>51260</v>
      </c>
      <c r="J249" s="21">
        <v>51260</v>
      </c>
      <c r="K249" s="2"/>
      <c r="L249" s="2"/>
      <c r="M249" s="2"/>
      <c r="N249" s="2"/>
      <c r="O249" s="15">
        <f t="shared" si="6"/>
        <v>51260</v>
      </c>
      <c r="P249" s="38">
        <f t="shared" si="7"/>
        <v>1</v>
      </c>
    </row>
    <row r="250" spans="1:16" ht="19.5">
      <c r="A250" s="65"/>
      <c r="B250" s="65"/>
      <c r="C250" s="58" t="s">
        <v>52</v>
      </c>
      <c r="D250" s="62">
        <v>29163</v>
      </c>
      <c r="E250" s="62"/>
      <c r="F250" s="62"/>
      <c r="G250" s="62"/>
      <c r="H250" s="62"/>
      <c r="I250" s="76">
        <v>29163</v>
      </c>
      <c r="J250" s="21">
        <v>29163</v>
      </c>
      <c r="K250" s="2"/>
      <c r="L250" s="2"/>
      <c r="M250" s="2"/>
      <c r="N250" s="2"/>
      <c r="O250" s="15">
        <f t="shared" si="6"/>
        <v>29163</v>
      </c>
      <c r="P250" s="38">
        <f t="shared" si="7"/>
        <v>1</v>
      </c>
    </row>
    <row r="251" spans="1:16" ht="19.5">
      <c r="A251" s="65"/>
      <c r="B251" s="65"/>
      <c r="C251" s="58" t="s">
        <v>164</v>
      </c>
      <c r="D251" s="62">
        <v>5948</v>
      </c>
      <c r="E251" s="62"/>
      <c r="F251" s="62"/>
      <c r="G251" s="62"/>
      <c r="H251" s="62"/>
      <c r="I251" s="76">
        <v>5948</v>
      </c>
      <c r="J251" s="21">
        <v>5948</v>
      </c>
      <c r="K251" s="2"/>
      <c r="L251" s="2"/>
      <c r="M251" s="2"/>
      <c r="N251" s="2"/>
      <c r="O251" s="15">
        <f t="shared" si="6"/>
        <v>5948</v>
      </c>
      <c r="P251" s="38">
        <f t="shared" si="7"/>
        <v>1</v>
      </c>
    </row>
    <row r="252" spans="1:16" ht="9.75">
      <c r="A252" s="65"/>
      <c r="B252" s="65"/>
      <c r="C252" s="58" t="s">
        <v>165</v>
      </c>
      <c r="D252" s="62">
        <v>213205</v>
      </c>
      <c r="E252" s="62"/>
      <c r="F252" s="62"/>
      <c r="G252" s="62"/>
      <c r="H252" s="62"/>
      <c r="I252" s="76">
        <v>213205</v>
      </c>
      <c r="J252" s="21">
        <v>53098</v>
      </c>
      <c r="K252" s="2"/>
      <c r="L252" s="2"/>
      <c r="M252" s="2"/>
      <c r="N252" s="2"/>
      <c r="O252" s="15">
        <f t="shared" si="6"/>
        <v>53098</v>
      </c>
      <c r="P252" s="38">
        <f t="shared" si="7"/>
        <v>0.24904669215074693</v>
      </c>
    </row>
    <row r="253" spans="1:16" ht="19.5">
      <c r="A253" s="65"/>
      <c r="B253" s="65"/>
      <c r="C253" s="58" t="s">
        <v>169</v>
      </c>
      <c r="D253" s="62">
        <v>7700</v>
      </c>
      <c r="E253" s="62"/>
      <c r="F253" s="62"/>
      <c r="G253" s="62"/>
      <c r="H253" s="62"/>
      <c r="I253" s="76">
        <v>7700</v>
      </c>
      <c r="J253" s="21">
        <v>7673</v>
      </c>
      <c r="K253" s="2"/>
      <c r="L253" s="2"/>
      <c r="M253" s="2"/>
      <c r="N253" s="2"/>
      <c r="O253" s="15">
        <f t="shared" si="6"/>
        <v>7673</v>
      </c>
      <c r="P253" s="38">
        <f t="shared" si="7"/>
        <v>0.9964935064935065</v>
      </c>
    </row>
    <row r="254" spans="1:19" s="8" customFormat="1" ht="29.25">
      <c r="A254" s="65"/>
      <c r="B254" s="65"/>
      <c r="C254" s="58" t="s">
        <v>226</v>
      </c>
      <c r="D254" s="62">
        <v>3000</v>
      </c>
      <c r="E254" s="62"/>
      <c r="F254" s="62"/>
      <c r="G254" s="62"/>
      <c r="H254" s="62"/>
      <c r="I254" s="76">
        <v>3000</v>
      </c>
      <c r="J254" s="21">
        <v>2996</v>
      </c>
      <c r="K254" s="2"/>
      <c r="L254" s="2"/>
      <c r="M254" s="2"/>
      <c r="N254" s="2"/>
      <c r="O254" s="15">
        <f t="shared" si="6"/>
        <v>2996</v>
      </c>
      <c r="P254" s="38">
        <f t="shared" si="7"/>
        <v>0.9986666666666667</v>
      </c>
      <c r="R254" s="46"/>
      <c r="S254" s="46"/>
    </row>
    <row r="255" spans="1:16" ht="29.25">
      <c r="A255" s="65"/>
      <c r="B255" s="65"/>
      <c r="C255" s="58" t="s">
        <v>231</v>
      </c>
      <c r="D255" s="62">
        <v>750</v>
      </c>
      <c r="E255" s="62"/>
      <c r="F255" s="62"/>
      <c r="G255" s="62"/>
      <c r="H255" s="62"/>
      <c r="I255" s="76">
        <v>750</v>
      </c>
      <c r="J255" s="21">
        <v>349</v>
      </c>
      <c r="K255" s="2"/>
      <c r="L255" s="2"/>
      <c r="M255" s="2"/>
      <c r="N255" s="2"/>
      <c r="O255" s="15">
        <f t="shared" si="6"/>
        <v>349</v>
      </c>
      <c r="P255" s="38">
        <f t="shared" si="7"/>
        <v>0.4653333333333333</v>
      </c>
    </row>
    <row r="256" spans="1:16" ht="29.25">
      <c r="A256" s="65"/>
      <c r="B256" s="65"/>
      <c r="C256" s="58" t="s">
        <v>237</v>
      </c>
      <c r="D256" s="62">
        <v>180</v>
      </c>
      <c r="E256" s="62"/>
      <c r="F256" s="62"/>
      <c r="G256" s="62"/>
      <c r="H256" s="62"/>
      <c r="I256" s="76">
        <v>180</v>
      </c>
      <c r="J256" s="21">
        <v>89</v>
      </c>
      <c r="K256" s="2"/>
      <c r="L256" s="2"/>
      <c r="M256" s="2"/>
      <c r="N256" s="2"/>
      <c r="O256" s="15">
        <f t="shared" si="6"/>
        <v>89</v>
      </c>
      <c r="P256" s="38">
        <f t="shared" si="7"/>
        <v>0.49444444444444446</v>
      </c>
    </row>
    <row r="257" spans="1:16" ht="19.5">
      <c r="A257" s="65"/>
      <c r="B257" s="65"/>
      <c r="C257" s="58" t="s">
        <v>227</v>
      </c>
      <c r="D257" s="62">
        <v>7100</v>
      </c>
      <c r="E257" s="62"/>
      <c r="F257" s="62"/>
      <c r="G257" s="62"/>
      <c r="H257" s="62"/>
      <c r="I257" s="76">
        <v>7100</v>
      </c>
      <c r="J257" s="21">
        <v>7099</v>
      </c>
      <c r="K257" s="2"/>
      <c r="L257" s="2"/>
      <c r="M257" s="2"/>
      <c r="N257" s="2"/>
      <c r="O257" s="15">
        <f t="shared" si="6"/>
        <v>7099</v>
      </c>
      <c r="P257" s="38">
        <f t="shared" si="7"/>
        <v>0.9998591549295774</v>
      </c>
    </row>
    <row r="258" spans="1:16" ht="19.5">
      <c r="A258" s="65"/>
      <c r="B258" s="65"/>
      <c r="C258" s="58" t="s">
        <v>21</v>
      </c>
      <c r="D258" s="62">
        <v>1862000</v>
      </c>
      <c r="E258" s="62"/>
      <c r="F258" s="62"/>
      <c r="G258" s="62"/>
      <c r="H258" s="62"/>
      <c r="I258" s="76">
        <v>1862000</v>
      </c>
      <c r="J258" s="21">
        <v>505862</v>
      </c>
      <c r="K258" s="2"/>
      <c r="L258" s="2"/>
      <c r="M258" s="2"/>
      <c r="N258" s="2"/>
      <c r="O258" s="15">
        <f t="shared" si="6"/>
        <v>505862</v>
      </c>
      <c r="P258" s="38">
        <f t="shared" si="7"/>
        <v>0.2716766917293233</v>
      </c>
    </row>
    <row r="259" spans="1:16" ht="19.5">
      <c r="A259" s="65"/>
      <c r="B259" s="65"/>
      <c r="C259" s="58" t="s">
        <v>425</v>
      </c>
      <c r="D259" s="62">
        <v>1096607</v>
      </c>
      <c r="E259" s="62"/>
      <c r="F259" s="62"/>
      <c r="G259" s="62"/>
      <c r="H259" s="62"/>
      <c r="I259" s="76">
        <v>1096607</v>
      </c>
      <c r="J259" s="21">
        <v>740405</v>
      </c>
      <c r="K259" s="2"/>
      <c r="L259" s="2"/>
      <c r="M259" s="2"/>
      <c r="N259" s="2"/>
      <c r="O259" s="15">
        <f t="shared" si="6"/>
        <v>740405</v>
      </c>
      <c r="P259" s="38">
        <f t="shared" si="7"/>
        <v>0.6751780719984461</v>
      </c>
    </row>
    <row r="260" spans="1:19" s="8" customFormat="1" ht="19.5">
      <c r="A260" s="65"/>
      <c r="B260" s="65"/>
      <c r="C260" s="58" t="s">
        <v>426</v>
      </c>
      <c r="D260" s="62">
        <v>249377</v>
      </c>
      <c r="E260" s="62"/>
      <c r="F260" s="62"/>
      <c r="G260" s="62"/>
      <c r="H260" s="62"/>
      <c r="I260" s="76">
        <v>249377</v>
      </c>
      <c r="J260" s="21">
        <v>167981</v>
      </c>
      <c r="K260" s="2"/>
      <c r="L260" s="2"/>
      <c r="M260" s="2"/>
      <c r="N260" s="2"/>
      <c r="O260" s="15">
        <f t="shared" si="6"/>
        <v>167981</v>
      </c>
      <c r="P260" s="38">
        <f t="shared" si="7"/>
        <v>0.6736026177233666</v>
      </c>
      <c r="R260" s="46"/>
      <c r="S260" s="46"/>
    </row>
    <row r="261" spans="1:16" ht="19.5">
      <c r="A261" s="65"/>
      <c r="B261" s="65"/>
      <c r="C261" s="58" t="s">
        <v>27</v>
      </c>
      <c r="D261" s="62">
        <v>32000</v>
      </c>
      <c r="E261" s="62"/>
      <c r="F261" s="62"/>
      <c r="G261" s="62"/>
      <c r="H261" s="62"/>
      <c r="I261" s="76">
        <v>32000</v>
      </c>
      <c r="J261" s="21">
        <v>31815</v>
      </c>
      <c r="K261" s="2"/>
      <c r="L261" s="2"/>
      <c r="M261" s="2"/>
      <c r="N261" s="2"/>
      <c r="O261" s="15">
        <f t="shared" si="6"/>
        <v>31815</v>
      </c>
      <c r="P261" s="38">
        <f t="shared" si="7"/>
        <v>0.99421875</v>
      </c>
    </row>
    <row r="262" spans="1:16" ht="9.75">
      <c r="A262" s="65"/>
      <c r="B262" s="66" t="s">
        <v>282</v>
      </c>
      <c r="C262" s="36"/>
      <c r="D262" s="35">
        <v>8993959</v>
      </c>
      <c r="E262" s="35">
        <v>2000</v>
      </c>
      <c r="F262" s="35"/>
      <c r="G262" s="35"/>
      <c r="H262" s="35"/>
      <c r="I262" s="35">
        <v>8995959</v>
      </c>
      <c r="J262" s="19">
        <f>SUM(J202:J261)</f>
        <v>6410255.96</v>
      </c>
      <c r="K262" s="19">
        <f>SUM(K202:K261)</f>
        <v>0</v>
      </c>
      <c r="L262" s="19">
        <f>SUM(L202:L261)</f>
        <v>0</v>
      </c>
      <c r="M262" s="19">
        <f>SUM(M202:M261)</f>
        <v>0</v>
      </c>
      <c r="N262" s="19">
        <f>SUM(N202:N261)</f>
        <v>0</v>
      </c>
      <c r="O262" s="27">
        <f t="shared" si="6"/>
        <v>6410255.96</v>
      </c>
      <c r="P262" s="37">
        <f t="shared" si="7"/>
        <v>0.7125706064245069</v>
      </c>
    </row>
    <row r="263" spans="1:18" ht="9.75">
      <c r="A263" s="67" t="s">
        <v>283</v>
      </c>
      <c r="B263" s="68"/>
      <c r="C263" s="59"/>
      <c r="D263" s="63">
        <v>13880609</v>
      </c>
      <c r="E263" s="63">
        <v>2000</v>
      </c>
      <c r="F263" s="63"/>
      <c r="G263" s="63"/>
      <c r="H263" s="63">
        <v>882528</v>
      </c>
      <c r="I263" s="77">
        <v>14765137</v>
      </c>
      <c r="J263" s="53">
        <f>SUM(J262,J201,J196,J177,J175,J173,J168)</f>
        <v>10788386.96</v>
      </c>
      <c r="K263" s="53">
        <f>SUM(K262,K201,K196,K177,K175,K173,K168)</f>
        <v>0</v>
      </c>
      <c r="L263" s="53">
        <f>SUM(L262,L201,L196,L177,L175,L173,L168)</f>
        <v>0</v>
      </c>
      <c r="M263" s="53">
        <f>SUM(M262,M201,M196,M177,M175,M173,M168)</f>
        <v>0</v>
      </c>
      <c r="N263" s="53">
        <f>SUM(N262,N201,N196,N177,N175,N173,N168)</f>
        <v>841317</v>
      </c>
      <c r="O263" s="54">
        <f aca="true" t="shared" si="8" ref="O263:O326">SUM(J263:N263)</f>
        <v>11629703.96</v>
      </c>
      <c r="P263" s="39">
        <f aca="true" t="shared" si="9" ref="P263:P326">O263/I263</f>
        <v>0.7876461938687058</v>
      </c>
      <c r="Q263" s="5">
        <f>-10752901-35486.7</f>
        <v>-10788387.7</v>
      </c>
      <c r="R263" s="32">
        <f>SUM(J263,Q263)</f>
        <v>-0.7399999983608723</v>
      </c>
    </row>
    <row r="264" spans="1:16" ht="19.5">
      <c r="A264" s="79" t="s">
        <v>56</v>
      </c>
      <c r="B264" s="64" t="s">
        <v>57</v>
      </c>
      <c r="C264" s="58" t="s">
        <v>163</v>
      </c>
      <c r="D264" s="62">
        <v>16191</v>
      </c>
      <c r="E264" s="62"/>
      <c r="F264" s="62">
        <v>11293</v>
      </c>
      <c r="G264" s="62"/>
      <c r="H264" s="62"/>
      <c r="I264" s="76">
        <v>27484</v>
      </c>
      <c r="J264" s="21">
        <v>8581</v>
      </c>
      <c r="K264" s="2"/>
      <c r="L264" s="2">
        <v>5985</v>
      </c>
      <c r="M264" s="2"/>
      <c r="N264" s="2"/>
      <c r="O264" s="15">
        <f t="shared" si="8"/>
        <v>14566</v>
      </c>
      <c r="P264" s="38">
        <f t="shared" si="9"/>
        <v>0.5299810799010334</v>
      </c>
    </row>
    <row r="265" spans="1:16" ht="19.5">
      <c r="A265" s="80"/>
      <c r="B265" s="65"/>
      <c r="C265" s="58" t="s">
        <v>48</v>
      </c>
      <c r="D265" s="62">
        <v>2481676</v>
      </c>
      <c r="E265" s="62"/>
      <c r="F265" s="62">
        <v>2060669</v>
      </c>
      <c r="G265" s="62">
        <v>1157500</v>
      </c>
      <c r="H265" s="62">
        <v>568445</v>
      </c>
      <c r="I265" s="76">
        <v>6268290</v>
      </c>
      <c r="J265" s="21">
        <v>2481676</v>
      </c>
      <c r="K265" s="2"/>
      <c r="L265" s="2">
        <v>2060669</v>
      </c>
      <c r="M265" s="2">
        <v>1157500</v>
      </c>
      <c r="N265" s="2">
        <v>568445</v>
      </c>
      <c r="O265" s="15">
        <f t="shared" si="8"/>
        <v>6268290</v>
      </c>
      <c r="P265" s="38">
        <f t="shared" si="9"/>
        <v>1</v>
      </c>
    </row>
    <row r="266" spans="1:16" ht="9.75">
      <c r="A266" s="80"/>
      <c r="B266" s="65"/>
      <c r="C266" s="58" t="s">
        <v>49</v>
      </c>
      <c r="D266" s="62">
        <v>251892</v>
      </c>
      <c r="E266" s="62"/>
      <c r="F266" s="62">
        <v>175687</v>
      </c>
      <c r="G266" s="62"/>
      <c r="H266" s="62"/>
      <c r="I266" s="76">
        <v>427579</v>
      </c>
      <c r="J266" s="21">
        <v>251891</v>
      </c>
      <c r="K266" s="2"/>
      <c r="L266" s="2">
        <v>175687</v>
      </c>
      <c r="M266" s="2"/>
      <c r="N266" s="2"/>
      <c r="O266" s="15">
        <f t="shared" si="8"/>
        <v>427578</v>
      </c>
      <c r="P266" s="38">
        <f t="shared" si="9"/>
        <v>0.9999976612509034</v>
      </c>
    </row>
    <row r="267" spans="1:16" ht="9.75">
      <c r="A267" s="81"/>
      <c r="B267" s="65"/>
      <c r="C267" s="58" t="s">
        <v>17</v>
      </c>
      <c r="D267" s="62">
        <v>388761</v>
      </c>
      <c r="E267" s="62"/>
      <c r="F267" s="62">
        <v>321236</v>
      </c>
      <c r="G267" s="62">
        <v>175200</v>
      </c>
      <c r="H267" s="62">
        <v>83731</v>
      </c>
      <c r="I267" s="76">
        <v>968928</v>
      </c>
      <c r="J267" s="21">
        <v>388761</v>
      </c>
      <c r="K267" s="2"/>
      <c r="L267" s="2">
        <v>321236</v>
      </c>
      <c r="M267" s="2">
        <v>175200</v>
      </c>
      <c r="N267" s="2">
        <v>83731</v>
      </c>
      <c r="O267" s="15">
        <f t="shared" si="8"/>
        <v>968928</v>
      </c>
      <c r="P267" s="38">
        <f t="shared" si="9"/>
        <v>1</v>
      </c>
    </row>
    <row r="268" spans="1:16" ht="9.75">
      <c r="A268" s="65"/>
      <c r="B268" s="65"/>
      <c r="C268" s="58" t="s">
        <v>18</v>
      </c>
      <c r="D268" s="62">
        <v>62657</v>
      </c>
      <c r="E268" s="62"/>
      <c r="F268" s="62">
        <v>51810</v>
      </c>
      <c r="G268" s="62">
        <v>28300</v>
      </c>
      <c r="H268" s="62">
        <v>13504</v>
      </c>
      <c r="I268" s="76">
        <v>156271</v>
      </c>
      <c r="J268" s="21">
        <v>62657</v>
      </c>
      <c r="K268" s="2"/>
      <c r="L268" s="2">
        <v>51810</v>
      </c>
      <c r="M268" s="2">
        <v>28300</v>
      </c>
      <c r="N268" s="2">
        <v>13504</v>
      </c>
      <c r="O268" s="15">
        <f t="shared" si="8"/>
        <v>156271</v>
      </c>
      <c r="P268" s="38">
        <f t="shared" si="9"/>
        <v>1</v>
      </c>
    </row>
    <row r="269" spans="1:16" ht="19.5">
      <c r="A269" s="65"/>
      <c r="B269" s="65"/>
      <c r="C269" s="58" t="s">
        <v>61</v>
      </c>
      <c r="D269" s="62">
        <v>45643</v>
      </c>
      <c r="E269" s="62"/>
      <c r="F269" s="62">
        <v>31835</v>
      </c>
      <c r="G269" s="62"/>
      <c r="H269" s="62"/>
      <c r="I269" s="76">
        <v>77478</v>
      </c>
      <c r="J269" s="21">
        <v>45643</v>
      </c>
      <c r="K269" s="2"/>
      <c r="L269" s="2">
        <v>31835</v>
      </c>
      <c r="M269" s="2"/>
      <c r="N269" s="2"/>
      <c r="O269" s="15">
        <f t="shared" si="8"/>
        <v>77478</v>
      </c>
      <c r="P269" s="38">
        <f t="shared" si="9"/>
        <v>1</v>
      </c>
    </row>
    <row r="270" spans="1:16" ht="9.75">
      <c r="A270" s="65"/>
      <c r="B270" s="65"/>
      <c r="C270" s="58" t="s">
        <v>162</v>
      </c>
      <c r="D270" s="62">
        <v>12336</v>
      </c>
      <c r="E270" s="62"/>
      <c r="F270" s="62">
        <v>8604</v>
      </c>
      <c r="G270" s="62"/>
      <c r="H270" s="62">
        <v>22320</v>
      </c>
      <c r="I270" s="76">
        <v>43260</v>
      </c>
      <c r="J270" s="21">
        <v>9315</v>
      </c>
      <c r="K270" s="2"/>
      <c r="L270" s="2">
        <v>6497</v>
      </c>
      <c r="M270" s="2"/>
      <c r="N270" s="2">
        <v>22320</v>
      </c>
      <c r="O270" s="15">
        <f t="shared" si="8"/>
        <v>38132</v>
      </c>
      <c r="P270" s="38">
        <f t="shared" si="9"/>
        <v>0.8814609338881183</v>
      </c>
    </row>
    <row r="271" spans="1:16" ht="9.75">
      <c r="A271" s="65"/>
      <c r="B271" s="65"/>
      <c r="C271" s="58" t="s">
        <v>33</v>
      </c>
      <c r="D271" s="62">
        <v>240378</v>
      </c>
      <c r="E271" s="62"/>
      <c r="F271" s="62">
        <v>167657</v>
      </c>
      <c r="G271" s="62"/>
      <c r="H271" s="62"/>
      <c r="I271" s="76">
        <v>408035</v>
      </c>
      <c r="J271" s="21">
        <v>208252</v>
      </c>
      <c r="K271" s="2"/>
      <c r="L271" s="2">
        <v>145250</v>
      </c>
      <c r="M271" s="2"/>
      <c r="N271" s="2"/>
      <c r="O271" s="15">
        <f t="shared" si="8"/>
        <v>353502</v>
      </c>
      <c r="P271" s="38">
        <f t="shared" si="9"/>
        <v>0.8663521511635032</v>
      </c>
    </row>
    <row r="272" spans="1:16" ht="9.75">
      <c r="A272" s="65"/>
      <c r="B272" s="65"/>
      <c r="C272" s="58" t="s">
        <v>23</v>
      </c>
      <c r="D272" s="62">
        <v>110747</v>
      </c>
      <c r="E272" s="62"/>
      <c r="F272" s="62">
        <v>77242</v>
      </c>
      <c r="G272" s="62"/>
      <c r="H272" s="62"/>
      <c r="I272" s="76">
        <v>187989</v>
      </c>
      <c r="J272" s="21">
        <v>96581</v>
      </c>
      <c r="K272" s="2"/>
      <c r="L272" s="2">
        <v>67489</v>
      </c>
      <c r="M272" s="2"/>
      <c r="N272" s="2"/>
      <c r="O272" s="15">
        <f t="shared" si="8"/>
        <v>164070</v>
      </c>
      <c r="P272" s="38">
        <f t="shared" si="9"/>
        <v>0.8727638319263361</v>
      </c>
    </row>
    <row r="273" spans="1:16" ht="9.75">
      <c r="A273" s="65"/>
      <c r="B273" s="65"/>
      <c r="C273" s="58" t="s">
        <v>24</v>
      </c>
      <c r="D273" s="62">
        <v>152432</v>
      </c>
      <c r="E273" s="62"/>
      <c r="F273" s="62">
        <v>106317</v>
      </c>
      <c r="G273" s="62"/>
      <c r="H273" s="62"/>
      <c r="I273" s="76">
        <v>258749</v>
      </c>
      <c r="J273" s="21">
        <v>135852</v>
      </c>
      <c r="K273" s="2"/>
      <c r="L273" s="2">
        <v>94753</v>
      </c>
      <c r="M273" s="2"/>
      <c r="N273" s="2"/>
      <c r="O273" s="15">
        <f t="shared" si="8"/>
        <v>230605</v>
      </c>
      <c r="P273" s="38">
        <f t="shared" si="9"/>
        <v>0.8912304975091692</v>
      </c>
    </row>
    <row r="274" spans="1:16" ht="9.75">
      <c r="A274" s="65"/>
      <c r="B274" s="65"/>
      <c r="C274" s="58" t="s">
        <v>50</v>
      </c>
      <c r="D274" s="62">
        <v>5705</v>
      </c>
      <c r="E274" s="62"/>
      <c r="F274" s="62">
        <v>3979</v>
      </c>
      <c r="G274" s="62"/>
      <c r="H274" s="62"/>
      <c r="I274" s="76">
        <v>9684</v>
      </c>
      <c r="J274" s="21">
        <v>4268</v>
      </c>
      <c r="K274" s="2"/>
      <c r="L274" s="2">
        <v>2977</v>
      </c>
      <c r="M274" s="2"/>
      <c r="N274" s="2"/>
      <c r="O274" s="15">
        <f t="shared" si="8"/>
        <v>7245</v>
      </c>
      <c r="P274" s="38">
        <f t="shared" si="9"/>
        <v>0.7481412639405205</v>
      </c>
    </row>
    <row r="275" spans="1:16" ht="9.75">
      <c r="A275" s="65"/>
      <c r="B275" s="65"/>
      <c r="C275" s="58" t="s">
        <v>10</v>
      </c>
      <c r="D275" s="62">
        <v>447721</v>
      </c>
      <c r="E275" s="62"/>
      <c r="F275" s="62">
        <v>312273</v>
      </c>
      <c r="G275" s="62"/>
      <c r="H275" s="62"/>
      <c r="I275" s="76">
        <v>759994</v>
      </c>
      <c r="J275" s="21">
        <v>365645</v>
      </c>
      <c r="K275" s="2"/>
      <c r="L275" s="2">
        <v>255029</v>
      </c>
      <c r="M275" s="2"/>
      <c r="N275" s="2"/>
      <c r="O275" s="15">
        <f t="shared" si="8"/>
        <v>620674</v>
      </c>
      <c r="P275" s="38">
        <f t="shared" si="9"/>
        <v>0.8166827632849734</v>
      </c>
    </row>
    <row r="276" spans="1:19" s="8" customFormat="1" ht="19.5">
      <c r="A276" s="65"/>
      <c r="B276" s="65"/>
      <c r="C276" s="58" t="s">
        <v>194</v>
      </c>
      <c r="D276" s="62">
        <v>10280</v>
      </c>
      <c r="E276" s="62"/>
      <c r="F276" s="62">
        <v>7170</v>
      </c>
      <c r="G276" s="62"/>
      <c r="H276" s="62"/>
      <c r="I276" s="76">
        <v>17450</v>
      </c>
      <c r="J276" s="21">
        <v>6066</v>
      </c>
      <c r="K276" s="2"/>
      <c r="L276" s="2">
        <v>4226</v>
      </c>
      <c r="M276" s="2"/>
      <c r="N276" s="2"/>
      <c r="O276" s="15">
        <f t="shared" si="8"/>
        <v>10292</v>
      </c>
      <c r="P276" s="38">
        <f t="shared" si="9"/>
        <v>0.5897994269340974</v>
      </c>
      <c r="R276" s="46"/>
      <c r="S276" s="46"/>
    </row>
    <row r="277" spans="1:16" ht="20.25" customHeight="1">
      <c r="A277" s="65"/>
      <c r="B277" s="65"/>
      <c r="C277" s="58" t="s">
        <v>220</v>
      </c>
      <c r="D277" s="62">
        <v>14906</v>
      </c>
      <c r="E277" s="62"/>
      <c r="F277" s="62">
        <v>10397</v>
      </c>
      <c r="G277" s="62"/>
      <c r="H277" s="62"/>
      <c r="I277" s="76">
        <v>25303</v>
      </c>
      <c r="J277" s="21">
        <v>10178</v>
      </c>
      <c r="K277" s="2"/>
      <c r="L277" s="2">
        <v>7099</v>
      </c>
      <c r="M277" s="2"/>
      <c r="N277" s="2"/>
      <c r="O277" s="15">
        <f t="shared" si="8"/>
        <v>17277</v>
      </c>
      <c r="P277" s="38">
        <f t="shared" si="9"/>
        <v>0.6828044105442043</v>
      </c>
    </row>
    <row r="278" spans="1:16" ht="29.25">
      <c r="A278" s="65"/>
      <c r="B278" s="65"/>
      <c r="C278" s="58" t="s">
        <v>221</v>
      </c>
      <c r="D278" s="62">
        <v>57054</v>
      </c>
      <c r="E278" s="62"/>
      <c r="F278" s="62">
        <v>39794</v>
      </c>
      <c r="G278" s="62"/>
      <c r="H278" s="62"/>
      <c r="I278" s="76">
        <v>96848</v>
      </c>
      <c r="J278" s="21">
        <v>42063</v>
      </c>
      <c r="K278" s="2"/>
      <c r="L278" s="2">
        <v>29284</v>
      </c>
      <c r="M278" s="2"/>
      <c r="N278" s="2"/>
      <c r="O278" s="15">
        <f t="shared" si="8"/>
        <v>71347</v>
      </c>
      <c r="P278" s="38">
        <f t="shared" si="9"/>
        <v>0.7366904840574922</v>
      </c>
    </row>
    <row r="279" spans="1:16" ht="19.5">
      <c r="A279" s="65"/>
      <c r="B279" s="65"/>
      <c r="C279" s="58" t="s">
        <v>222</v>
      </c>
      <c r="D279" s="62">
        <v>2570</v>
      </c>
      <c r="E279" s="62"/>
      <c r="F279" s="62">
        <v>1793</v>
      </c>
      <c r="G279" s="62"/>
      <c r="H279" s="62"/>
      <c r="I279" s="76">
        <v>4363</v>
      </c>
      <c r="J279" s="21">
        <v>1191</v>
      </c>
      <c r="K279" s="2"/>
      <c r="L279" s="2">
        <v>831</v>
      </c>
      <c r="M279" s="2"/>
      <c r="N279" s="2"/>
      <c r="O279" s="15">
        <f t="shared" si="8"/>
        <v>2022</v>
      </c>
      <c r="P279" s="38">
        <f t="shared" si="9"/>
        <v>0.46344258537703414</v>
      </c>
    </row>
    <row r="280" spans="1:16" ht="19.5">
      <c r="A280" s="65"/>
      <c r="B280" s="65"/>
      <c r="C280" s="58" t="s">
        <v>219</v>
      </c>
      <c r="D280" s="62">
        <v>1028</v>
      </c>
      <c r="E280" s="62"/>
      <c r="F280" s="62">
        <v>717</v>
      </c>
      <c r="G280" s="62"/>
      <c r="H280" s="62"/>
      <c r="I280" s="76">
        <v>1745</v>
      </c>
      <c r="J280" s="21">
        <v>878</v>
      </c>
      <c r="K280" s="2"/>
      <c r="L280" s="2">
        <v>612</v>
      </c>
      <c r="M280" s="2"/>
      <c r="N280" s="2"/>
      <c r="O280" s="15">
        <f t="shared" si="8"/>
        <v>1490</v>
      </c>
      <c r="P280" s="38">
        <f t="shared" si="9"/>
        <v>0.8538681948424068</v>
      </c>
    </row>
    <row r="281" spans="1:16" ht="29.25">
      <c r="A281" s="65"/>
      <c r="B281" s="65"/>
      <c r="C281" s="58" t="s">
        <v>233</v>
      </c>
      <c r="D281" s="62">
        <v>38036</v>
      </c>
      <c r="E281" s="62"/>
      <c r="F281" s="62">
        <v>26529</v>
      </c>
      <c r="G281" s="62"/>
      <c r="H281" s="62"/>
      <c r="I281" s="76">
        <v>64565</v>
      </c>
      <c r="J281" s="21">
        <v>34674</v>
      </c>
      <c r="K281" s="2"/>
      <c r="L281" s="2">
        <v>24184</v>
      </c>
      <c r="M281" s="2"/>
      <c r="N281" s="2"/>
      <c r="O281" s="15">
        <f t="shared" si="8"/>
        <v>58858</v>
      </c>
      <c r="P281" s="38">
        <f t="shared" si="9"/>
        <v>0.9116084565941299</v>
      </c>
    </row>
    <row r="282" spans="1:19" s="8" customFormat="1" ht="9.75">
      <c r="A282" s="65"/>
      <c r="B282" s="65"/>
      <c r="C282" s="58" t="s">
        <v>51</v>
      </c>
      <c r="D282" s="62">
        <v>46260</v>
      </c>
      <c r="E282" s="62"/>
      <c r="F282" s="62">
        <v>32265</v>
      </c>
      <c r="G282" s="62"/>
      <c r="H282" s="62"/>
      <c r="I282" s="76">
        <v>78525</v>
      </c>
      <c r="J282" s="21">
        <v>39589</v>
      </c>
      <c r="K282" s="2"/>
      <c r="L282" s="2">
        <v>27604</v>
      </c>
      <c r="M282" s="2"/>
      <c r="N282" s="2"/>
      <c r="O282" s="15">
        <f t="shared" si="8"/>
        <v>67193</v>
      </c>
      <c r="P282" s="38">
        <f t="shared" si="9"/>
        <v>0.855689270932824</v>
      </c>
      <c r="R282" s="46"/>
      <c r="S282" s="46"/>
    </row>
    <row r="283" spans="1:19" s="9" customFormat="1" ht="9.75">
      <c r="A283" s="65"/>
      <c r="B283" s="65"/>
      <c r="C283" s="58" t="s">
        <v>58</v>
      </c>
      <c r="D283" s="62">
        <v>16448</v>
      </c>
      <c r="E283" s="62"/>
      <c r="F283" s="62">
        <v>11472</v>
      </c>
      <c r="G283" s="62"/>
      <c r="H283" s="62"/>
      <c r="I283" s="76">
        <v>27920</v>
      </c>
      <c r="J283" s="21">
        <v>8256</v>
      </c>
      <c r="K283" s="2"/>
      <c r="L283" s="2">
        <v>5759</v>
      </c>
      <c r="M283" s="2"/>
      <c r="N283" s="2"/>
      <c r="O283" s="15">
        <f t="shared" si="8"/>
        <v>14015</v>
      </c>
      <c r="P283" s="38">
        <f t="shared" si="9"/>
        <v>0.5019699140401146</v>
      </c>
      <c r="R283" s="48"/>
      <c r="S283" s="48"/>
    </row>
    <row r="284" spans="1:16" ht="9.75">
      <c r="A284" s="65"/>
      <c r="B284" s="65"/>
      <c r="C284" s="58" t="s">
        <v>25</v>
      </c>
      <c r="D284" s="62">
        <v>10342</v>
      </c>
      <c r="E284" s="62"/>
      <c r="F284" s="62">
        <v>7213</v>
      </c>
      <c r="G284" s="62"/>
      <c r="H284" s="62"/>
      <c r="I284" s="76">
        <v>17555</v>
      </c>
      <c r="J284" s="21">
        <v>7162</v>
      </c>
      <c r="K284" s="2"/>
      <c r="L284" s="2">
        <v>4996</v>
      </c>
      <c r="M284" s="2"/>
      <c r="N284" s="2"/>
      <c r="O284" s="15">
        <f t="shared" si="8"/>
        <v>12158</v>
      </c>
      <c r="P284" s="38">
        <f t="shared" si="9"/>
        <v>0.6925662204500143</v>
      </c>
    </row>
    <row r="285" spans="1:16" ht="19.5">
      <c r="A285" s="65"/>
      <c r="B285" s="65"/>
      <c r="C285" s="58" t="s">
        <v>52</v>
      </c>
      <c r="D285" s="62">
        <v>71960</v>
      </c>
      <c r="E285" s="62"/>
      <c r="F285" s="62">
        <v>50190</v>
      </c>
      <c r="G285" s="62"/>
      <c r="H285" s="62"/>
      <c r="I285" s="76">
        <v>122150</v>
      </c>
      <c r="J285" s="21">
        <v>71960</v>
      </c>
      <c r="K285" s="2"/>
      <c r="L285" s="2">
        <v>50190</v>
      </c>
      <c r="M285" s="2"/>
      <c r="N285" s="2"/>
      <c r="O285" s="15">
        <f t="shared" si="8"/>
        <v>122150</v>
      </c>
      <c r="P285" s="38">
        <f t="shared" si="9"/>
        <v>1</v>
      </c>
    </row>
    <row r="286" spans="1:16" ht="9.75">
      <c r="A286" s="65"/>
      <c r="B286" s="65"/>
      <c r="C286" s="58" t="s">
        <v>39</v>
      </c>
      <c r="D286" s="62">
        <v>1305</v>
      </c>
      <c r="E286" s="62"/>
      <c r="F286" s="62">
        <v>911</v>
      </c>
      <c r="G286" s="62"/>
      <c r="H286" s="62"/>
      <c r="I286" s="76">
        <v>2216</v>
      </c>
      <c r="J286" s="21"/>
      <c r="K286" s="2"/>
      <c r="L286" s="2"/>
      <c r="M286" s="2"/>
      <c r="N286" s="2"/>
      <c r="O286" s="15">
        <f t="shared" si="8"/>
        <v>0</v>
      </c>
      <c r="P286" s="38">
        <f t="shared" si="9"/>
        <v>0</v>
      </c>
    </row>
    <row r="287" spans="1:16" ht="19.5">
      <c r="A287" s="65"/>
      <c r="B287" s="65"/>
      <c r="C287" s="58" t="s">
        <v>41</v>
      </c>
      <c r="D287" s="62">
        <v>5140</v>
      </c>
      <c r="E287" s="62"/>
      <c r="F287" s="62">
        <v>3585</v>
      </c>
      <c r="G287" s="62"/>
      <c r="H287" s="62"/>
      <c r="I287" s="76">
        <v>8725</v>
      </c>
      <c r="J287" s="21">
        <v>1185</v>
      </c>
      <c r="K287" s="2"/>
      <c r="L287" s="2">
        <v>826</v>
      </c>
      <c r="M287" s="2"/>
      <c r="N287" s="2"/>
      <c r="O287" s="15">
        <f t="shared" si="8"/>
        <v>2011</v>
      </c>
      <c r="P287" s="38">
        <f t="shared" si="9"/>
        <v>0.23048710601719197</v>
      </c>
    </row>
    <row r="288" spans="1:16" ht="21" customHeight="1">
      <c r="A288" s="65"/>
      <c r="B288" s="65"/>
      <c r="C288" s="58" t="s">
        <v>225</v>
      </c>
      <c r="D288" s="62">
        <v>22955</v>
      </c>
      <c r="E288" s="62"/>
      <c r="F288" s="62">
        <v>16011</v>
      </c>
      <c r="G288" s="62"/>
      <c r="H288" s="62"/>
      <c r="I288" s="76">
        <v>38966</v>
      </c>
      <c r="J288" s="21">
        <v>18941</v>
      </c>
      <c r="K288" s="2"/>
      <c r="L288" s="2">
        <v>13211</v>
      </c>
      <c r="M288" s="2"/>
      <c r="N288" s="2"/>
      <c r="O288" s="15">
        <f t="shared" si="8"/>
        <v>32152</v>
      </c>
      <c r="P288" s="38">
        <f t="shared" si="9"/>
        <v>0.8251296001642457</v>
      </c>
    </row>
    <row r="289" spans="1:19" s="8" customFormat="1" ht="29.25">
      <c r="A289" s="65"/>
      <c r="B289" s="65"/>
      <c r="C289" s="58" t="s">
        <v>226</v>
      </c>
      <c r="D289" s="62">
        <v>13981</v>
      </c>
      <c r="E289" s="62"/>
      <c r="F289" s="62">
        <v>9751</v>
      </c>
      <c r="G289" s="62"/>
      <c r="H289" s="62"/>
      <c r="I289" s="76">
        <v>23732</v>
      </c>
      <c r="J289" s="21">
        <v>13966</v>
      </c>
      <c r="K289" s="2"/>
      <c r="L289" s="2">
        <v>9741</v>
      </c>
      <c r="M289" s="2"/>
      <c r="N289" s="2"/>
      <c r="O289" s="15">
        <f t="shared" si="8"/>
        <v>23707</v>
      </c>
      <c r="P289" s="38">
        <f t="shared" si="9"/>
        <v>0.9989465700320243</v>
      </c>
      <c r="R289" s="46"/>
      <c r="S289" s="46"/>
    </row>
    <row r="290" spans="1:19" s="9" customFormat="1" ht="19.5">
      <c r="A290" s="65"/>
      <c r="B290" s="65"/>
      <c r="C290" s="58" t="s">
        <v>227</v>
      </c>
      <c r="D290" s="62">
        <v>34541</v>
      </c>
      <c r="E290" s="62"/>
      <c r="F290" s="62">
        <v>24091</v>
      </c>
      <c r="G290" s="62"/>
      <c r="H290" s="62"/>
      <c r="I290" s="76">
        <v>58632</v>
      </c>
      <c r="J290" s="21">
        <v>33940</v>
      </c>
      <c r="K290" s="2"/>
      <c r="L290" s="2">
        <v>23672</v>
      </c>
      <c r="M290" s="2"/>
      <c r="N290" s="2"/>
      <c r="O290" s="15">
        <f t="shared" si="8"/>
        <v>57612</v>
      </c>
      <c r="P290" s="38">
        <f t="shared" si="9"/>
        <v>0.982603356528858</v>
      </c>
      <c r="R290" s="48"/>
      <c r="S290" s="48"/>
    </row>
    <row r="291" spans="1:16" ht="19.5">
      <c r="A291" s="65"/>
      <c r="B291" s="65"/>
      <c r="C291" s="58" t="s">
        <v>21</v>
      </c>
      <c r="D291" s="62">
        <v>30840</v>
      </c>
      <c r="E291" s="62"/>
      <c r="F291" s="62">
        <v>21510</v>
      </c>
      <c r="G291" s="62"/>
      <c r="H291" s="62"/>
      <c r="I291" s="76">
        <v>52350</v>
      </c>
      <c r="J291" s="21"/>
      <c r="K291" s="2"/>
      <c r="L291" s="2"/>
      <c r="M291" s="2"/>
      <c r="N291" s="2"/>
      <c r="O291" s="15">
        <f t="shared" si="8"/>
        <v>0</v>
      </c>
      <c r="P291" s="38">
        <f t="shared" si="9"/>
        <v>0</v>
      </c>
    </row>
    <row r="292" spans="1:16" ht="19.5">
      <c r="A292" s="65"/>
      <c r="B292" s="65"/>
      <c r="C292" s="58" t="s">
        <v>27</v>
      </c>
      <c r="D292" s="62">
        <v>99418</v>
      </c>
      <c r="E292" s="62"/>
      <c r="F292" s="62">
        <v>69340</v>
      </c>
      <c r="G292" s="62"/>
      <c r="H292" s="62"/>
      <c r="I292" s="76">
        <v>168758</v>
      </c>
      <c r="J292" s="21">
        <v>54846</v>
      </c>
      <c r="K292" s="2"/>
      <c r="L292" s="2">
        <v>38253</v>
      </c>
      <c r="M292" s="2"/>
      <c r="N292" s="2"/>
      <c r="O292" s="15">
        <f t="shared" si="8"/>
        <v>93099</v>
      </c>
      <c r="P292" s="38">
        <f t="shared" si="9"/>
        <v>0.5516716244563221</v>
      </c>
    </row>
    <row r="293" spans="1:16" ht="9.75">
      <c r="A293" s="65"/>
      <c r="B293" s="66" t="s">
        <v>284</v>
      </c>
      <c r="C293" s="36"/>
      <c r="D293" s="35">
        <v>4693203</v>
      </c>
      <c r="E293" s="35"/>
      <c r="F293" s="35">
        <v>3661341</v>
      </c>
      <c r="G293" s="35">
        <v>1361000</v>
      </c>
      <c r="H293" s="35">
        <v>688000</v>
      </c>
      <c r="I293" s="35">
        <v>10403544</v>
      </c>
      <c r="J293" s="19">
        <f>SUM(J264:J292)</f>
        <v>4404017</v>
      </c>
      <c r="K293" s="19">
        <f>SUM(K264:K292)</f>
        <v>0</v>
      </c>
      <c r="L293" s="19">
        <f>SUM(L264:L292)</f>
        <v>3459705</v>
      </c>
      <c r="M293" s="19">
        <f>SUM(M264:M292)</f>
        <v>1361000</v>
      </c>
      <c r="N293" s="19">
        <f>SUM(N264:N292)</f>
        <v>688000</v>
      </c>
      <c r="O293" s="27">
        <f t="shared" si="8"/>
        <v>9912722</v>
      </c>
      <c r="P293" s="37">
        <f t="shared" si="9"/>
        <v>0.9528216538518028</v>
      </c>
    </row>
    <row r="294" spans="1:19" s="8" customFormat="1" ht="19.5">
      <c r="A294" s="65"/>
      <c r="B294" s="82" t="s">
        <v>59</v>
      </c>
      <c r="C294" s="58" t="s">
        <v>30</v>
      </c>
      <c r="D294" s="62">
        <v>809281</v>
      </c>
      <c r="E294" s="62"/>
      <c r="F294" s="62"/>
      <c r="G294" s="62"/>
      <c r="H294" s="62"/>
      <c r="I294" s="76">
        <v>809281</v>
      </c>
      <c r="J294" s="57">
        <v>755655</v>
      </c>
      <c r="K294" s="2"/>
      <c r="L294" s="2"/>
      <c r="M294" s="2"/>
      <c r="N294" s="2"/>
      <c r="O294" s="15">
        <f t="shared" si="8"/>
        <v>755655</v>
      </c>
      <c r="P294" s="38">
        <f t="shared" si="9"/>
        <v>0.9337362424176522</v>
      </c>
      <c r="R294" s="46"/>
      <c r="S294" s="46"/>
    </row>
    <row r="295" spans="1:19" s="9" customFormat="1" ht="9.75">
      <c r="A295" s="65"/>
      <c r="B295" s="84"/>
      <c r="C295" s="58" t="s">
        <v>162</v>
      </c>
      <c r="D295" s="62">
        <v>1500</v>
      </c>
      <c r="E295" s="62"/>
      <c r="F295" s="62"/>
      <c r="G295" s="62"/>
      <c r="H295" s="62"/>
      <c r="I295" s="76">
        <v>1500</v>
      </c>
      <c r="J295" s="21">
        <v>375</v>
      </c>
      <c r="K295" s="2"/>
      <c r="L295" s="2"/>
      <c r="M295" s="2"/>
      <c r="N295" s="2"/>
      <c r="O295" s="15">
        <f t="shared" si="8"/>
        <v>375</v>
      </c>
      <c r="P295" s="38">
        <f t="shared" si="9"/>
        <v>0.25</v>
      </c>
      <c r="R295" s="48"/>
      <c r="S295" s="48"/>
    </row>
    <row r="296" spans="1:16" ht="9.75">
      <c r="A296" s="65"/>
      <c r="B296" s="83"/>
      <c r="C296" s="58" t="s">
        <v>33</v>
      </c>
      <c r="D296" s="62">
        <v>69016</v>
      </c>
      <c r="E296" s="62"/>
      <c r="F296" s="62"/>
      <c r="G296" s="62"/>
      <c r="H296" s="62"/>
      <c r="I296" s="76">
        <v>69016</v>
      </c>
      <c r="J296" s="21">
        <v>46591</v>
      </c>
      <c r="K296" s="2"/>
      <c r="L296" s="2"/>
      <c r="M296" s="2"/>
      <c r="N296" s="2"/>
      <c r="O296" s="15">
        <f t="shared" si="8"/>
        <v>46591</v>
      </c>
      <c r="P296" s="38">
        <f t="shared" si="9"/>
        <v>0.6750753448475716</v>
      </c>
    </row>
    <row r="297" spans="1:16" ht="9.75">
      <c r="A297" s="65"/>
      <c r="B297" s="65"/>
      <c r="C297" s="58" t="s">
        <v>23</v>
      </c>
      <c r="D297" s="62">
        <v>11516</v>
      </c>
      <c r="E297" s="62"/>
      <c r="F297" s="62"/>
      <c r="G297" s="62"/>
      <c r="H297" s="62"/>
      <c r="I297" s="76">
        <v>11516</v>
      </c>
      <c r="J297" s="21">
        <v>6962</v>
      </c>
      <c r="K297" s="2"/>
      <c r="L297" s="2"/>
      <c r="M297" s="2"/>
      <c r="N297" s="2"/>
      <c r="O297" s="15">
        <f t="shared" si="8"/>
        <v>6962</v>
      </c>
      <c r="P297" s="38">
        <f t="shared" si="9"/>
        <v>0.604550191038555</v>
      </c>
    </row>
    <row r="298" spans="1:16" ht="9.75">
      <c r="A298" s="65"/>
      <c r="B298" s="65"/>
      <c r="C298" s="58" t="s">
        <v>24</v>
      </c>
      <c r="D298" s="62">
        <v>8953</v>
      </c>
      <c r="E298" s="62"/>
      <c r="F298" s="62"/>
      <c r="G298" s="62"/>
      <c r="H298" s="62"/>
      <c r="I298" s="76">
        <v>8953</v>
      </c>
      <c r="J298" s="21">
        <v>3877</v>
      </c>
      <c r="K298" s="2"/>
      <c r="L298" s="2"/>
      <c r="M298" s="2"/>
      <c r="N298" s="2"/>
      <c r="O298" s="15">
        <f t="shared" si="8"/>
        <v>3877</v>
      </c>
      <c r="P298" s="38">
        <f t="shared" si="9"/>
        <v>0.43303920473584273</v>
      </c>
    </row>
    <row r="299" spans="1:16" ht="9.75">
      <c r="A299" s="65"/>
      <c r="B299" s="65"/>
      <c r="C299" s="58" t="s">
        <v>10</v>
      </c>
      <c r="D299" s="62">
        <v>158289</v>
      </c>
      <c r="E299" s="62">
        <v>3000</v>
      </c>
      <c r="F299" s="62"/>
      <c r="G299" s="62"/>
      <c r="H299" s="62"/>
      <c r="I299" s="76">
        <v>161289</v>
      </c>
      <c r="J299" s="21">
        <v>84108</v>
      </c>
      <c r="K299" s="2"/>
      <c r="L299" s="2"/>
      <c r="M299" s="2"/>
      <c r="N299" s="2"/>
      <c r="O299" s="15">
        <f t="shared" si="8"/>
        <v>84108</v>
      </c>
      <c r="P299" s="38">
        <f t="shared" si="9"/>
        <v>0.5214738760857839</v>
      </c>
    </row>
    <row r="300" spans="1:16" ht="19.5">
      <c r="A300" s="65"/>
      <c r="B300" s="65"/>
      <c r="C300" s="58" t="s">
        <v>194</v>
      </c>
      <c r="D300" s="62">
        <v>22924</v>
      </c>
      <c r="E300" s="62"/>
      <c r="F300" s="62"/>
      <c r="G300" s="62"/>
      <c r="H300" s="62"/>
      <c r="I300" s="76">
        <v>22924</v>
      </c>
      <c r="J300" s="21">
        <v>22545</v>
      </c>
      <c r="K300" s="2"/>
      <c r="L300" s="2"/>
      <c r="M300" s="2"/>
      <c r="N300" s="2"/>
      <c r="O300" s="15">
        <f t="shared" si="8"/>
        <v>22545</v>
      </c>
      <c r="P300" s="38">
        <f t="shared" si="9"/>
        <v>0.9834671087070319</v>
      </c>
    </row>
    <row r="301" spans="1:16" ht="20.25" customHeight="1">
      <c r="A301" s="65"/>
      <c r="B301" s="65"/>
      <c r="C301" s="58" t="s">
        <v>220</v>
      </c>
      <c r="D301" s="62">
        <v>10100</v>
      </c>
      <c r="E301" s="62"/>
      <c r="F301" s="62"/>
      <c r="G301" s="62"/>
      <c r="H301" s="62"/>
      <c r="I301" s="76">
        <v>10100</v>
      </c>
      <c r="J301" s="21">
        <v>4121</v>
      </c>
      <c r="K301" s="2"/>
      <c r="L301" s="2"/>
      <c r="M301" s="2"/>
      <c r="N301" s="2"/>
      <c r="O301" s="15">
        <f t="shared" si="8"/>
        <v>4121</v>
      </c>
      <c r="P301" s="38">
        <f t="shared" si="9"/>
        <v>0.408019801980198</v>
      </c>
    </row>
    <row r="302" spans="1:16" ht="29.25">
      <c r="A302" s="65"/>
      <c r="B302" s="65"/>
      <c r="C302" s="58" t="s">
        <v>221</v>
      </c>
      <c r="D302" s="62">
        <v>55000</v>
      </c>
      <c r="E302" s="62"/>
      <c r="F302" s="62"/>
      <c r="G302" s="62"/>
      <c r="H302" s="62"/>
      <c r="I302" s="76">
        <v>55000</v>
      </c>
      <c r="J302" s="21">
        <v>53930</v>
      </c>
      <c r="K302" s="2"/>
      <c r="L302" s="2"/>
      <c r="M302" s="2"/>
      <c r="N302" s="2"/>
      <c r="O302" s="15">
        <f t="shared" si="8"/>
        <v>53930</v>
      </c>
      <c r="P302" s="38">
        <f t="shared" si="9"/>
        <v>0.9805454545454545</v>
      </c>
    </row>
    <row r="303" spans="1:16" ht="19.5">
      <c r="A303" s="65"/>
      <c r="B303" s="65"/>
      <c r="C303" s="58" t="s">
        <v>219</v>
      </c>
      <c r="D303" s="62">
        <v>3000</v>
      </c>
      <c r="E303" s="62"/>
      <c r="F303" s="62"/>
      <c r="G303" s="62"/>
      <c r="H303" s="62"/>
      <c r="I303" s="76">
        <v>3000</v>
      </c>
      <c r="J303" s="21"/>
      <c r="K303" s="2"/>
      <c r="L303" s="2"/>
      <c r="M303" s="2"/>
      <c r="N303" s="2"/>
      <c r="O303" s="15">
        <f t="shared" si="8"/>
        <v>0</v>
      </c>
      <c r="P303" s="38">
        <f t="shared" si="9"/>
        <v>0</v>
      </c>
    </row>
    <row r="304" spans="1:19" s="10" customFormat="1" ht="29.25">
      <c r="A304" s="65"/>
      <c r="B304" s="65"/>
      <c r="C304" s="58" t="s">
        <v>233</v>
      </c>
      <c r="D304" s="62">
        <v>23879</v>
      </c>
      <c r="E304" s="62"/>
      <c r="F304" s="62"/>
      <c r="G304" s="62"/>
      <c r="H304" s="62"/>
      <c r="I304" s="76">
        <v>23879</v>
      </c>
      <c r="J304" s="21">
        <v>22117</v>
      </c>
      <c r="K304" s="2"/>
      <c r="L304" s="2"/>
      <c r="M304" s="2"/>
      <c r="N304" s="2"/>
      <c r="O304" s="15">
        <f t="shared" si="8"/>
        <v>22117</v>
      </c>
      <c r="P304" s="38">
        <f t="shared" si="9"/>
        <v>0.9262113153817162</v>
      </c>
      <c r="R304" s="49"/>
      <c r="S304" s="49"/>
    </row>
    <row r="305" spans="1:16" ht="9.75">
      <c r="A305" s="65"/>
      <c r="B305" s="65"/>
      <c r="C305" s="58" t="s">
        <v>25</v>
      </c>
      <c r="D305" s="62">
        <v>2000</v>
      </c>
      <c r="E305" s="62"/>
      <c r="F305" s="62"/>
      <c r="G305" s="62"/>
      <c r="H305" s="62"/>
      <c r="I305" s="76">
        <v>2000</v>
      </c>
      <c r="J305" s="21">
        <v>2000</v>
      </c>
      <c r="K305" s="2"/>
      <c r="L305" s="2"/>
      <c r="M305" s="2"/>
      <c r="N305" s="2"/>
      <c r="O305" s="15">
        <f t="shared" si="8"/>
        <v>2000</v>
      </c>
      <c r="P305" s="38">
        <f t="shared" si="9"/>
        <v>1</v>
      </c>
    </row>
    <row r="306" spans="1:19" s="8" customFormat="1" ht="29.25">
      <c r="A306" s="65"/>
      <c r="B306" s="65"/>
      <c r="C306" s="58" t="s">
        <v>226</v>
      </c>
      <c r="D306" s="62">
        <v>2842</v>
      </c>
      <c r="E306" s="62"/>
      <c r="F306" s="62"/>
      <c r="G306" s="62"/>
      <c r="H306" s="62"/>
      <c r="I306" s="76">
        <v>2842</v>
      </c>
      <c r="J306" s="21">
        <v>2836</v>
      </c>
      <c r="K306" s="2"/>
      <c r="L306" s="2"/>
      <c r="M306" s="2"/>
      <c r="N306" s="2"/>
      <c r="O306" s="15">
        <f t="shared" si="8"/>
        <v>2836</v>
      </c>
      <c r="P306" s="38">
        <f t="shared" si="9"/>
        <v>0.9978888106966924</v>
      </c>
      <c r="R306" s="46"/>
      <c r="S306" s="46"/>
    </row>
    <row r="307" spans="1:16" ht="19.5">
      <c r="A307" s="65"/>
      <c r="B307" s="65"/>
      <c r="C307" s="58" t="s">
        <v>227</v>
      </c>
      <c r="D307" s="62">
        <v>15000</v>
      </c>
      <c r="E307" s="62"/>
      <c r="F307" s="62"/>
      <c r="G307" s="62"/>
      <c r="H307" s="62"/>
      <c r="I307" s="76">
        <v>15000</v>
      </c>
      <c r="J307" s="21">
        <v>14988</v>
      </c>
      <c r="K307" s="2"/>
      <c r="L307" s="2"/>
      <c r="M307" s="2"/>
      <c r="N307" s="2"/>
      <c r="O307" s="15">
        <f t="shared" si="8"/>
        <v>14988</v>
      </c>
      <c r="P307" s="38">
        <f t="shared" si="9"/>
        <v>0.9992</v>
      </c>
    </row>
    <row r="308" spans="1:19" s="8" customFormat="1" ht="9.75">
      <c r="A308" s="65"/>
      <c r="B308" s="66" t="s">
        <v>285</v>
      </c>
      <c r="C308" s="36"/>
      <c r="D308" s="35">
        <v>1193300</v>
      </c>
      <c r="E308" s="35">
        <v>3000</v>
      </c>
      <c r="F308" s="35"/>
      <c r="G308" s="35"/>
      <c r="H308" s="35"/>
      <c r="I308" s="35">
        <v>1196300</v>
      </c>
      <c r="J308" s="19">
        <f>SUM(J294:J307)</f>
        <v>1020105</v>
      </c>
      <c r="K308" s="19">
        <f>SUM(K294:K307)</f>
        <v>0</v>
      </c>
      <c r="L308" s="19">
        <f>SUM(L294:L307)</f>
        <v>0</v>
      </c>
      <c r="M308" s="19">
        <f>SUM(M294:M307)</f>
        <v>0</v>
      </c>
      <c r="N308" s="19">
        <f>SUM(N294:N307)</f>
        <v>0</v>
      </c>
      <c r="O308" s="27">
        <f t="shared" si="8"/>
        <v>1020105</v>
      </c>
      <c r="P308" s="37">
        <f t="shared" si="9"/>
        <v>0.8527167098553874</v>
      </c>
      <c r="R308" s="46"/>
      <c r="S308" s="46"/>
    </row>
    <row r="309" spans="1:19" s="9" customFormat="1" ht="30" customHeight="1">
      <c r="A309" s="65"/>
      <c r="B309" s="82" t="s">
        <v>60</v>
      </c>
      <c r="C309" s="58" t="s">
        <v>397</v>
      </c>
      <c r="D309" s="62">
        <v>5152</v>
      </c>
      <c r="E309" s="62"/>
      <c r="F309" s="62"/>
      <c r="G309" s="62"/>
      <c r="H309" s="62"/>
      <c r="I309" s="76">
        <v>5152</v>
      </c>
      <c r="J309" s="21">
        <v>4909</v>
      </c>
      <c r="K309" s="2"/>
      <c r="L309" s="2"/>
      <c r="M309" s="2"/>
      <c r="N309" s="2"/>
      <c r="O309" s="15">
        <f t="shared" si="8"/>
        <v>4909</v>
      </c>
      <c r="P309" s="38">
        <f t="shared" si="9"/>
        <v>0.952833850931677</v>
      </c>
      <c r="R309" s="48"/>
      <c r="S309" s="48"/>
    </row>
    <row r="310" spans="1:16" ht="30" customHeight="1">
      <c r="A310" s="65"/>
      <c r="B310" s="83"/>
      <c r="C310" s="58" t="s">
        <v>406</v>
      </c>
      <c r="D310" s="62">
        <v>909</v>
      </c>
      <c r="E310" s="62"/>
      <c r="F310" s="62"/>
      <c r="G310" s="62"/>
      <c r="H310" s="62"/>
      <c r="I310" s="76">
        <v>909</v>
      </c>
      <c r="J310" s="21">
        <v>866</v>
      </c>
      <c r="K310" s="2"/>
      <c r="L310" s="2"/>
      <c r="M310" s="2"/>
      <c r="N310" s="2"/>
      <c r="O310" s="15">
        <f t="shared" si="8"/>
        <v>866</v>
      </c>
      <c r="P310" s="38">
        <f t="shared" si="9"/>
        <v>0.9526952695269527</v>
      </c>
    </row>
    <row r="311" spans="1:19" s="10" customFormat="1" ht="19.5">
      <c r="A311" s="65"/>
      <c r="B311" s="65"/>
      <c r="C311" s="58" t="s">
        <v>163</v>
      </c>
      <c r="D311" s="62">
        <v>107289</v>
      </c>
      <c r="E311" s="62"/>
      <c r="F311" s="62">
        <v>22727</v>
      </c>
      <c r="G311" s="62"/>
      <c r="H311" s="62"/>
      <c r="I311" s="76">
        <v>130016</v>
      </c>
      <c r="J311" s="21">
        <v>59010</v>
      </c>
      <c r="K311" s="2"/>
      <c r="L311" s="2">
        <v>12045</v>
      </c>
      <c r="M311" s="2"/>
      <c r="N311" s="2"/>
      <c r="O311" s="15">
        <f t="shared" si="8"/>
        <v>71055</v>
      </c>
      <c r="P311" s="38">
        <f t="shared" si="9"/>
        <v>0.5465096603494954</v>
      </c>
      <c r="R311" s="49"/>
      <c r="S311" s="49"/>
    </row>
    <row r="312" spans="1:19" s="10" customFormat="1" ht="19.5">
      <c r="A312" s="65"/>
      <c r="B312" s="65"/>
      <c r="C312" s="58" t="s">
        <v>48</v>
      </c>
      <c r="D312" s="62">
        <v>24035207</v>
      </c>
      <c r="E312" s="62"/>
      <c r="F312" s="62">
        <v>5102833</v>
      </c>
      <c r="G312" s="62"/>
      <c r="H312" s="62"/>
      <c r="I312" s="76">
        <v>29138040</v>
      </c>
      <c r="J312" s="21">
        <v>23587033</v>
      </c>
      <c r="K312" s="2"/>
      <c r="L312" s="2">
        <f>5089334+13464.67</f>
        <v>5102798.67</v>
      </c>
      <c r="M312" s="2"/>
      <c r="N312" s="2"/>
      <c r="O312" s="15">
        <f t="shared" si="8"/>
        <v>28689831.67</v>
      </c>
      <c r="P312" s="38">
        <f t="shared" si="9"/>
        <v>0.9846177598081409</v>
      </c>
      <c r="Q312" s="49"/>
      <c r="R312" s="49"/>
      <c r="S312" s="49"/>
    </row>
    <row r="313" spans="1:16" ht="19.5">
      <c r="A313" s="65"/>
      <c r="B313" s="65"/>
      <c r="C313" s="58" t="s">
        <v>215</v>
      </c>
      <c r="D313" s="62">
        <v>46044</v>
      </c>
      <c r="E313" s="62"/>
      <c r="F313" s="62"/>
      <c r="G313" s="62"/>
      <c r="H313" s="62"/>
      <c r="I313" s="76">
        <v>46044</v>
      </c>
      <c r="J313" s="21">
        <v>44371</v>
      </c>
      <c r="K313" s="2"/>
      <c r="L313" s="2"/>
      <c r="M313" s="2"/>
      <c r="N313" s="2"/>
      <c r="O313" s="15">
        <f t="shared" si="8"/>
        <v>44371</v>
      </c>
      <c r="P313" s="38">
        <f t="shared" si="9"/>
        <v>0.9636651898184345</v>
      </c>
    </row>
    <row r="314" spans="1:16" ht="19.5">
      <c r="A314" s="65"/>
      <c r="B314" s="65"/>
      <c r="C314" s="58" t="s">
        <v>216</v>
      </c>
      <c r="D314" s="62">
        <v>45768</v>
      </c>
      <c r="E314" s="62"/>
      <c r="F314" s="62"/>
      <c r="G314" s="62"/>
      <c r="H314" s="62"/>
      <c r="I314" s="76">
        <v>45768</v>
      </c>
      <c r="J314" s="21">
        <v>7830</v>
      </c>
      <c r="K314" s="2"/>
      <c r="L314" s="2"/>
      <c r="M314" s="2"/>
      <c r="N314" s="2"/>
      <c r="O314" s="15">
        <f t="shared" si="8"/>
        <v>7830</v>
      </c>
      <c r="P314" s="38">
        <f t="shared" si="9"/>
        <v>0.17108023072889356</v>
      </c>
    </row>
    <row r="315" spans="1:16" ht="9.75">
      <c r="A315" s="65"/>
      <c r="B315" s="65"/>
      <c r="C315" s="58" t="s">
        <v>49</v>
      </c>
      <c r="D315" s="62">
        <v>1716188</v>
      </c>
      <c r="E315" s="62"/>
      <c r="F315" s="62">
        <v>353580</v>
      </c>
      <c r="G315" s="62"/>
      <c r="H315" s="62"/>
      <c r="I315" s="76">
        <v>2069768</v>
      </c>
      <c r="J315" s="21">
        <v>1669147</v>
      </c>
      <c r="K315" s="2"/>
      <c r="L315" s="2">
        <f>352628.17+950.64</f>
        <v>353578.81</v>
      </c>
      <c r="M315" s="2"/>
      <c r="N315" s="2"/>
      <c r="O315" s="15">
        <f t="shared" si="8"/>
        <v>2022725.81</v>
      </c>
      <c r="P315" s="38">
        <f t="shared" si="9"/>
        <v>0.9772717570278409</v>
      </c>
    </row>
    <row r="316" spans="1:16" ht="9.75">
      <c r="A316" s="65"/>
      <c r="B316" s="65"/>
      <c r="C316" s="58" t="s">
        <v>17</v>
      </c>
      <c r="D316" s="62">
        <v>3608642</v>
      </c>
      <c r="E316" s="62"/>
      <c r="F316" s="62">
        <v>791630</v>
      </c>
      <c r="G316" s="62"/>
      <c r="H316" s="62"/>
      <c r="I316" s="76">
        <v>4400272</v>
      </c>
      <c r="J316" s="21">
        <v>3521213</v>
      </c>
      <c r="K316" s="2"/>
      <c r="L316" s="2">
        <f>789430+915.55</f>
        <v>790345.55</v>
      </c>
      <c r="M316" s="2"/>
      <c r="N316" s="2"/>
      <c r="O316" s="15">
        <f t="shared" si="8"/>
        <v>4311558.55</v>
      </c>
      <c r="P316" s="38">
        <f t="shared" si="9"/>
        <v>0.9798390985829967</v>
      </c>
    </row>
    <row r="317" spans="1:16" ht="9.75">
      <c r="A317" s="65"/>
      <c r="B317" s="65"/>
      <c r="C317" s="58" t="s">
        <v>204</v>
      </c>
      <c r="D317" s="62">
        <v>7123</v>
      </c>
      <c r="E317" s="62"/>
      <c r="F317" s="62"/>
      <c r="G317" s="62"/>
      <c r="H317" s="62"/>
      <c r="I317" s="76">
        <v>7123</v>
      </c>
      <c r="J317" s="21">
        <v>6474</v>
      </c>
      <c r="K317" s="2"/>
      <c r="L317" s="2"/>
      <c r="M317" s="2"/>
      <c r="N317" s="2"/>
      <c r="O317" s="15">
        <f t="shared" si="8"/>
        <v>6474</v>
      </c>
      <c r="P317" s="38">
        <f t="shared" si="9"/>
        <v>0.9088867050400112</v>
      </c>
    </row>
    <row r="318" spans="1:16" ht="9.75">
      <c r="A318" s="65"/>
      <c r="B318" s="65"/>
      <c r="C318" s="58" t="s">
        <v>205</v>
      </c>
      <c r="D318" s="62">
        <v>6975</v>
      </c>
      <c r="E318" s="62"/>
      <c r="F318" s="62"/>
      <c r="G318" s="62"/>
      <c r="H318" s="62"/>
      <c r="I318" s="76">
        <v>6975</v>
      </c>
      <c r="J318" s="21">
        <v>1142</v>
      </c>
      <c r="K318" s="2"/>
      <c r="L318" s="2"/>
      <c r="M318" s="2"/>
      <c r="N318" s="2"/>
      <c r="O318" s="15">
        <f t="shared" si="8"/>
        <v>1142</v>
      </c>
      <c r="P318" s="38">
        <f t="shared" si="9"/>
        <v>0.16372759856630825</v>
      </c>
    </row>
    <row r="319" spans="1:16" ht="9.75">
      <c r="A319" s="65"/>
      <c r="B319" s="65"/>
      <c r="C319" s="58" t="s">
        <v>18</v>
      </c>
      <c r="D319" s="62">
        <v>561803</v>
      </c>
      <c r="E319" s="62"/>
      <c r="F319" s="62">
        <v>127677</v>
      </c>
      <c r="G319" s="62"/>
      <c r="H319" s="62"/>
      <c r="I319" s="76">
        <v>689480</v>
      </c>
      <c r="J319" s="21">
        <v>536117</v>
      </c>
      <c r="K319" s="2"/>
      <c r="L319" s="2">
        <f>127317+147.66</f>
        <v>127464.66</v>
      </c>
      <c r="M319" s="2"/>
      <c r="N319" s="2"/>
      <c r="O319" s="15">
        <f t="shared" si="8"/>
        <v>663581.66</v>
      </c>
      <c r="P319" s="38">
        <f t="shared" si="9"/>
        <v>0.9624378662180194</v>
      </c>
    </row>
    <row r="320" spans="1:16" ht="9.75">
      <c r="A320" s="65"/>
      <c r="B320" s="65"/>
      <c r="C320" s="58" t="s">
        <v>206</v>
      </c>
      <c r="D320" s="62">
        <v>1149</v>
      </c>
      <c r="E320" s="62"/>
      <c r="F320" s="62"/>
      <c r="G320" s="62"/>
      <c r="H320" s="62"/>
      <c r="I320" s="76">
        <v>1149</v>
      </c>
      <c r="J320" s="21">
        <v>1044</v>
      </c>
      <c r="K320" s="2"/>
      <c r="L320" s="2"/>
      <c r="M320" s="2"/>
      <c r="N320" s="2"/>
      <c r="O320" s="15">
        <f t="shared" si="8"/>
        <v>1044</v>
      </c>
      <c r="P320" s="38">
        <f t="shared" si="9"/>
        <v>0.9086161879895561</v>
      </c>
    </row>
    <row r="321" spans="1:16" ht="9.75">
      <c r="A321" s="65"/>
      <c r="B321" s="65"/>
      <c r="C321" s="58" t="s">
        <v>207</v>
      </c>
      <c r="D321" s="62">
        <v>1126</v>
      </c>
      <c r="E321" s="62"/>
      <c r="F321" s="62"/>
      <c r="G321" s="62"/>
      <c r="H321" s="62"/>
      <c r="I321" s="76">
        <v>1126</v>
      </c>
      <c r="J321" s="21">
        <v>184</v>
      </c>
      <c r="K321" s="2"/>
      <c r="L321" s="2"/>
      <c r="M321" s="2"/>
      <c r="N321" s="2"/>
      <c r="O321" s="15">
        <f t="shared" si="8"/>
        <v>184</v>
      </c>
      <c r="P321" s="38">
        <f t="shared" si="9"/>
        <v>0.16341030195381884</v>
      </c>
    </row>
    <row r="322" spans="1:19" s="10" customFormat="1" ht="19.5">
      <c r="A322" s="65"/>
      <c r="B322" s="65"/>
      <c r="C322" s="58" t="s">
        <v>61</v>
      </c>
      <c r="D322" s="62">
        <v>318453</v>
      </c>
      <c r="E322" s="62"/>
      <c r="F322" s="62">
        <v>64069</v>
      </c>
      <c r="G322" s="62"/>
      <c r="H322" s="62"/>
      <c r="I322" s="76">
        <v>382522</v>
      </c>
      <c r="J322" s="21">
        <v>313275</v>
      </c>
      <c r="K322" s="2"/>
      <c r="L322" s="2">
        <v>64069</v>
      </c>
      <c r="M322" s="2"/>
      <c r="N322" s="2"/>
      <c r="O322" s="15">
        <f t="shared" si="8"/>
        <v>377344</v>
      </c>
      <c r="P322" s="38">
        <f t="shared" si="9"/>
        <v>0.9864635236666126</v>
      </c>
      <c r="R322" s="49"/>
      <c r="S322" s="49"/>
    </row>
    <row r="323" spans="1:19" s="10" customFormat="1" ht="11.25">
      <c r="A323" s="65"/>
      <c r="B323" s="65"/>
      <c r="C323" s="58" t="s">
        <v>162</v>
      </c>
      <c r="D323" s="62">
        <v>81744</v>
      </c>
      <c r="E323" s="62"/>
      <c r="F323" s="62">
        <v>17316</v>
      </c>
      <c r="G323" s="62"/>
      <c r="H323" s="62"/>
      <c r="I323" s="76">
        <v>99060</v>
      </c>
      <c r="J323" s="21">
        <v>61725</v>
      </c>
      <c r="K323" s="2"/>
      <c r="L323" s="2">
        <v>13075</v>
      </c>
      <c r="M323" s="2"/>
      <c r="N323" s="2"/>
      <c r="O323" s="15">
        <f t="shared" si="8"/>
        <v>74800</v>
      </c>
      <c r="P323" s="38">
        <f t="shared" si="9"/>
        <v>0.7550979204522512</v>
      </c>
      <c r="R323" s="49"/>
      <c r="S323" s="49"/>
    </row>
    <row r="324" spans="1:16" ht="9.75">
      <c r="A324" s="65"/>
      <c r="B324" s="65"/>
      <c r="C324" s="58" t="s">
        <v>188</v>
      </c>
      <c r="D324" s="62">
        <v>850</v>
      </c>
      <c r="E324" s="62"/>
      <c r="F324" s="62"/>
      <c r="G324" s="62"/>
      <c r="H324" s="62"/>
      <c r="I324" s="76">
        <v>850</v>
      </c>
      <c r="J324" s="21">
        <v>723</v>
      </c>
      <c r="K324" s="2"/>
      <c r="L324" s="2"/>
      <c r="M324" s="2"/>
      <c r="N324" s="2"/>
      <c r="O324" s="15">
        <f t="shared" si="8"/>
        <v>723</v>
      </c>
      <c r="P324" s="38">
        <f t="shared" si="9"/>
        <v>0.8505882352941176</v>
      </c>
    </row>
    <row r="325" spans="1:16" ht="9.75">
      <c r="A325" s="65"/>
      <c r="B325" s="65"/>
      <c r="C325" s="58" t="s">
        <v>192</v>
      </c>
      <c r="D325" s="62">
        <v>150</v>
      </c>
      <c r="E325" s="62"/>
      <c r="F325" s="62"/>
      <c r="G325" s="62"/>
      <c r="H325" s="62"/>
      <c r="I325" s="76">
        <v>150</v>
      </c>
      <c r="J325" s="21">
        <v>127</v>
      </c>
      <c r="K325" s="2"/>
      <c r="L325" s="2"/>
      <c r="M325" s="2"/>
      <c r="N325" s="2"/>
      <c r="O325" s="15">
        <f t="shared" si="8"/>
        <v>127</v>
      </c>
      <c r="P325" s="38">
        <f t="shared" si="9"/>
        <v>0.8466666666666667</v>
      </c>
    </row>
    <row r="326" spans="1:16" ht="9.75">
      <c r="A326" s="65"/>
      <c r="B326" s="65"/>
      <c r="C326" s="58" t="s">
        <v>33</v>
      </c>
      <c r="D326" s="62">
        <v>1617849</v>
      </c>
      <c r="E326" s="62"/>
      <c r="F326" s="62">
        <v>337416</v>
      </c>
      <c r="G326" s="62"/>
      <c r="H326" s="62"/>
      <c r="I326" s="76">
        <v>1955265</v>
      </c>
      <c r="J326" s="21">
        <v>1397172</v>
      </c>
      <c r="K326" s="2"/>
      <c r="L326" s="2">
        <f>292196.63+126.35</f>
        <v>292322.98</v>
      </c>
      <c r="M326" s="2"/>
      <c r="N326" s="2"/>
      <c r="O326" s="15">
        <f t="shared" si="8"/>
        <v>1689494.98</v>
      </c>
      <c r="P326" s="38">
        <f t="shared" si="9"/>
        <v>0.8640746804141638</v>
      </c>
    </row>
    <row r="327" spans="1:16" ht="9.75">
      <c r="A327" s="65"/>
      <c r="B327" s="65"/>
      <c r="C327" s="58" t="s">
        <v>189</v>
      </c>
      <c r="D327" s="62">
        <v>24397</v>
      </c>
      <c r="E327" s="62"/>
      <c r="F327" s="62"/>
      <c r="G327" s="62"/>
      <c r="H327" s="62"/>
      <c r="I327" s="76">
        <v>24397</v>
      </c>
      <c r="J327" s="21">
        <v>20281</v>
      </c>
      <c r="K327" s="2"/>
      <c r="L327" s="2"/>
      <c r="M327" s="2"/>
      <c r="N327" s="2"/>
      <c r="O327" s="15">
        <f aca="true" t="shared" si="10" ref="O327:O390">SUM(J327:N327)</f>
        <v>20281</v>
      </c>
      <c r="P327" s="38">
        <f aca="true" t="shared" si="11" ref="P327:P390">O327/I327</f>
        <v>0.8312907324671066</v>
      </c>
    </row>
    <row r="328" spans="1:16" ht="9.75">
      <c r="A328" s="65"/>
      <c r="B328" s="65"/>
      <c r="C328" s="58" t="s">
        <v>193</v>
      </c>
      <c r="D328" s="62">
        <v>4305</v>
      </c>
      <c r="E328" s="62"/>
      <c r="F328" s="62"/>
      <c r="G328" s="62"/>
      <c r="H328" s="62"/>
      <c r="I328" s="76">
        <v>4305</v>
      </c>
      <c r="J328" s="21">
        <v>3579</v>
      </c>
      <c r="K328" s="2"/>
      <c r="L328" s="2"/>
      <c r="M328" s="2"/>
      <c r="N328" s="2"/>
      <c r="O328" s="15">
        <f t="shared" si="10"/>
        <v>3579</v>
      </c>
      <c r="P328" s="38">
        <f t="shared" si="11"/>
        <v>0.8313588850174216</v>
      </c>
    </row>
    <row r="329" spans="1:16" ht="9.75">
      <c r="A329" s="65"/>
      <c r="B329" s="65"/>
      <c r="C329" s="58" t="s">
        <v>23</v>
      </c>
      <c r="D329" s="62">
        <v>733857</v>
      </c>
      <c r="E329" s="62"/>
      <c r="F329" s="62">
        <v>155454</v>
      </c>
      <c r="G329" s="62"/>
      <c r="H329" s="62"/>
      <c r="I329" s="76">
        <v>889311</v>
      </c>
      <c r="J329" s="21">
        <v>640450</v>
      </c>
      <c r="K329" s="2"/>
      <c r="L329" s="2">
        <f>135640.62+23.35</f>
        <v>135663.97</v>
      </c>
      <c r="M329" s="2"/>
      <c r="N329" s="2"/>
      <c r="O329" s="15">
        <f t="shared" si="10"/>
        <v>776113.97</v>
      </c>
      <c r="P329" s="38">
        <f t="shared" si="11"/>
        <v>0.8727137862907351</v>
      </c>
    </row>
    <row r="330" spans="1:16" ht="9.75">
      <c r="A330" s="65"/>
      <c r="B330" s="65"/>
      <c r="C330" s="58" t="s">
        <v>24</v>
      </c>
      <c r="D330" s="62">
        <v>1010082</v>
      </c>
      <c r="E330" s="62"/>
      <c r="F330" s="62">
        <v>213969</v>
      </c>
      <c r="G330" s="62"/>
      <c r="H330" s="62"/>
      <c r="I330" s="76">
        <v>1224051</v>
      </c>
      <c r="J330" s="21">
        <v>901567</v>
      </c>
      <c r="K330" s="2"/>
      <c r="L330" s="2">
        <f>189349.08+2.5</f>
        <v>189351.58</v>
      </c>
      <c r="M330" s="2"/>
      <c r="N330" s="2"/>
      <c r="O330" s="15">
        <f t="shared" si="10"/>
        <v>1090918.58</v>
      </c>
      <c r="P330" s="38">
        <f t="shared" si="11"/>
        <v>0.8912362148309181</v>
      </c>
    </row>
    <row r="331" spans="1:16" ht="9.75">
      <c r="A331" s="65"/>
      <c r="B331" s="65"/>
      <c r="C331" s="58" t="s">
        <v>50</v>
      </c>
      <c r="D331" s="62">
        <v>37807</v>
      </c>
      <c r="E331" s="62"/>
      <c r="F331" s="62">
        <v>8009</v>
      </c>
      <c r="G331" s="62"/>
      <c r="H331" s="62"/>
      <c r="I331" s="76">
        <v>45816</v>
      </c>
      <c r="J331" s="21">
        <v>28281</v>
      </c>
      <c r="K331" s="2"/>
      <c r="L331" s="2">
        <v>5991</v>
      </c>
      <c r="M331" s="2"/>
      <c r="N331" s="2"/>
      <c r="O331" s="15">
        <f t="shared" si="10"/>
        <v>34272</v>
      </c>
      <c r="P331" s="38">
        <f t="shared" si="11"/>
        <v>0.748035620743845</v>
      </c>
    </row>
    <row r="332" spans="1:16" ht="9.75">
      <c r="A332" s="65"/>
      <c r="B332" s="65"/>
      <c r="C332" s="58" t="s">
        <v>10</v>
      </c>
      <c r="D332" s="62">
        <v>3015777</v>
      </c>
      <c r="E332" s="62"/>
      <c r="F332" s="62">
        <v>3766367</v>
      </c>
      <c r="G332" s="62"/>
      <c r="H332" s="62"/>
      <c r="I332" s="76">
        <v>6782144</v>
      </c>
      <c r="J332" s="21">
        <v>2444045</v>
      </c>
      <c r="K332" s="2"/>
      <c r="L332" s="2">
        <f>3462525.79+46.65</f>
        <v>3462572.44</v>
      </c>
      <c r="M332" s="2"/>
      <c r="N332" s="2"/>
      <c r="O332" s="15">
        <f t="shared" si="10"/>
        <v>5906617.4399999995</v>
      </c>
      <c r="P332" s="38">
        <f t="shared" si="11"/>
        <v>0.8709071113795283</v>
      </c>
    </row>
    <row r="333" spans="1:16" ht="9.75">
      <c r="A333" s="65"/>
      <c r="B333" s="65"/>
      <c r="C333" s="58" t="s">
        <v>190</v>
      </c>
      <c r="D333" s="62">
        <v>180243</v>
      </c>
      <c r="E333" s="62"/>
      <c r="F333" s="62"/>
      <c r="G333" s="62"/>
      <c r="H333" s="62"/>
      <c r="I333" s="76">
        <v>180243</v>
      </c>
      <c r="J333" s="21">
        <v>146807</v>
      </c>
      <c r="K333" s="2"/>
      <c r="L333" s="2"/>
      <c r="M333" s="2"/>
      <c r="N333" s="2"/>
      <c r="O333" s="15">
        <f t="shared" si="10"/>
        <v>146807</v>
      </c>
      <c r="P333" s="38">
        <f t="shared" si="11"/>
        <v>0.8144948763613566</v>
      </c>
    </row>
    <row r="334" spans="1:16" ht="9.75">
      <c r="A334" s="65"/>
      <c r="B334" s="65"/>
      <c r="C334" s="58" t="s">
        <v>191</v>
      </c>
      <c r="D334" s="62">
        <v>31807</v>
      </c>
      <c r="E334" s="62"/>
      <c r="F334" s="62"/>
      <c r="G334" s="62"/>
      <c r="H334" s="62"/>
      <c r="I334" s="76">
        <v>31807</v>
      </c>
      <c r="J334" s="21">
        <v>25907</v>
      </c>
      <c r="K334" s="2"/>
      <c r="L334" s="2"/>
      <c r="M334" s="2"/>
      <c r="N334" s="2"/>
      <c r="O334" s="15">
        <f t="shared" si="10"/>
        <v>25907</v>
      </c>
      <c r="P334" s="38">
        <f t="shared" si="11"/>
        <v>0.8145062407646115</v>
      </c>
    </row>
    <row r="335" spans="1:16" ht="19.5">
      <c r="A335" s="65"/>
      <c r="B335" s="65"/>
      <c r="C335" s="58" t="s">
        <v>194</v>
      </c>
      <c r="D335" s="62">
        <v>133020</v>
      </c>
      <c r="E335" s="62"/>
      <c r="F335" s="62">
        <v>14430</v>
      </c>
      <c r="G335" s="62"/>
      <c r="H335" s="62"/>
      <c r="I335" s="76">
        <v>147450</v>
      </c>
      <c r="J335" s="21">
        <v>100671</v>
      </c>
      <c r="K335" s="2"/>
      <c r="L335" s="2">
        <v>8550</v>
      </c>
      <c r="M335" s="2"/>
      <c r="N335" s="2"/>
      <c r="O335" s="15">
        <f t="shared" si="10"/>
        <v>109221</v>
      </c>
      <c r="P335" s="38">
        <f t="shared" si="11"/>
        <v>0.7407324516785351</v>
      </c>
    </row>
    <row r="336" spans="1:16" ht="18.75" customHeight="1">
      <c r="A336" s="65"/>
      <c r="B336" s="65"/>
      <c r="C336" s="58" t="s">
        <v>220</v>
      </c>
      <c r="D336" s="62">
        <v>98774</v>
      </c>
      <c r="E336" s="62"/>
      <c r="F336" s="62">
        <v>20923</v>
      </c>
      <c r="G336" s="62"/>
      <c r="H336" s="62"/>
      <c r="I336" s="76">
        <v>119697</v>
      </c>
      <c r="J336" s="21">
        <v>67442</v>
      </c>
      <c r="K336" s="2"/>
      <c r="L336" s="2">
        <v>14286</v>
      </c>
      <c r="M336" s="2"/>
      <c r="N336" s="2"/>
      <c r="O336" s="15">
        <f t="shared" si="10"/>
        <v>81728</v>
      </c>
      <c r="P336" s="38">
        <f t="shared" si="11"/>
        <v>0.6827907132175409</v>
      </c>
    </row>
    <row r="337" spans="1:16" ht="29.25">
      <c r="A337" s="65"/>
      <c r="B337" s="65"/>
      <c r="C337" s="58" t="s">
        <v>221</v>
      </c>
      <c r="D337" s="62">
        <v>378065</v>
      </c>
      <c r="E337" s="62"/>
      <c r="F337" s="62">
        <v>80087</v>
      </c>
      <c r="G337" s="62"/>
      <c r="H337" s="62"/>
      <c r="I337" s="76">
        <v>458152</v>
      </c>
      <c r="J337" s="21">
        <v>277577</v>
      </c>
      <c r="K337" s="2"/>
      <c r="L337" s="2">
        <f>59499.91+2.92</f>
        <v>59502.83</v>
      </c>
      <c r="M337" s="2"/>
      <c r="N337" s="2"/>
      <c r="O337" s="15">
        <f t="shared" si="10"/>
        <v>337079.83</v>
      </c>
      <c r="P337" s="38">
        <f t="shared" si="11"/>
        <v>0.7357379865197576</v>
      </c>
    </row>
    <row r="338" spans="1:16" ht="19.5">
      <c r="A338" s="65"/>
      <c r="B338" s="65"/>
      <c r="C338" s="58" t="s">
        <v>222</v>
      </c>
      <c r="D338" s="62">
        <v>21530</v>
      </c>
      <c r="E338" s="62"/>
      <c r="F338" s="62">
        <v>3607</v>
      </c>
      <c r="G338" s="62"/>
      <c r="H338" s="62"/>
      <c r="I338" s="76">
        <v>25137</v>
      </c>
      <c r="J338" s="21">
        <v>10458</v>
      </c>
      <c r="K338" s="2"/>
      <c r="L338" s="2">
        <v>1672.53</v>
      </c>
      <c r="M338" s="2"/>
      <c r="N338" s="2"/>
      <c r="O338" s="15">
        <f t="shared" si="10"/>
        <v>12130.53</v>
      </c>
      <c r="P338" s="38">
        <f t="shared" si="11"/>
        <v>0.48257667979472496</v>
      </c>
    </row>
    <row r="339" spans="1:19" s="10" customFormat="1" ht="19.5">
      <c r="A339" s="65"/>
      <c r="B339" s="65"/>
      <c r="C339" s="58" t="s">
        <v>219</v>
      </c>
      <c r="D339" s="62">
        <v>6812</v>
      </c>
      <c r="E339" s="62"/>
      <c r="F339" s="62">
        <v>1443</v>
      </c>
      <c r="G339" s="62"/>
      <c r="H339" s="62"/>
      <c r="I339" s="76">
        <v>8255</v>
      </c>
      <c r="J339" s="21">
        <v>5817</v>
      </c>
      <c r="K339" s="2"/>
      <c r="L339" s="2">
        <v>1232</v>
      </c>
      <c r="M339" s="2"/>
      <c r="N339" s="2"/>
      <c r="O339" s="15">
        <f t="shared" si="10"/>
        <v>7049</v>
      </c>
      <c r="P339" s="38">
        <f t="shared" si="11"/>
        <v>0.8539067231980618</v>
      </c>
      <c r="R339" s="49"/>
      <c r="S339" s="49"/>
    </row>
    <row r="340" spans="1:16" ht="29.25">
      <c r="A340" s="65"/>
      <c r="B340" s="65"/>
      <c r="C340" s="58" t="s">
        <v>233</v>
      </c>
      <c r="D340" s="62">
        <v>252044</v>
      </c>
      <c r="E340" s="62"/>
      <c r="F340" s="62">
        <v>53391</v>
      </c>
      <c r="G340" s="62"/>
      <c r="H340" s="62"/>
      <c r="I340" s="76">
        <v>305435</v>
      </c>
      <c r="J340" s="21">
        <v>229766</v>
      </c>
      <c r="K340" s="2"/>
      <c r="L340" s="2">
        <v>48672</v>
      </c>
      <c r="M340" s="2"/>
      <c r="N340" s="2"/>
      <c r="O340" s="15">
        <f t="shared" si="10"/>
        <v>278438</v>
      </c>
      <c r="P340" s="38">
        <f t="shared" si="11"/>
        <v>0.9116113084617021</v>
      </c>
    </row>
    <row r="341" spans="1:16" ht="9.75">
      <c r="A341" s="65"/>
      <c r="B341" s="65"/>
      <c r="C341" s="58" t="s">
        <v>51</v>
      </c>
      <c r="D341" s="62">
        <v>306540</v>
      </c>
      <c r="E341" s="62"/>
      <c r="F341" s="62">
        <v>64935</v>
      </c>
      <c r="G341" s="62"/>
      <c r="H341" s="62"/>
      <c r="I341" s="76">
        <v>371475</v>
      </c>
      <c r="J341" s="21">
        <v>262158</v>
      </c>
      <c r="K341" s="2"/>
      <c r="L341" s="2">
        <v>55645</v>
      </c>
      <c r="M341" s="2"/>
      <c r="N341" s="2"/>
      <c r="O341" s="15">
        <f t="shared" si="10"/>
        <v>317803</v>
      </c>
      <c r="P341" s="38">
        <f t="shared" si="11"/>
        <v>0.8555165219732149</v>
      </c>
    </row>
    <row r="342" spans="1:19" s="8" customFormat="1" ht="9.75">
      <c r="A342" s="65"/>
      <c r="B342" s="65"/>
      <c r="C342" s="58" t="s">
        <v>58</v>
      </c>
      <c r="D342" s="62">
        <v>108992</v>
      </c>
      <c r="E342" s="62"/>
      <c r="F342" s="62">
        <v>23088</v>
      </c>
      <c r="G342" s="62"/>
      <c r="H342" s="62"/>
      <c r="I342" s="76">
        <v>132080</v>
      </c>
      <c r="J342" s="21">
        <v>54710</v>
      </c>
      <c r="K342" s="2"/>
      <c r="L342" s="2">
        <v>11589</v>
      </c>
      <c r="M342" s="2"/>
      <c r="N342" s="2"/>
      <c r="O342" s="15">
        <f t="shared" si="10"/>
        <v>66299</v>
      </c>
      <c r="P342" s="38">
        <f t="shared" si="11"/>
        <v>0.5019609327680193</v>
      </c>
      <c r="R342" s="46"/>
      <c r="S342" s="46"/>
    </row>
    <row r="343" spans="1:16" ht="9.75">
      <c r="A343" s="65"/>
      <c r="B343" s="65"/>
      <c r="C343" s="58" t="s">
        <v>25</v>
      </c>
      <c r="D343" s="62">
        <v>68528</v>
      </c>
      <c r="E343" s="62"/>
      <c r="F343" s="62">
        <v>14517</v>
      </c>
      <c r="G343" s="62"/>
      <c r="H343" s="62"/>
      <c r="I343" s="76">
        <v>83045</v>
      </c>
      <c r="J343" s="21">
        <v>47462</v>
      </c>
      <c r="K343" s="2"/>
      <c r="L343" s="2">
        <v>10054</v>
      </c>
      <c r="M343" s="2"/>
      <c r="N343" s="2"/>
      <c r="O343" s="15">
        <f t="shared" si="10"/>
        <v>57516</v>
      </c>
      <c r="P343" s="38">
        <f t="shared" si="11"/>
        <v>0.6925883557107593</v>
      </c>
    </row>
    <row r="344" spans="1:16" ht="19.5">
      <c r="A344" s="65"/>
      <c r="B344" s="65"/>
      <c r="C344" s="58" t="s">
        <v>52</v>
      </c>
      <c r="D344" s="62">
        <v>582547</v>
      </c>
      <c r="E344" s="62"/>
      <c r="F344" s="62">
        <v>101010</v>
      </c>
      <c r="G344" s="62"/>
      <c r="H344" s="62"/>
      <c r="I344" s="76">
        <v>683557</v>
      </c>
      <c r="J344" s="21">
        <v>582547</v>
      </c>
      <c r="K344" s="2"/>
      <c r="L344" s="2">
        <v>101010</v>
      </c>
      <c r="M344" s="2"/>
      <c r="N344" s="2"/>
      <c r="O344" s="15">
        <f t="shared" si="10"/>
        <v>683557</v>
      </c>
      <c r="P344" s="38">
        <f t="shared" si="11"/>
        <v>1</v>
      </c>
    </row>
    <row r="345" spans="1:16" ht="9.75">
      <c r="A345" s="65"/>
      <c r="B345" s="65"/>
      <c r="C345" s="58" t="s">
        <v>39</v>
      </c>
      <c r="D345" s="62">
        <v>8651</v>
      </c>
      <c r="E345" s="62"/>
      <c r="F345" s="62">
        <v>1833</v>
      </c>
      <c r="G345" s="62"/>
      <c r="H345" s="62"/>
      <c r="I345" s="76">
        <v>10484</v>
      </c>
      <c r="J345" s="21"/>
      <c r="K345" s="2"/>
      <c r="L345" s="2"/>
      <c r="M345" s="2"/>
      <c r="N345" s="2"/>
      <c r="O345" s="15">
        <f t="shared" si="10"/>
        <v>0</v>
      </c>
      <c r="P345" s="38">
        <f t="shared" si="11"/>
        <v>0</v>
      </c>
    </row>
    <row r="346" spans="1:16" ht="9.75">
      <c r="A346" s="65"/>
      <c r="B346" s="65"/>
      <c r="C346" s="58" t="s">
        <v>166</v>
      </c>
      <c r="D346" s="62">
        <v>2000</v>
      </c>
      <c r="E346" s="62"/>
      <c r="F346" s="62">
        <v>400</v>
      </c>
      <c r="G346" s="62"/>
      <c r="H346" s="62"/>
      <c r="I346" s="76">
        <v>2400</v>
      </c>
      <c r="J346" s="21">
        <v>1019</v>
      </c>
      <c r="K346" s="2"/>
      <c r="L346" s="2">
        <v>164</v>
      </c>
      <c r="M346" s="2"/>
      <c r="N346" s="2"/>
      <c r="O346" s="15">
        <f t="shared" si="10"/>
        <v>1183</v>
      </c>
      <c r="P346" s="38">
        <f t="shared" si="11"/>
        <v>0.49291666666666667</v>
      </c>
    </row>
    <row r="347" spans="1:16" ht="19.5">
      <c r="A347" s="65"/>
      <c r="B347" s="65"/>
      <c r="C347" s="58" t="s">
        <v>41</v>
      </c>
      <c r="D347" s="62">
        <v>34060</v>
      </c>
      <c r="E347" s="62"/>
      <c r="F347" s="62">
        <v>10915</v>
      </c>
      <c r="G347" s="62"/>
      <c r="H347" s="62"/>
      <c r="I347" s="76">
        <v>44975</v>
      </c>
      <c r="J347" s="21">
        <v>7750</v>
      </c>
      <c r="K347" s="2"/>
      <c r="L347" s="2">
        <v>4849</v>
      </c>
      <c r="M347" s="2"/>
      <c r="N347" s="2"/>
      <c r="O347" s="15">
        <f t="shared" si="10"/>
        <v>12599</v>
      </c>
      <c r="P347" s="38">
        <f t="shared" si="11"/>
        <v>0.28013340744858256</v>
      </c>
    </row>
    <row r="348" spans="1:16" ht="18.75" customHeight="1">
      <c r="A348" s="65"/>
      <c r="B348" s="65"/>
      <c r="C348" s="58" t="s">
        <v>225</v>
      </c>
      <c r="D348" s="62">
        <v>152112</v>
      </c>
      <c r="E348" s="62"/>
      <c r="F348" s="62">
        <v>32222</v>
      </c>
      <c r="G348" s="62"/>
      <c r="H348" s="62"/>
      <c r="I348" s="76">
        <v>184334</v>
      </c>
      <c r="J348" s="21">
        <v>125510</v>
      </c>
      <c r="K348" s="2"/>
      <c r="L348" s="2">
        <v>26587</v>
      </c>
      <c r="M348" s="2"/>
      <c r="N348" s="2"/>
      <c r="O348" s="15">
        <f t="shared" si="10"/>
        <v>152097</v>
      </c>
      <c r="P348" s="38">
        <f t="shared" si="11"/>
        <v>0.82511636485944</v>
      </c>
    </row>
    <row r="349" spans="1:16" ht="20.25" customHeight="1">
      <c r="A349" s="65"/>
      <c r="B349" s="65"/>
      <c r="C349" s="58" t="s">
        <v>255</v>
      </c>
      <c r="D349" s="62">
        <v>143862</v>
      </c>
      <c r="E349" s="62"/>
      <c r="F349" s="62"/>
      <c r="G349" s="62"/>
      <c r="H349" s="62"/>
      <c r="I349" s="76">
        <v>143862</v>
      </c>
      <c r="J349" s="21">
        <v>98217</v>
      </c>
      <c r="K349" s="2"/>
      <c r="L349" s="2"/>
      <c r="M349" s="2"/>
      <c r="N349" s="2"/>
      <c r="O349" s="15">
        <f t="shared" si="10"/>
        <v>98217</v>
      </c>
      <c r="P349" s="38">
        <f t="shared" si="11"/>
        <v>0.6827167702381449</v>
      </c>
    </row>
    <row r="350" spans="1:16" ht="21" customHeight="1">
      <c r="A350" s="65"/>
      <c r="B350" s="65"/>
      <c r="C350" s="58" t="s">
        <v>407</v>
      </c>
      <c r="D350" s="62">
        <v>25388</v>
      </c>
      <c r="E350" s="62"/>
      <c r="F350" s="62"/>
      <c r="G350" s="62"/>
      <c r="H350" s="62"/>
      <c r="I350" s="76">
        <v>25388</v>
      </c>
      <c r="J350" s="21">
        <v>17332</v>
      </c>
      <c r="K350" s="2"/>
      <c r="L350" s="2"/>
      <c r="M350" s="2"/>
      <c r="N350" s="2"/>
      <c r="O350" s="15">
        <f t="shared" si="10"/>
        <v>17332</v>
      </c>
      <c r="P350" s="38">
        <f t="shared" si="11"/>
        <v>0.6826847329446983</v>
      </c>
    </row>
    <row r="351" spans="1:16" ht="29.25">
      <c r="A351" s="65"/>
      <c r="B351" s="65"/>
      <c r="C351" s="58" t="s">
        <v>226</v>
      </c>
      <c r="D351" s="62">
        <v>92643</v>
      </c>
      <c r="E351" s="62"/>
      <c r="F351" s="62">
        <v>19625</v>
      </c>
      <c r="G351" s="62"/>
      <c r="H351" s="62"/>
      <c r="I351" s="76">
        <v>112268</v>
      </c>
      <c r="J351" s="21">
        <v>92546</v>
      </c>
      <c r="K351" s="2"/>
      <c r="L351" s="2">
        <v>19604</v>
      </c>
      <c r="M351" s="2"/>
      <c r="N351" s="2"/>
      <c r="O351" s="15">
        <f t="shared" si="10"/>
        <v>112150</v>
      </c>
      <c r="P351" s="38">
        <f t="shared" si="11"/>
        <v>0.9989489435992447</v>
      </c>
    </row>
    <row r="352" spans="1:16" ht="19.5">
      <c r="A352" s="65"/>
      <c r="B352" s="65"/>
      <c r="C352" s="58" t="s">
        <v>227</v>
      </c>
      <c r="D352" s="62">
        <v>228883</v>
      </c>
      <c r="E352" s="62"/>
      <c r="F352" s="62">
        <v>48485</v>
      </c>
      <c r="G352" s="62"/>
      <c r="H352" s="62"/>
      <c r="I352" s="76">
        <v>277368</v>
      </c>
      <c r="J352" s="21">
        <v>224899</v>
      </c>
      <c r="K352" s="2"/>
      <c r="L352" s="2">
        <v>47642</v>
      </c>
      <c r="M352" s="2"/>
      <c r="N352" s="2"/>
      <c r="O352" s="15">
        <f t="shared" si="10"/>
        <v>272541</v>
      </c>
      <c r="P352" s="38">
        <f t="shared" si="11"/>
        <v>0.9825971272821666</v>
      </c>
    </row>
    <row r="353" spans="1:16" ht="19.5">
      <c r="A353" s="65"/>
      <c r="B353" s="65"/>
      <c r="C353" s="58" t="s">
        <v>359</v>
      </c>
      <c r="D353" s="62">
        <v>850</v>
      </c>
      <c r="E353" s="62"/>
      <c r="F353" s="62"/>
      <c r="G353" s="62"/>
      <c r="H353" s="62"/>
      <c r="I353" s="76">
        <v>850</v>
      </c>
      <c r="J353" s="21">
        <v>371</v>
      </c>
      <c r="K353" s="2"/>
      <c r="L353" s="2"/>
      <c r="M353" s="2"/>
      <c r="N353" s="2"/>
      <c r="O353" s="15">
        <f t="shared" si="10"/>
        <v>371</v>
      </c>
      <c r="P353" s="38">
        <f t="shared" si="11"/>
        <v>0.4364705882352941</v>
      </c>
    </row>
    <row r="354" spans="1:16" ht="19.5">
      <c r="A354" s="65"/>
      <c r="B354" s="65"/>
      <c r="C354" s="58" t="s">
        <v>360</v>
      </c>
      <c r="D354" s="62">
        <v>150</v>
      </c>
      <c r="E354" s="62"/>
      <c r="F354" s="62"/>
      <c r="G354" s="62"/>
      <c r="H354" s="62"/>
      <c r="I354" s="76">
        <v>150</v>
      </c>
      <c r="J354" s="21">
        <v>66</v>
      </c>
      <c r="K354" s="2"/>
      <c r="L354" s="2"/>
      <c r="M354" s="2"/>
      <c r="N354" s="2"/>
      <c r="O354" s="15">
        <f t="shared" si="10"/>
        <v>66</v>
      </c>
      <c r="P354" s="38">
        <f t="shared" si="11"/>
        <v>0.44</v>
      </c>
    </row>
    <row r="355" spans="1:16" ht="19.5">
      <c r="A355" s="65"/>
      <c r="B355" s="65"/>
      <c r="C355" s="58" t="s">
        <v>21</v>
      </c>
      <c r="D355" s="62">
        <v>1904360</v>
      </c>
      <c r="E355" s="62"/>
      <c r="F355" s="62">
        <v>43290</v>
      </c>
      <c r="G355" s="62"/>
      <c r="H355" s="62"/>
      <c r="I355" s="76">
        <v>1947650</v>
      </c>
      <c r="J355" s="21">
        <v>642487</v>
      </c>
      <c r="K355" s="2"/>
      <c r="L355" s="2"/>
      <c r="M355" s="2"/>
      <c r="N355" s="2"/>
      <c r="O355" s="15">
        <f t="shared" si="10"/>
        <v>642487</v>
      </c>
      <c r="P355" s="38">
        <f t="shared" si="11"/>
        <v>0.32987805817266963</v>
      </c>
    </row>
    <row r="356" spans="1:19" s="8" customFormat="1" ht="19.5">
      <c r="A356" s="65"/>
      <c r="B356" s="65"/>
      <c r="C356" s="58" t="s">
        <v>27</v>
      </c>
      <c r="D356" s="62">
        <v>658789</v>
      </c>
      <c r="E356" s="62"/>
      <c r="F356" s="62">
        <v>139553</v>
      </c>
      <c r="G356" s="62"/>
      <c r="H356" s="62"/>
      <c r="I356" s="76">
        <v>798342</v>
      </c>
      <c r="J356" s="21">
        <v>363433</v>
      </c>
      <c r="K356" s="2"/>
      <c r="L356" s="2">
        <v>76987</v>
      </c>
      <c r="M356" s="2"/>
      <c r="N356" s="2"/>
      <c r="O356" s="15">
        <f t="shared" si="10"/>
        <v>440420</v>
      </c>
      <c r="P356" s="38">
        <f t="shared" si="11"/>
        <v>0.5516683326193537</v>
      </c>
      <c r="R356" s="46"/>
      <c r="S356" s="46"/>
    </row>
    <row r="357" spans="1:17" ht="9.75">
      <c r="A357" s="65"/>
      <c r="B357" s="66" t="s">
        <v>286</v>
      </c>
      <c r="C357" s="36"/>
      <c r="D357" s="35">
        <v>42409296</v>
      </c>
      <c r="E357" s="35"/>
      <c r="F357" s="35">
        <v>11634801</v>
      </c>
      <c r="G357" s="35"/>
      <c r="H357" s="35"/>
      <c r="I357" s="35">
        <v>54044097</v>
      </c>
      <c r="J357" s="19">
        <f>SUM(J309:J356)</f>
        <v>38635517</v>
      </c>
      <c r="K357" s="19">
        <f>SUM(K309:K356)</f>
        <v>0</v>
      </c>
      <c r="L357" s="19">
        <f>SUM(L309:L356)</f>
        <v>11037325.02</v>
      </c>
      <c r="M357" s="19">
        <f>SUM(M309:M356)</f>
        <v>0</v>
      </c>
      <c r="N357" s="19">
        <f>SUM(N309:N356)</f>
        <v>0</v>
      </c>
      <c r="O357" s="27">
        <f t="shared" si="10"/>
        <v>49672842.019999996</v>
      </c>
      <c r="P357" s="37">
        <f t="shared" si="11"/>
        <v>0.9191168837551305</v>
      </c>
      <c r="Q357" s="75">
        <f>-11021644.91-15680.29</f>
        <v>-11037325.2</v>
      </c>
    </row>
    <row r="358" spans="1:16" ht="9.75">
      <c r="A358" s="65"/>
      <c r="B358" s="82" t="s">
        <v>428</v>
      </c>
      <c r="C358" s="58" t="s">
        <v>17</v>
      </c>
      <c r="D358" s="62">
        <v>500</v>
      </c>
      <c r="E358" s="62"/>
      <c r="F358" s="62"/>
      <c r="G358" s="62"/>
      <c r="H358" s="62">
        <v>2226</v>
      </c>
      <c r="I358" s="76">
        <v>2726</v>
      </c>
      <c r="J358" s="21"/>
      <c r="K358" s="2"/>
      <c r="L358" s="2"/>
      <c r="M358" s="2"/>
      <c r="N358" s="2">
        <v>2225</v>
      </c>
      <c r="O358" s="15">
        <f t="shared" si="10"/>
        <v>2225</v>
      </c>
      <c r="P358" s="38">
        <f t="shared" si="11"/>
        <v>0.8162142333088774</v>
      </c>
    </row>
    <row r="359" spans="1:16" ht="9.75">
      <c r="A359" s="65"/>
      <c r="B359" s="83"/>
      <c r="C359" s="58" t="s">
        <v>18</v>
      </c>
      <c r="D359" s="62">
        <v>100</v>
      </c>
      <c r="E359" s="62"/>
      <c r="F359" s="62"/>
      <c r="G359" s="62"/>
      <c r="H359" s="62">
        <v>359</v>
      </c>
      <c r="I359" s="76">
        <v>459</v>
      </c>
      <c r="J359" s="21"/>
      <c r="K359" s="2"/>
      <c r="L359" s="2"/>
      <c r="M359" s="2"/>
      <c r="N359" s="2">
        <v>359</v>
      </c>
      <c r="O359" s="15">
        <f t="shared" si="10"/>
        <v>359</v>
      </c>
      <c r="P359" s="38">
        <f t="shared" si="11"/>
        <v>0.7821350762527233</v>
      </c>
    </row>
    <row r="360" spans="1:16" ht="9.75">
      <c r="A360" s="65"/>
      <c r="B360" s="65"/>
      <c r="C360" s="58" t="s">
        <v>162</v>
      </c>
      <c r="D360" s="62">
        <v>3000</v>
      </c>
      <c r="E360" s="62"/>
      <c r="F360" s="62"/>
      <c r="G360" s="62"/>
      <c r="H360" s="62">
        <v>47150</v>
      </c>
      <c r="I360" s="76">
        <v>50150</v>
      </c>
      <c r="J360" s="21"/>
      <c r="K360" s="2"/>
      <c r="L360" s="2"/>
      <c r="M360" s="2"/>
      <c r="N360" s="2">
        <v>47150</v>
      </c>
      <c r="O360" s="15">
        <f t="shared" si="10"/>
        <v>47150</v>
      </c>
      <c r="P360" s="38">
        <f t="shared" si="11"/>
        <v>0.9401794616151545</v>
      </c>
    </row>
    <row r="361" spans="1:16" ht="9.75">
      <c r="A361" s="65"/>
      <c r="B361" s="65"/>
      <c r="C361" s="58" t="s">
        <v>33</v>
      </c>
      <c r="D361" s="62">
        <v>2500</v>
      </c>
      <c r="E361" s="62"/>
      <c r="F361" s="62"/>
      <c r="G361" s="62"/>
      <c r="H361" s="62">
        <v>1365</v>
      </c>
      <c r="I361" s="76">
        <v>3865</v>
      </c>
      <c r="J361" s="21"/>
      <c r="K361" s="2"/>
      <c r="L361" s="2"/>
      <c r="M361" s="2"/>
      <c r="N361" s="2">
        <v>743</v>
      </c>
      <c r="O361" s="15">
        <f t="shared" si="10"/>
        <v>743</v>
      </c>
      <c r="P361" s="38">
        <f t="shared" si="11"/>
        <v>0.19223803363518757</v>
      </c>
    </row>
    <row r="362" spans="1:16" ht="9.75">
      <c r="A362" s="65"/>
      <c r="B362" s="65"/>
      <c r="C362" s="58" t="s">
        <v>10</v>
      </c>
      <c r="D362" s="62">
        <v>7900</v>
      </c>
      <c r="E362" s="62"/>
      <c r="F362" s="62"/>
      <c r="G362" s="62"/>
      <c r="H362" s="62"/>
      <c r="I362" s="76">
        <v>7900</v>
      </c>
      <c r="J362" s="21">
        <v>268</v>
      </c>
      <c r="K362" s="2"/>
      <c r="L362" s="2"/>
      <c r="M362" s="2"/>
      <c r="N362" s="2"/>
      <c r="O362" s="15">
        <f t="shared" si="10"/>
        <v>268</v>
      </c>
      <c r="P362" s="38">
        <f t="shared" si="11"/>
        <v>0.033924050632911394</v>
      </c>
    </row>
    <row r="363" spans="1:16" ht="29.25">
      <c r="A363" s="65"/>
      <c r="B363" s="65"/>
      <c r="C363" s="58" t="s">
        <v>233</v>
      </c>
      <c r="D363" s="62"/>
      <c r="E363" s="62"/>
      <c r="F363" s="62"/>
      <c r="G363" s="62"/>
      <c r="H363" s="62">
        <v>30000</v>
      </c>
      <c r="I363" s="76">
        <v>30000</v>
      </c>
      <c r="J363" s="21"/>
      <c r="K363" s="2"/>
      <c r="L363" s="2"/>
      <c r="M363" s="2"/>
      <c r="N363" s="2">
        <v>30000</v>
      </c>
      <c r="O363" s="15">
        <f t="shared" si="10"/>
        <v>30000</v>
      </c>
      <c r="P363" s="38">
        <f t="shared" si="11"/>
        <v>1</v>
      </c>
    </row>
    <row r="364" spans="1:16" ht="29.25">
      <c r="A364" s="65"/>
      <c r="B364" s="65"/>
      <c r="C364" s="58" t="s">
        <v>226</v>
      </c>
      <c r="D364" s="62">
        <v>1000</v>
      </c>
      <c r="E364" s="62"/>
      <c r="F364" s="62"/>
      <c r="G364" s="62"/>
      <c r="H364" s="62"/>
      <c r="I364" s="76">
        <v>1000</v>
      </c>
      <c r="J364" s="21"/>
      <c r="K364" s="2"/>
      <c r="L364" s="2"/>
      <c r="M364" s="2"/>
      <c r="N364" s="2"/>
      <c r="O364" s="15">
        <f t="shared" si="10"/>
        <v>0</v>
      </c>
      <c r="P364" s="38">
        <f t="shared" si="11"/>
        <v>0</v>
      </c>
    </row>
    <row r="365" spans="1:16" ht="9.75">
      <c r="A365" s="65"/>
      <c r="B365" s="66" t="s">
        <v>429</v>
      </c>
      <c r="C365" s="36"/>
      <c r="D365" s="35">
        <v>15000</v>
      </c>
      <c r="E365" s="35"/>
      <c r="F365" s="35"/>
      <c r="G365" s="35"/>
      <c r="H365" s="35">
        <v>81100</v>
      </c>
      <c r="I365" s="35">
        <v>96100</v>
      </c>
      <c r="J365" s="19">
        <f>SUM(J358:J364)</f>
        <v>268</v>
      </c>
      <c r="K365" s="19">
        <f>SUM(K358:K364)</f>
        <v>0</v>
      </c>
      <c r="L365" s="19">
        <f>SUM(L358:L364)</f>
        <v>0</v>
      </c>
      <c r="M365" s="19">
        <f>SUM(M358:M364)</f>
        <v>0</v>
      </c>
      <c r="N365" s="19">
        <f>SUM(N358:N364)</f>
        <v>80477</v>
      </c>
      <c r="O365" s="27">
        <f t="shared" si="10"/>
        <v>80745</v>
      </c>
      <c r="P365" s="37">
        <f t="shared" si="11"/>
        <v>0.8402185223725286</v>
      </c>
    </row>
    <row r="366" spans="1:16" ht="21.75" customHeight="1">
      <c r="A366" s="65"/>
      <c r="B366" s="82" t="s">
        <v>195</v>
      </c>
      <c r="C366" s="58" t="s">
        <v>168</v>
      </c>
      <c r="D366" s="62">
        <v>11310</v>
      </c>
      <c r="E366" s="62"/>
      <c r="F366" s="62"/>
      <c r="G366" s="62"/>
      <c r="H366" s="62"/>
      <c r="I366" s="76">
        <v>11310</v>
      </c>
      <c r="J366" s="21">
        <v>10559</v>
      </c>
      <c r="K366" s="2"/>
      <c r="L366" s="2"/>
      <c r="M366" s="2"/>
      <c r="N366" s="2"/>
      <c r="O366" s="15">
        <f t="shared" si="10"/>
        <v>10559</v>
      </c>
      <c r="P366" s="38">
        <f t="shared" si="11"/>
        <v>0.9335985853227232</v>
      </c>
    </row>
    <row r="367" spans="1:16" ht="9.75">
      <c r="A367" s="65"/>
      <c r="B367" s="84"/>
      <c r="C367" s="58" t="s">
        <v>162</v>
      </c>
      <c r="D367" s="62">
        <v>102560</v>
      </c>
      <c r="E367" s="62"/>
      <c r="F367" s="62"/>
      <c r="G367" s="62"/>
      <c r="H367" s="62"/>
      <c r="I367" s="76">
        <v>102560</v>
      </c>
      <c r="J367" s="21">
        <v>95868</v>
      </c>
      <c r="K367" s="2"/>
      <c r="L367" s="2"/>
      <c r="M367" s="2"/>
      <c r="N367" s="2"/>
      <c r="O367" s="15">
        <f t="shared" si="10"/>
        <v>95868</v>
      </c>
      <c r="P367" s="38">
        <f t="shared" si="11"/>
        <v>0.9347503900156007</v>
      </c>
    </row>
    <row r="368" spans="1:16" ht="9.75">
      <c r="A368" s="65"/>
      <c r="B368" s="83"/>
      <c r="C368" s="58" t="s">
        <v>33</v>
      </c>
      <c r="D368" s="62">
        <v>166200</v>
      </c>
      <c r="E368" s="62"/>
      <c r="F368" s="62"/>
      <c r="G368" s="62"/>
      <c r="H368" s="62"/>
      <c r="I368" s="76">
        <v>166200</v>
      </c>
      <c r="J368" s="21">
        <v>163538</v>
      </c>
      <c r="K368" s="2"/>
      <c r="L368" s="2"/>
      <c r="M368" s="2"/>
      <c r="N368" s="2"/>
      <c r="O368" s="15">
        <f t="shared" si="10"/>
        <v>163538</v>
      </c>
      <c r="P368" s="38">
        <f t="shared" si="11"/>
        <v>0.9839831528279182</v>
      </c>
    </row>
    <row r="369" spans="1:16" ht="9.75">
      <c r="A369" s="65"/>
      <c r="B369" s="65"/>
      <c r="C369" s="58" t="s">
        <v>10</v>
      </c>
      <c r="D369" s="62">
        <v>11327980</v>
      </c>
      <c r="E369" s="62"/>
      <c r="F369" s="62"/>
      <c r="G369" s="62"/>
      <c r="H369" s="62"/>
      <c r="I369" s="76">
        <v>11327980</v>
      </c>
      <c r="J369" s="21">
        <v>11210515</v>
      </c>
      <c r="K369" s="2"/>
      <c r="L369" s="2"/>
      <c r="M369" s="2"/>
      <c r="N369" s="2"/>
      <c r="O369" s="15">
        <f t="shared" si="10"/>
        <v>11210515</v>
      </c>
      <c r="P369" s="38">
        <f t="shared" si="11"/>
        <v>0.9896305431330211</v>
      </c>
    </row>
    <row r="370" spans="1:16" ht="19.5">
      <c r="A370" s="65"/>
      <c r="B370" s="65"/>
      <c r="C370" s="58" t="s">
        <v>194</v>
      </c>
      <c r="D370" s="62">
        <v>10000</v>
      </c>
      <c r="E370" s="62"/>
      <c r="F370" s="62"/>
      <c r="G370" s="62"/>
      <c r="H370" s="62"/>
      <c r="I370" s="76">
        <v>10000</v>
      </c>
      <c r="J370" s="21">
        <v>6368</v>
      </c>
      <c r="K370" s="2"/>
      <c r="L370" s="2"/>
      <c r="M370" s="2"/>
      <c r="N370" s="2"/>
      <c r="O370" s="15">
        <f t="shared" si="10"/>
        <v>6368</v>
      </c>
      <c r="P370" s="38">
        <f t="shared" si="11"/>
        <v>0.6368</v>
      </c>
    </row>
    <row r="371" spans="1:16" ht="19.5">
      <c r="A371" s="65"/>
      <c r="B371" s="65"/>
      <c r="C371" s="58" t="s">
        <v>222</v>
      </c>
      <c r="D371" s="62">
        <v>20000</v>
      </c>
      <c r="E371" s="62"/>
      <c r="F371" s="62"/>
      <c r="G371" s="62"/>
      <c r="H371" s="62"/>
      <c r="I371" s="76">
        <v>20000</v>
      </c>
      <c r="J371" s="21">
        <v>3689</v>
      </c>
      <c r="K371" s="2"/>
      <c r="L371" s="2"/>
      <c r="M371" s="2"/>
      <c r="N371" s="2"/>
      <c r="O371" s="15">
        <f t="shared" si="10"/>
        <v>3689</v>
      </c>
      <c r="P371" s="38">
        <f t="shared" si="11"/>
        <v>0.18445</v>
      </c>
    </row>
    <row r="372" spans="1:16" ht="19.5">
      <c r="A372" s="65"/>
      <c r="B372" s="65"/>
      <c r="C372" s="58" t="s">
        <v>27</v>
      </c>
      <c r="D372" s="62">
        <v>23200</v>
      </c>
      <c r="E372" s="62"/>
      <c r="F372" s="62"/>
      <c r="G372" s="62"/>
      <c r="H372" s="62"/>
      <c r="I372" s="76">
        <v>23200</v>
      </c>
      <c r="J372" s="21">
        <v>23139</v>
      </c>
      <c r="K372" s="2"/>
      <c r="L372" s="2"/>
      <c r="M372" s="2"/>
      <c r="N372" s="2"/>
      <c r="O372" s="15">
        <f t="shared" si="10"/>
        <v>23139</v>
      </c>
      <c r="P372" s="38">
        <f t="shared" si="11"/>
        <v>0.9973706896551724</v>
      </c>
    </row>
    <row r="373" spans="1:16" ht="9.75">
      <c r="A373" s="65"/>
      <c r="B373" s="66" t="s">
        <v>287</v>
      </c>
      <c r="C373" s="36"/>
      <c r="D373" s="35">
        <v>11661250</v>
      </c>
      <c r="E373" s="35"/>
      <c r="F373" s="35"/>
      <c r="G373" s="35"/>
      <c r="H373" s="35"/>
      <c r="I373" s="35">
        <v>11661250</v>
      </c>
      <c r="J373" s="19">
        <f>SUM(J366:J372)</f>
        <v>11513676</v>
      </c>
      <c r="K373" s="19">
        <f>SUM(K366:K372)</f>
        <v>0</v>
      </c>
      <c r="L373" s="19">
        <f>SUM(L366:L372)</f>
        <v>0</v>
      </c>
      <c r="M373" s="19">
        <f>SUM(M366:M372)</f>
        <v>0</v>
      </c>
      <c r="N373" s="19">
        <f>SUM(N366:N372)</f>
        <v>0</v>
      </c>
      <c r="O373" s="27">
        <f t="shared" si="10"/>
        <v>11513676</v>
      </c>
      <c r="P373" s="37">
        <f t="shared" si="11"/>
        <v>0.9873449244291993</v>
      </c>
    </row>
    <row r="374" spans="1:16" ht="19.5" customHeight="1">
      <c r="A374" s="65"/>
      <c r="B374" s="64" t="s">
        <v>62</v>
      </c>
      <c r="C374" s="58" t="s">
        <v>168</v>
      </c>
      <c r="D374" s="62">
        <v>24000</v>
      </c>
      <c r="E374" s="62"/>
      <c r="F374" s="62"/>
      <c r="G374" s="62"/>
      <c r="H374" s="62"/>
      <c r="I374" s="76">
        <v>24000</v>
      </c>
      <c r="J374" s="21">
        <v>23999</v>
      </c>
      <c r="K374" s="2"/>
      <c r="L374" s="2"/>
      <c r="M374" s="2"/>
      <c r="N374" s="2"/>
      <c r="O374" s="15">
        <f t="shared" si="10"/>
        <v>23999</v>
      </c>
      <c r="P374" s="38">
        <f t="shared" si="11"/>
        <v>0.9999583333333333</v>
      </c>
    </row>
    <row r="375" spans="1:16" ht="9.75">
      <c r="A375" s="65"/>
      <c r="B375" s="65"/>
      <c r="C375" s="58" t="s">
        <v>162</v>
      </c>
      <c r="D375" s="62">
        <v>2500</v>
      </c>
      <c r="E375" s="62"/>
      <c r="F375" s="62"/>
      <c r="G375" s="62"/>
      <c r="H375" s="62"/>
      <c r="I375" s="76">
        <v>2500</v>
      </c>
      <c r="J375" s="21"/>
      <c r="K375" s="2"/>
      <c r="L375" s="2"/>
      <c r="M375" s="2"/>
      <c r="N375" s="2"/>
      <c r="O375" s="15">
        <f t="shared" si="10"/>
        <v>0</v>
      </c>
      <c r="P375" s="38">
        <f t="shared" si="11"/>
        <v>0</v>
      </c>
    </row>
    <row r="376" spans="1:16" ht="9.75">
      <c r="A376" s="65"/>
      <c r="B376" s="65"/>
      <c r="C376" s="58" t="s">
        <v>33</v>
      </c>
      <c r="D376" s="62">
        <v>1000</v>
      </c>
      <c r="E376" s="62"/>
      <c r="F376" s="62"/>
      <c r="G376" s="62"/>
      <c r="H376" s="62"/>
      <c r="I376" s="76">
        <v>1000</v>
      </c>
      <c r="J376" s="21"/>
      <c r="K376" s="2"/>
      <c r="L376" s="2"/>
      <c r="M376" s="2"/>
      <c r="N376" s="2"/>
      <c r="O376" s="15">
        <f t="shared" si="10"/>
        <v>0</v>
      </c>
      <c r="P376" s="38">
        <f t="shared" si="11"/>
        <v>0</v>
      </c>
    </row>
    <row r="377" spans="1:19" s="8" customFormat="1" ht="9.75">
      <c r="A377" s="65"/>
      <c r="B377" s="65"/>
      <c r="C377" s="58" t="s">
        <v>10</v>
      </c>
      <c r="D377" s="62">
        <v>98200</v>
      </c>
      <c r="E377" s="62"/>
      <c r="F377" s="62"/>
      <c r="G377" s="62"/>
      <c r="H377" s="62"/>
      <c r="I377" s="76">
        <v>98200</v>
      </c>
      <c r="J377" s="21">
        <v>33932</v>
      </c>
      <c r="K377" s="2"/>
      <c r="L377" s="2"/>
      <c r="M377" s="2"/>
      <c r="N377" s="2"/>
      <c r="O377" s="15">
        <f t="shared" si="10"/>
        <v>33932</v>
      </c>
      <c r="P377" s="38">
        <f t="shared" si="11"/>
        <v>0.3455397148676171</v>
      </c>
      <c r="R377" s="46"/>
      <c r="S377" s="46"/>
    </row>
    <row r="378" spans="1:16" ht="9.75">
      <c r="A378" s="65"/>
      <c r="B378" s="65"/>
      <c r="C378" s="58" t="s">
        <v>51</v>
      </c>
      <c r="D378" s="62">
        <v>2500</v>
      </c>
      <c r="E378" s="62"/>
      <c r="F378" s="62"/>
      <c r="G378" s="62"/>
      <c r="H378" s="62"/>
      <c r="I378" s="76">
        <v>2500</v>
      </c>
      <c r="J378" s="21"/>
      <c r="K378" s="2"/>
      <c r="L378" s="2"/>
      <c r="M378" s="2"/>
      <c r="N378" s="2"/>
      <c r="O378" s="15">
        <f t="shared" si="10"/>
        <v>0</v>
      </c>
      <c r="P378" s="38">
        <f t="shared" si="11"/>
        <v>0</v>
      </c>
    </row>
    <row r="379" spans="1:16" ht="9.75">
      <c r="A379" s="65"/>
      <c r="B379" s="65"/>
      <c r="C379" s="58" t="s">
        <v>25</v>
      </c>
      <c r="D379" s="62">
        <v>794195</v>
      </c>
      <c r="E379" s="62"/>
      <c r="F379" s="62"/>
      <c r="G379" s="62"/>
      <c r="H379" s="62"/>
      <c r="I379" s="76">
        <v>794195</v>
      </c>
      <c r="J379" s="21">
        <v>786774</v>
      </c>
      <c r="K379" s="2"/>
      <c r="L379" s="2"/>
      <c r="M379" s="2"/>
      <c r="N379" s="2"/>
      <c r="O379" s="15">
        <f t="shared" si="10"/>
        <v>786774</v>
      </c>
      <c r="P379" s="38">
        <f t="shared" si="11"/>
        <v>0.9906559472169933</v>
      </c>
    </row>
    <row r="380" spans="1:16" ht="19.5">
      <c r="A380" s="65"/>
      <c r="B380" s="65"/>
      <c r="C380" s="58" t="s">
        <v>169</v>
      </c>
      <c r="D380" s="62">
        <v>68000</v>
      </c>
      <c r="E380" s="62"/>
      <c r="F380" s="62"/>
      <c r="G380" s="62"/>
      <c r="H380" s="62"/>
      <c r="I380" s="76">
        <v>68000</v>
      </c>
      <c r="J380" s="21">
        <v>65873</v>
      </c>
      <c r="K380" s="2"/>
      <c r="L380" s="2"/>
      <c r="M380" s="2"/>
      <c r="N380" s="2"/>
      <c r="O380" s="15">
        <f t="shared" si="10"/>
        <v>65873</v>
      </c>
      <c r="P380" s="38">
        <f t="shared" si="11"/>
        <v>0.9687205882352942</v>
      </c>
    </row>
    <row r="381" spans="1:17" ht="9.75">
      <c r="A381" s="65"/>
      <c r="B381" s="66" t="s">
        <v>288</v>
      </c>
      <c r="C381" s="36"/>
      <c r="D381" s="35">
        <v>990395</v>
      </c>
      <c r="E381" s="35"/>
      <c r="F381" s="35"/>
      <c r="G381" s="35"/>
      <c r="H381" s="35"/>
      <c r="I381" s="35">
        <v>990395</v>
      </c>
      <c r="J381" s="19">
        <f>SUM(J374:J380)</f>
        <v>910578</v>
      </c>
      <c r="K381" s="19">
        <f>SUM(K374:K380)</f>
        <v>0</v>
      </c>
      <c r="L381" s="19">
        <f>SUM(L374:L380)</f>
        <v>0</v>
      </c>
      <c r="M381" s="19">
        <f>SUM(M374:M380)</f>
        <v>0</v>
      </c>
      <c r="N381" s="19">
        <f>SUM(N374:N380)</f>
        <v>0</v>
      </c>
      <c r="O381" s="27">
        <f t="shared" si="10"/>
        <v>910578</v>
      </c>
      <c r="P381" s="37">
        <f t="shared" si="11"/>
        <v>0.919408922702558</v>
      </c>
      <c r="Q381" s="5">
        <f>-14481349.86-15680.29</f>
        <v>-14497030.149999999</v>
      </c>
    </row>
    <row r="382" spans="1:18" ht="9.75">
      <c r="A382" s="67" t="s">
        <v>289</v>
      </c>
      <c r="B382" s="68"/>
      <c r="C382" s="59"/>
      <c r="D382" s="63">
        <v>60962444</v>
      </c>
      <c r="E382" s="63">
        <v>3000</v>
      </c>
      <c r="F382" s="63">
        <v>15296142</v>
      </c>
      <c r="G382" s="63">
        <v>1361000</v>
      </c>
      <c r="H382" s="63">
        <v>769100</v>
      </c>
      <c r="I382" s="77">
        <v>78391686</v>
      </c>
      <c r="J382" s="22">
        <f>SUM(J381,J373,J365,J357,J308,J293)</f>
        <v>56484161</v>
      </c>
      <c r="K382" s="22">
        <f>SUM(K381,K373,K365,K357,K308,K293)</f>
        <v>0</v>
      </c>
      <c r="L382" s="22">
        <f>SUM(L381,L373,L365,L357,L308,L293)</f>
        <v>14497030.02</v>
      </c>
      <c r="M382" s="22">
        <f>SUM(M381,M373,M365,M357,M308,M293)</f>
        <v>1361000</v>
      </c>
      <c r="N382" s="22">
        <f>SUM(N381,N373,N365,N357,N308,N293)</f>
        <v>768477</v>
      </c>
      <c r="O382" s="30">
        <f t="shared" si="10"/>
        <v>73110668.02</v>
      </c>
      <c r="P382" s="39">
        <f t="shared" si="11"/>
        <v>0.9326329327832035</v>
      </c>
      <c r="Q382" s="5">
        <f>-56478386.12-5775.07</f>
        <v>-56484161.19</v>
      </c>
      <c r="R382" s="32">
        <f>SUM(J382+Q382)</f>
        <v>-0.1899999976158142</v>
      </c>
    </row>
    <row r="383" spans="1:16" ht="9.75">
      <c r="A383" s="79" t="s">
        <v>63</v>
      </c>
      <c r="B383" s="82" t="s">
        <v>64</v>
      </c>
      <c r="C383" s="58" t="s">
        <v>17</v>
      </c>
      <c r="D383" s="62"/>
      <c r="E383" s="62"/>
      <c r="F383" s="62"/>
      <c r="G383" s="62">
        <v>5189</v>
      </c>
      <c r="H383" s="62"/>
      <c r="I383" s="76">
        <v>5189</v>
      </c>
      <c r="J383" s="25"/>
      <c r="K383" s="25"/>
      <c r="L383" s="25"/>
      <c r="M383" s="25">
        <v>5188</v>
      </c>
      <c r="N383" s="25"/>
      <c r="O383" s="34">
        <f t="shared" si="10"/>
        <v>5188</v>
      </c>
      <c r="P383" s="38">
        <f t="shared" si="11"/>
        <v>0.9998072846405859</v>
      </c>
    </row>
    <row r="384" spans="1:16" ht="9.75">
      <c r="A384" s="80"/>
      <c r="B384" s="84"/>
      <c r="C384" s="58" t="s">
        <v>18</v>
      </c>
      <c r="D384" s="62"/>
      <c r="E384" s="62"/>
      <c r="F384" s="62"/>
      <c r="G384" s="62">
        <v>837</v>
      </c>
      <c r="H384" s="62"/>
      <c r="I384" s="76">
        <v>837</v>
      </c>
      <c r="J384" s="25"/>
      <c r="K384" s="25"/>
      <c r="L384" s="25"/>
      <c r="M384" s="25">
        <v>542</v>
      </c>
      <c r="N384" s="25"/>
      <c r="O384" s="34">
        <f t="shared" si="10"/>
        <v>542</v>
      </c>
      <c r="P384" s="38">
        <f t="shared" si="11"/>
        <v>0.6475507765830346</v>
      </c>
    </row>
    <row r="385" spans="1:16" ht="18" customHeight="1">
      <c r="A385" s="80"/>
      <c r="B385" s="85"/>
      <c r="C385" s="58" t="s">
        <v>162</v>
      </c>
      <c r="D385" s="62"/>
      <c r="E385" s="62"/>
      <c r="F385" s="62"/>
      <c r="G385" s="62">
        <v>34159</v>
      </c>
      <c r="H385" s="62"/>
      <c r="I385" s="76">
        <v>34159</v>
      </c>
      <c r="J385" s="25"/>
      <c r="K385" s="25"/>
      <c r="L385" s="25"/>
      <c r="M385" s="25">
        <v>34153</v>
      </c>
      <c r="N385" s="25"/>
      <c r="O385" s="34">
        <f t="shared" si="10"/>
        <v>34153</v>
      </c>
      <c r="P385" s="38">
        <f t="shared" si="11"/>
        <v>0.9998243508299424</v>
      </c>
    </row>
    <row r="386" spans="1:16" ht="9.75">
      <c r="A386" s="80"/>
      <c r="B386" s="66" t="s">
        <v>290</v>
      </c>
      <c r="C386" s="36"/>
      <c r="D386" s="35"/>
      <c r="E386" s="35"/>
      <c r="F386" s="35"/>
      <c r="G386" s="35">
        <v>40185</v>
      </c>
      <c r="H386" s="35"/>
      <c r="I386" s="35">
        <v>40185</v>
      </c>
      <c r="J386" s="28">
        <f>SUM(J383:J385)</f>
        <v>0</v>
      </c>
      <c r="K386" s="28">
        <f>SUM(K383:K385)</f>
        <v>0</v>
      </c>
      <c r="L386" s="28">
        <f>SUM(L383:L385)</f>
        <v>0</v>
      </c>
      <c r="M386" s="28">
        <f>SUM(M383:M385)</f>
        <v>39883</v>
      </c>
      <c r="N386" s="28">
        <f>SUM(N383:N385)</f>
        <v>0</v>
      </c>
      <c r="O386" s="27">
        <f t="shared" si="10"/>
        <v>39883</v>
      </c>
      <c r="P386" s="37">
        <f t="shared" si="11"/>
        <v>0.9924847579942765</v>
      </c>
    </row>
    <row r="387" spans="1:16" ht="23.25" customHeight="1">
      <c r="A387" s="80"/>
      <c r="B387" s="64" t="s">
        <v>408</v>
      </c>
      <c r="C387" s="58" t="s">
        <v>30</v>
      </c>
      <c r="D387" s="62"/>
      <c r="E387" s="62"/>
      <c r="F387" s="62"/>
      <c r="G387" s="62">
        <v>119806</v>
      </c>
      <c r="H387" s="62"/>
      <c r="I387" s="76">
        <v>119806</v>
      </c>
      <c r="J387" s="25"/>
      <c r="K387" s="25"/>
      <c r="L387" s="25"/>
      <c r="M387" s="25">
        <v>119700</v>
      </c>
      <c r="N387" s="25"/>
      <c r="O387" s="15">
        <f t="shared" si="10"/>
        <v>119700</v>
      </c>
      <c r="P387" s="38">
        <f t="shared" si="11"/>
        <v>0.9991152362986828</v>
      </c>
    </row>
    <row r="388" spans="1:16" ht="9.75">
      <c r="A388" s="80"/>
      <c r="B388" s="65"/>
      <c r="C388" s="58" t="s">
        <v>17</v>
      </c>
      <c r="D388" s="62"/>
      <c r="E388" s="62"/>
      <c r="F388" s="62"/>
      <c r="G388" s="62">
        <v>9185</v>
      </c>
      <c r="H388" s="62"/>
      <c r="I388" s="76">
        <v>9185</v>
      </c>
      <c r="J388" s="25"/>
      <c r="K388" s="25"/>
      <c r="L388" s="25"/>
      <c r="M388" s="25">
        <v>9177</v>
      </c>
      <c r="N388" s="25"/>
      <c r="O388" s="15">
        <f t="shared" si="10"/>
        <v>9177</v>
      </c>
      <c r="P388" s="38">
        <f t="shared" si="11"/>
        <v>0.999129014697877</v>
      </c>
    </row>
    <row r="389" spans="1:16" ht="9.75">
      <c r="A389" s="80"/>
      <c r="B389" s="65"/>
      <c r="C389" s="58" t="s">
        <v>18</v>
      </c>
      <c r="D389" s="62"/>
      <c r="E389" s="62"/>
      <c r="F389" s="62"/>
      <c r="G389" s="62">
        <v>1480</v>
      </c>
      <c r="H389" s="62"/>
      <c r="I389" s="76">
        <v>1480</v>
      </c>
      <c r="J389" s="25"/>
      <c r="K389" s="25"/>
      <c r="L389" s="25"/>
      <c r="M389" s="25">
        <v>1297</v>
      </c>
      <c r="N389" s="25"/>
      <c r="O389" s="15">
        <f t="shared" si="10"/>
        <v>1297</v>
      </c>
      <c r="P389" s="38">
        <f t="shared" si="11"/>
        <v>0.8763513513513513</v>
      </c>
    </row>
    <row r="390" spans="1:16" ht="9.75">
      <c r="A390" s="80"/>
      <c r="B390" s="65"/>
      <c r="C390" s="58" t="s">
        <v>162</v>
      </c>
      <c r="D390" s="62"/>
      <c r="E390" s="62"/>
      <c r="F390" s="62"/>
      <c r="G390" s="62">
        <v>79770</v>
      </c>
      <c r="H390" s="62"/>
      <c r="I390" s="76">
        <v>79770</v>
      </c>
      <c r="J390" s="25"/>
      <c r="K390" s="25"/>
      <c r="L390" s="25"/>
      <c r="M390" s="25">
        <v>79770</v>
      </c>
      <c r="N390" s="25"/>
      <c r="O390" s="15">
        <f t="shared" si="10"/>
        <v>79770</v>
      </c>
      <c r="P390" s="38">
        <f t="shared" si="11"/>
        <v>1</v>
      </c>
    </row>
    <row r="391" spans="1:16" ht="9.75">
      <c r="A391" s="80"/>
      <c r="B391" s="65"/>
      <c r="C391" s="58" t="s">
        <v>33</v>
      </c>
      <c r="D391" s="62"/>
      <c r="E391" s="62"/>
      <c r="F391" s="62"/>
      <c r="G391" s="62">
        <v>7522</v>
      </c>
      <c r="H391" s="62"/>
      <c r="I391" s="76">
        <v>7522</v>
      </c>
      <c r="J391" s="25"/>
      <c r="K391" s="25"/>
      <c r="L391" s="25"/>
      <c r="M391" s="25">
        <v>7521</v>
      </c>
      <c r="N391" s="25"/>
      <c r="O391" s="15">
        <f aca="true" t="shared" si="12" ref="O391:O454">SUM(J391:N391)</f>
        <v>7521</v>
      </c>
      <c r="P391" s="38">
        <f aca="true" t="shared" si="13" ref="P391:P454">O391/I391</f>
        <v>0.999867056633874</v>
      </c>
    </row>
    <row r="392" spans="1:16" ht="9.75">
      <c r="A392" s="80"/>
      <c r="B392" s="65"/>
      <c r="C392" s="58" t="s">
        <v>10</v>
      </c>
      <c r="D392" s="62"/>
      <c r="E392" s="62"/>
      <c r="F392" s="62"/>
      <c r="G392" s="62">
        <v>21256</v>
      </c>
      <c r="H392" s="62"/>
      <c r="I392" s="76">
        <v>21256</v>
      </c>
      <c r="J392" s="21"/>
      <c r="K392" s="2"/>
      <c r="L392" s="2"/>
      <c r="M392" s="2">
        <v>21255</v>
      </c>
      <c r="N392" s="2"/>
      <c r="O392" s="15">
        <f t="shared" si="12"/>
        <v>21255</v>
      </c>
      <c r="P392" s="38">
        <f t="shared" si="13"/>
        <v>0.9999529544599172</v>
      </c>
    </row>
    <row r="393" spans="1:16" ht="9.75">
      <c r="A393" s="80"/>
      <c r="B393" s="65"/>
      <c r="C393" s="58" t="s">
        <v>51</v>
      </c>
      <c r="D393" s="62"/>
      <c r="E393" s="62"/>
      <c r="F393" s="62"/>
      <c r="G393" s="62">
        <v>8043</v>
      </c>
      <c r="H393" s="62"/>
      <c r="I393" s="76">
        <v>8043</v>
      </c>
      <c r="J393" s="21"/>
      <c r="K393" s="2"/>
      <c r="L393" s="2"/>
      <c r="M393" s="2">
        <v>8042</v>
      </c>
      <c r="N393" s="2"/>
      <c r="O393" s="15">
        <f t="shared" si="12"/>
        <v>8042</v>
      </c>
      <c r="P393" s="38">
        <f t="shared" si="13"/>
        <v>0.999875668282979</v>
      </c>
    </row>
    <row r="394" spans="1:16" ht="9.75">
      <c r="A394" s="86"/>
      <c r="B394" s="66" t="s">
        <v>409</v>
      </c>
      <c r="C394" s="36"/>
      <c r="D394" s="35"/>
      <c r="E394" s="35"/>
      <c r="F394" s="35"/>
      <c r="G394" s="35">
        <v>247062</v>
      </c>
      <c r="H394" s="35"/>
      <c r="I394" s="35">
        <v>247062</v>
      </c>
      <c r="J394" s="19">
        <f>SUM(J387:J393)</f>
        <v>0</v>
      </c>
      <c r="K394" s="19">
        <f>SUM(K387:K393)</f>
        <v>0</v>
      </c>
      <c r="L394" s="19">
        <f>SUM(L387:L393)</f>
        <v>0</v>
      </c>
      <c r="M394" s="19">
        <f>SUM(M387:M393)</f>
        <v>246762</v>
      </c>
      <c r="N394" s="19">
        <f>SUM(N387:N393)</f>
        <v>0</v>
      </c>
      <c r="O394" s="27">
        <f t="shared" si="12"/>
        <v>246762</v>
      </c>
      <c r="P394" s="37">
        <f t="shared" si="13"/>
        <v>0.9987857298977585</v>
      </c>
    </row>
    <row r="395" spans="1:16" ht="9.75">
      <c r="A395" s="67" t="s">
        <v>291</v>
      </c>
      <c r="B395" s="68"/>
      <c r="C395" s="59"/>
      <c r="D395" s="63"/>
      <c r="E395" s="63"/>
      <c r="F395" s="63"/>
      <c r="G395" s="63">
        <v>287247</v>
      </c>
      <c r="H395" s="63"/>
      <c r="I395" s="77">
        <v>287247</v>
      </c>
      <c r="J395" s="22">
        <f>SUM(J394,J386)</f>
        <v>0</v>
      </c>
      <c r="K395" s="22">
        <f>SUM(K394,K386)</f>
        <v>0</v>
      </c>
      <c r="L395" s="22">
        <f>SUM(L394,L386)</f>
        <v>0</v>
      </c>
      <c r="M395" s="22">
        <f>SUM(M394,M386)</f>
        <v>286645</v>
      </c>
      <c r="N395" s="22">
        <f>SUM(N394,N386)</f>
        <v>0</v>
      </c>
      <c r="O395" s="30">
        <f t="shared" si="12"/>
        <v>286645</v>
      </c>
      <c r="P395" s="39">
        <f t="shared" si="13"/>
        <v>0.997904242690089</v>
      </c>
    </row>
    <row r="396" spans="1:16" ht="12" customHeight="1">
      <c r="A396" s="79" t="s">
        <v>65</v>
      </c>
      <c r="B396" s="82" t="s">
        <v>170</v>
      </c>
      <c r="C396" s="58" t="s">
        <v>199</v>
      </c>
      <c r="D396" s="62">
        <v>1302410</v>
      </c>
      <c r="E396" s="62">
        <v>20644</v>
      </c>
      <c r="F396" s="62"/>
      <c r="G396" s="62"/>
      <c r="H396" s="62"/>
      <c r="I396" s="76">
        <v>1323054</v>
      </c>
      <c r="J396" s="21">
        <v>1300102</v>
      </c>
      <c r="K396" s="2">
        <v>20644</v>
      </c>
      <c r="L396" s="2"/>
      <c r="M396" s="2"/>
      <c r="N396" s="2"/>
      <c r="O396" s="15">
        <f t="shared" si="12"/>
        <v>1320746</v>
      </c>
      <c r="P396" s="38">
        <f t="shared" si="13"/>
        <v>0.9982555511717587</v>
      </c>
    </row>
    <row r="397" spans="1:16" ht="29.25">
      <c r="A397" s="80"/>
      <c r="B397" s="85"/>
      <c r="C397" s="58" t="s">
        <v>238</v>
      </c>
      <c r="D397" s="62">
        <v>739796</v>
      </c>
      <c r="E397" s="62"/>
      <c r="F397" s="62"/>
      <c r="G397" s="62"/>
      <c r="H397" s="62"/>
      <c r="I397" s="76">
        <v>739796</v>
      </c>
      <c r="J397" s="21">
        <v>739796</v>
      </c>
      <c r="K397" s="2"/>
      <c r="L397" s="2"/>
      <c r="M397" s="2"/>
      <c r="N397" s="2"/>
      <c r="O397" s="15">
        <f t="shared" si="12"/>
        <v>739796</v>
      </c>
      <c r="P397" s="38">
        <f t="shared" si="13"/>
        <v>1</v>
      </c>
    </row>
    <row r="398" spans="1:19" s="8" customFormat="1" ht="9.75">
      <c r="A398" s="80"/>
      <c r="B398" s="66" t="s">
        <v>292</v>
      </c>
      <c r="C398" s="36"/>
      <c r="D398" s="35">
        <v>2042206</v>
      </c>
      <c r="E398" s="35">
        <v>20644</v>
      </c>
      <c r="F398" s="35"/>
      <c r="G398" s="35"/>
      <c r="H398" s="35"/>
      <c r="I398" s="35">
        <v>2062850</v>
      </c>
      <c r="J398" s="19">
        <f>SUM(J396:J397)</f>
        <v>2039898</v>
      </c>
      <c r="K398" s="20">
        <f>SUM(K396:K397)</f>
        <v>20644</v>
      </c>
      <c r="L398" s="20">
        <f>SUM(L396:L397)</f>
        <v>0</v>
      </c>
      <c r="M398" s="20">
        <f>SUM(M396:M397)</f>
        <v>0</v>
      </c>
      <c r="N398" s="20">
        <f>SUM(N396:N397)</f>
        <v>0</v>
      </c>
      <c r="O398" s="27">
        <f t="shared" si="12"/>
        <v>2060542</v>
      </c>
      <c r="P398" s="37">
        <f t="shared" si="13"/>
        <v>0.9988811595608018</v>
      </c>
      <c r="R398" s="46"/>
      <c r="S398" s="46"/>
    </row>
    <row r="399" spans="1:16" ht="15.75" customHeight="1">
      <c r="A399" s="80"/>
      <c r="B399" s="64" t="s">
        <v>252</v>
      </c>
      <c r="C399" s="58" t="s">
        <v>199</v>
      </c>
      <c r="D399" s="62">
        <v>25000</v>
      </c>
      <c r="E399" s="62"/>
      <c r="F399" s="62"/>
      <c r="G399" s="62"/>
      <c r="H399" s="62"/>
      <c r="I399" s="76">
        <v>25000</v>
      </c>
      <c r="J399" s="21">
        <v>24703</v>
      </c>
      <c r="K399" s="2"/>
      <c r="L399" s="2"/>
      <c r="M399" s="2"/>
      <c r="N399" s="2"/>
      <c r="O399" s="15">
        <f t="shared" si="12"/>
        <v>24703</v>
      </c>
      <c r="P399" s="38">
        <f t="shared" si="13"/>
        <v>0.98812</v>
      </c>
    </row>
    <row r="400" spans="1:16" ht="9.75">
      <c r="A400" s="80"/>
      <c r="B400" s="66" t="s">
        <v>293</v>
      </c>
      <c r="C400" s="36"/>
      <c r="D400" s="35">
        <v>25000</v>
      </c>
      <c r="E400" s="35"/>
      <c r="F400" s="35"/>
      <c r="G400" s="35"/>
      <c r="H400" s="35"/>
      <c r="I400" s="35">
        <v>25000</v>
      </c>
      <c r="J400" s="28">
        <f>SUM(J399)</f>
        <v>24703</v>
      </c>
      <c r="K400" s="28">
        <f>SUM(K399)</f>
        <v>0</v>
      </c>
      <c r="L400" s="28">
        <f>SUM(L399)</f>
        <v>0</v>
      </c>
      <c r="M400" s="28">
        <f>SUM(M399)</f>
        <v>0</v>
      </c>
      <c r="N400" s="28">
        <f>SUM(N399)</f>
        <v>0</v>
      </c>
      <c r="O400" s="27">
        <f t="shared" si="12"/>
        <v>24703</v>
      </c>
      <c r="P400" s="37">
        <f t="shared" si="13"/>
        <v>0.98812</v>
      </c>
    </row>
    <row r="401" spans="1:16" ht="29.25">
      <c r="A401" s="80"/>
      <c r="B401" s="64" t="s">
        <v>66</v>
      </c>
      <c r="C401" s="58" t="s">
        <v>171</v>
      </c>
      <c r="D401" s="62"/>
      <c r="E401" s="62"/>
      <c r="F401" s="62"/>
      <c r="G401" s="62"/>
      <c r="H401" s="62">
        <v>675030</v>
      </c>
      <c r="I401" s="76">
        <v>675030</v>
      </c>
      <c r="J401" s="21"/>
      <c r="K401" s="2"/>
      <c r="L401" s="2"/>
      <c r="M401" s="2"/>
      <c r="N401" s="2">
        <v>674931</v>
      </c>
      <c r="O401" s="15">
        <f t="shared" si="12"/>
        <v>674931</v>
      </c>
      <c r="P401" s="38">
        <f t="shared" si="13"/>
        <v>0.9998533398515621</v>
      </c>
    </row>
    <row r="402" spans="1:16" ht="19.5">
      <c r="A402" s="80"/>
      <c r="B402" s="65"/>
      <c r="C402" s="58" t="s">
        <v>48</v>
      </c>
      <c r="D402" s="62"/>
      <c r="E402" s="62"/>
      <c r="F402" s="62"/>
      <c r="G402" s="62"/>
      <c r="H402" s="62">
        <v>54012</v>
      </c>
      <c r="I402" s="76">
        <v>54012</v>
      </c>
      <c r="J402" s="21"/>
      <c r="K402" s="2"/>
      <c r="L402" s="2"/>
      <c r="M402" s="2"/>
      <c r="N402" s="2">
        <v>54012</v>
      </c>
      <c r="O402" s="15">
        <f t="shared" si="12"/>
        <v>54012</v>
      </c>
      <c r="P402" s="38">
        <f t="shared" si="13"/>
        <v>1</v>
      </c>
    </row>
    <row r="403" spans="1:16" ht="19.5">
      <c r="A403" s="80"/>
      <c r="B403" s="65"/>
      <c r="C403" s="58" t="s">
        <v>229</v>
      </c>
      <c r="D403" s="62"/>
      <c r="E403" s="62"/>
      <c r="F403" s="62"/>
      <c r="G403" s="62"/>
      <c r="H403" s="62">
        <v>119485</v>
      </c>
      <c r="I403" s="76">
        <v>119485</v>
      </c>
      <c r="J403" s="21"/>
      <c r="K403" s="2"/>
      <c r="L403" s="2"/>
      <c r="M403" s="2"/>
      <c r="N403" s="2">
        <v>119485</v>
      </c>
      <c r="O403" s="15">
        <f t="shared" si="12"/>
        <v>119485</v>
      </c>
      <c r="P403" s="38">
        <f t="shared" si="13"/>
        <v>1</v>
      </c>
    </row>
    <row r="404" spans="1:16" ht="9.75">
      <c r="A404" s="80"/>
      <c r="B404" s="65"/>
      <c r="C404" s="58" t="s">
        <v>49</v>
      </c>
      <c r="D404" s="62"/>
      <c r="E404" s="62"/>
      <c r="F404" s="62"/>
      <c r="G404" s="62"/>
      <c r="H404" s="62">
        <v>9889</v>
      </c>
      <c r="I404" s="76">
        <v>9889</v>
      </c>
      <c r="J404" s="21"/>
      <c r="K404" s="2"/>
      <c r="L404" s="2"/>
      <c r="M404" s="2"/>
      <c r="N404" s="2">
        <v>9888</v>
      </c>
      <c r="O404" s="15">
        <f t="shared" si="12"/>
        <v>9888</v>
      </c>
      <c r="P404" s="38">
        <f t="shared" si="13"/>
        <v>0.9998988775407018</v>
      </c>
    </row>
    <row r="405" spans="1:16" ht="19.5">
      <c r="A405" s="80"/>
      <c r="B405" s="65"/>
      <c r="C405" s="58" t="s">
        <v>67</v>
      </c>
      <c r="D405" s="62"/>
      <c r="E405" s="62"/>
      <c r="F405" s="62"/>
      <c r="G405" s="62"/>
      <c r="H405" s="62">
        <v>7724200</v>
      </c>
      <c r="I405" s="76">
        <v>7724200</v>
      </c>
      <c r="J405" s="21"/>
      <c r="K405" s="2"/>
      <c r="L405" s="2"/>
      <c r="M405" s="2"/>
      <c r="N405" s="2">
        <v>7724200</v>
      </c>
      <c r="O405" s="15">
        <f t="shared" si="12"/>
        <v>7724200</v>
      </c>
      <c r="P405" s="38">
        <f t="shared" si="13"/>
        <v>1</v>
      </c>
    </row>
    <row r="406" spans="1:16" ht="29.25">
      <c r="A406" s="80"/>
      <c r="B406" s="65"/>
      <c r="C406" s="58" t="s">
        <v>68</v>
      </c>
      <c r="D406" s="62"/>
      <c r="E406" s="62"/>
      <c r="F406" s="62">
        <v>40000</v>
      </c>
      <c r="G406" s="62"/>
      <c r="H406" s="62">
        <v>609445</v>
      </c>
      <c r="I406" s="76">
        <v>649445</v>
      </c>
      <c r="J406" s="21"/>
      <c r="K406" s="2"/>
      <c r="L406" s="2">
        <v>40000</v>
      </c>
      <c r="M406" s="2"/>
      <c r="N406" s="2">
        <v>609445</v>
      </c>
      <c r="O406" s="15">
        <f t="shared" si="12"/>
        <v>649445</v>
      </c>
      <c r="P406" s="38">
        <f t="shared" si="13"/>
        <v>1</v>
      </c>
    </row>
    <row r="407" spans="1:16" ht="29.25">
      <c r="A407" s="80"/>
      <c r="B407" s="65"/>
      <c r="C407" s="58" t="s">
        <v>172</v>
      </c>
      <c r="D407" s="62"/>
      <c r="E407" s="62"/>
      <c r="F407" s="62"/>
      <c r="G407" s="62"/>
      <c r="H407" s="62">
        <v>574602</v>
      </c>
      <c r="I407" s="76">
        <v>574602</v>
      </c>
      <c r="J407" s="21"/>
      <c r="K407" s="2"/>
      <c r="L407" s="2"/>
      <c r="M407" s="2"/>
      <c r="N407" s="2">
        <v>574601</v>
      </c>
      <c r="O407" s="15">
        <f t="shared" si="12"/>
        <v>574601</v>
      </c>
      <c r="P407" s="38">
        <f t="shared" si="13"/>
        <v>0.9999982596649507</v>
      </c>
    </row>
    <row r="408" spans="1:16" ht="29.25">
      <c r="A408" s="81"/>
      <c r="B408" s="65"/>
      <c r="C408" s="58" t="s">
        <v>173</v>
      </c>
      <c r="D408" s="62"/>
      <c r="E408" s="62"/>
      <c r="F408" s="62"/>
      <c r="G408" s="62"/>
      <c r="H408" s="62">
        <v>6253</v>
      </c>
      <c r="I408" s="76">
        <v>6253</v>
      </c>
      <c r="J408" s="21"/>
      <c r="K408" s="2"/>
      <c r="L408" s="2"/>
      <c r="M408" s="2"/>
      <c r="N408" s="2">
        <v>6253</v>
      </c>
      <c r="O408" s="15">
        <f t="shared" si="12"/>
        <v>6253</v>
      </c>
      <c r="P408" s="38">
        <f t="shared" si="13"/>
        <v>1</v>
      </c>
    </row>
    <row r="409" spans="1:16" ht="9.75">
      <c r="A409" s="65"/>
      <c r="B409" s="65"/>
      <c r="C409" s="58" t="s">
        <v>17</v>
      </c>
      <c r="D409" s="62"/>
      <c r="E409" s="62"/>
      <c r="F409" s="62"/>
      <c r="G409" s="62"/>
      <c r="H409" s="62">
        <v>44040</v>
      </c>
      <c r="I409" s="76">
        <v>44040</v>
      </c>
      <c r="J409" s="21"/>
      <c r="K409" s="2"/>
      <c r="L409" s="2"/>
      <c r="M409" s="2"/>
      <c r="N409" s="2">
        <v>44039</v>
      </c>
      <c r="O409" s="15">
        <f t="shared" si="12"/>
        <v>44039</v>
      </c>
      <c r="P409" s="38">
        <f t="shared" si="13"/>
        <v>0.9999772933696639</v>
      </c>
    </row>
    <row r="410" spans="1:19" s="8" customFormat="1" ht="9.75">
      <c r="A410" s="65"/>
      <c r="B410" s="65"/>
      <c r="C410" s="58" t="s">
        <v>18</v>
      </c>
      <c r="D410" s="62"/>
      <c r="E410" s="62"/>
      <c r="F410" s="62"/>
      <c r="G410" s="62"/>
      <c r="H410" s="62">
        <v>5712</v>
      </c>
      <c r="I410" s="76">
        <v>5712</v>
      </c>
      <c r="J410" s="21"/>
      <c r="K410" s="2"/>
      <c r="L410" s="2"/>
      <c r="M410" s="2"/>
      <c r="N410" s="2">
        <v>5712</v>
      </c>
      <c r="O410" s="15">
        <f t="shared" si="12"/>
        <v>5712</v>
      </c>
      <c r="P410" s="38">
        <f t="shared" si="13"/>
        <v>1</v>
      </c>
      <c r="R410" s="46"/>
      <c r="S410" s="46"/>
    </row>
    <row r="411" spans="1:16" ht="9.75">
      <c r="A411" s="65"/>
      <c r="B411" s="65"/>
      <c r="C411" s="58" t="s">
        <v>162</v>
      </c>
      <c r="D411" s="62"/>
      <c r="E411" s="62"/>
      <c r="F411" s="62"/>
      <c r="G411" s="62"/>
      <c r="H411" s="62">
        <v>37110</v>
      </c>
      <c r="I411" s="76">
        <v>37110</v>
      </c>
      <c r="J411" s="21"/>
      <c r="K411" s="2"/>
      <c r="L411" s="2"/>
      <c r="M411" s="2"/>
      <c r="N411" s="2">
        <v>37110</v>
      </c>
      <c r="O411" s="15">
        <f t="shared" si="12"/>
        <v>37110</v>
      </c>
      <c r="P411" s="38">
        <f t="shared" si="13"/>
        <v>1</v>
      </c>
    </row>
    <row r="412" spans="1:19" s="8" customFormat="1" ht="20.25" customHeight="1">
      <c r="A412" s="65"/>
      <c r="B412" s="65"/>
      <c r="C412" s="58" t="s">
        <v>174</v>
      </c>
      <c r="D412" s="62"/>
      <c r="E412" s="62"/>
      <c r="F412" s="62"/>
      <c r="G412" s="62"/>
      <c r="H412" s="62">
        <v>355000</v>
      </c>
      <c r="I412" s="76">
        <v>355000</v>
      </c>
      <c r="J412" s="21"/>
      <c r="K412" s="2"/>
      <c r="L412" s="2"/>
      <c r="M412" s="2"/>
      <c r="N412" s="2">
        <v>355000</v>
      </c>
      <c r="O412" s="15">
        <f t="shared" si="12"/>
        <v>355000</v>
      </c>
      <c r="P412" s="38">
        <f t="shared" si="13"/>
        <v>1</v>
      </c>
      <c r="R412" s="46"/>
      <c r="S412" s="46"/>
    </row>
    <row r="413" spans="1:16" ht="9.75">
      <c r="A413" s="65"/>
      <c r="B413" s="65"/>
      <c r="C413" s="58" t="s">
        <v>33</v>
      </c>
      <c r="D413" s="62"/>
      <c r="E413" s="62"/>
      <c r="F413" s="62">
        <v>290000</v>
      </c>
      <c r="G413" s="62"/>
      <c r="H413" s="62">
        <v>303855</v>
      </c>
      <c r="I413" s="76">
        <v>593855</v>
      </c>
      <c r="J413" s="21"/>
      <c r="K413" s="2"/>
      <c r="L413" s="2">
        <v>290000</v>
      </c>
      <c r="M413" s="2"/>
      <c r="N413" s="2">
        <v>303854</v>
      </c>
      <c r="O413" s="15">
        <f t="shared" si="12"/>
        <v>593854</v>
      </c>
      <c r="P413" s="38">
        <f t="shared" si="13"/>
        <v>0.9999983160872603</v>
      </c>
    </row>
    <row r="414" spans="1:16" ht="9.75">
      <c r="A414" s="65"/>
      <c r="B414" s="65"/>
      <c r="C414" s="58" t="s">
        <v>23</v>
      </c>
      <c r="D414" s="62"/>
      <c r="E414" s="62"/>
      <c r="F414" s="62">
        <v>88000</v>
      </c>
      <c r="G414" s="62"/>
      <c r="H414" s="62">
        <v>170000</v>
      </c>
      <c r="I414" s="76">
        <v>258000</v>
      </c>
      <c r="J414" s="21"/>
      <c r="K414" s="2"/>
      <c r="L414" s="2">
        <v>88000</v>
      </c>
      <c r="M414" s="2"/>
      <c r="N414" s="2">
        <v>170000</v>
      </c>
      <c r="O414" s="15">
        <f t="shared" si="12"/>
        <v>258000</v>
      </c>
      <c r="P414" s="38">
        <f t="shared" si="13"/>
        <v>1</v>
      </c>
    </row>
    <row r="415" spans="1:16" ht="9.75">
      <c r="A415" s="65"/>
      <c r="B415" s="65"/>
      <c r="C415" s="58" t="s">
        <v>24</v>
      </c>
      <c r="D415" s="62"/>
      <c r="E415" s="62"/>
      <c r="F415" s="62"/>
      <c r="G415" s="62"/>
      <c r="H415" s="62">
        <v>103000</v>
      </c>
      <c r="I415" s="76">
        <v>103000</v>
      </c>
      <c r="J415" s="21"/>
      <c r="K415" s="2"/>
      <c r="L415" s="2"/>
      <c r="M415" s="2"/>
      <c r="N415" s="2">
        <v>103000</v>
      </c>
      <c r="O415" s="15">
        <f t="shared" si="12"/>
        <v>103000</v>
      </c>
      <c r="P415" s="38">
        <f t="shared" si="13"/>
        <v>1</v>
      </c>
    </row>
    <row r="416" spans="1:16" ht="9.75">
      <c r="A416" s="65"/>
      <c r="B416" s="65"/>
      <c r="C416" s="58" t="s">
        <v>50</v>
      </c>
      <c r="D416" s="62"/>
      <c r="E416" s="62"/>
      <c r="F416" s="62"/>
      <c r="G416" s="62"/>
      <c r="H416" s="62">
        <v>59650</v>
      </c>
      <c r="I416" s="76">
        <v>59650</v>
      </c>
      <c r="J416" s="21"/>
      <c r="K416" s="2"/>
      <c r="L416" s="2"/>
      <c r="M416" s="2"/>
      <c r="N416" s="2">
        <v>59650</v>
      </c>
      <c r="O416" s="15">
        <f t="shared" si="12"/>
        <v>59650</v>
      </c>
      <c r="P416" s="38">
        <f t="shared" si="13"/>
        <v>1</v>
      </c>
    </row>
    <row r="417" spans="1:16" ht="9.75">
      <c r="A417" s="65"/>
      <c r="B417" s="65"/>
      <c r="C417" s="58" t="s">
        <v>10</v>
      </c>
      <c r="D417" s="62"/>
      <c r="E417" s="62"/>
      <c r="F417" s="62"/>
      <c r="G417" s="62"/>
      <c r="H417" s="62">
        <v>163000</v>
      </c>
      <c r="I417" s="76">
        <v>163000</v>
      </c>
      <c r="J417" s="21"/>
      <c r="K417" s="2"/>
      <c r="L417" s="2"/>
      <c r="M417" s="2"/>
      <c r="N417" s="2">
        <v>163000</v>
      </c>
      <c r="O417" s="15">
        <f t="shared" si="12"/>
        <v>163000</v>
      </c>
      <c r="P417" s="38">
        <f t="shared" si="13"/>
        <v>1</v>
      </c>
    </row>
    <row r="418" spans="1:16" ht="19.5">
      <c r="A418" s="65"/>
      <c r="B418" s="65"/>
      <c r="C418" s="58" t="s">
        <v>194</v>
      </c>
      <c r="D418" s="62"/>
      <c r="E418" s="62"/>
      <c r="F418" s="62"/>
      <c r="G418" s="62"/>
      <c r="H418" s="62">
        <v>4300</v>
      </c>
      <c r="I418" s="76">
        <v>4300</v>
      </c>
      <c r="J418" s="21"/>
      <c r="K418" s="2"/>
      <c r="L418" s="2"/>
      <c r="M418" s="2"/>
      <c r="N418" s="2">
        <v>4300</v>
      </c>
      <c r="O418" s="15">
        <f t="shared" si="12"/>
        <v>4300</v>
      </c>
      <c r="P418" s="38">
        <f t="shared" si="13"/>
        <v>1</v>
      </c>
    </row>
    <row r="419" spans="1:16" ht="18.75" customHeight="1">
      <c r="A419" s="65"/>
      <c r="B419" s="65"/>
      <c r="C419" s="58" t="s">
        <v>220</v>
      </c>
      <c r="D419" s="62"/>
      <c r="E419" s="62"/>
      <c r="F419" s="62"/>
      <c r="G419" s="62"/>
      <c r="H419" s="62">
        <v>13000</v>
      </c>
      <c r="I419" s="76">
        <v>13000</v>
      </c>
      <c r="J419" s="21"/>
      <c r="K419" s="2"/>
      <c r="L419" s="2"/>
      <c r="M419" s="2"/>
      <c r="N419" s="2">
        <v>13000</v>
      </c>
      <c r="O419" s="15">
        <f t="shared" si="12"/>
        <v>13000</v>
      </c>
      <c r="P419" s="38">
        <f t="shared" si="13"/>
        <v>1</v>
      </c>
    </row>
    <row r="420" spans="1:16" ht="29.25">
      <c r="A420" s="65"/>
      <c r="B420" s="65"/>
      <c r="C420" s="58" t="s">
        <v>221</v>
      </c>
      <c r="D420" s="62"/>
      <c r="E420" s="62"/>
      <c r="F420" s="62"/>
      <c r="G420" s="62"/>
      <c r="H420" s="62">
        <v>20000</v>
      </c>
      <c r="I420" s="76">
        <v>20000</v>
      </c>
      <c r="J420" s="21"/>
      <c r="K420" s="2"/>
      <c r="L420" s="2"/>
      <c r="M420" s="2"/>
      <c r="N420" s="2">
        <v>20000</v>
      </c>
      <c r="O420" s="15">
        <f t="shared" si="12"/>
        <v>20000</v>
      </c>
      <c r="P420" s="38">
        <f t="shared" si="13"/>
        <v>1</v>
      </c>
    </row>
    <row r="421" spans="1:16" ht="9.75">
      <c r="A421" s="65"/>
      <c r="B421" s="65"/>
      <c r="C421" s="58" t="s">
        <v>51</v>
      </c>
      <c r="D421" s="62"/>
      <c r="E421" s="62"/>
      <c r="F421" s="62"/>
      <c r="G421" s="62"/>
      <c r="H421" s="62">
        <v>5903</v>
      </c>
      <c r="I421" s="76">
        <v>5903</v>
      </c>
      <c r="J421" s="21"/>
      <c r="K421" s="2"/>
      <c r="L421" s="2"/>
      <c r="M421" s="2"/>
      <c r="N421" s="2">
        <v>5903</v>
      </c>
      <c r="O421" s="15">
        <f t="shared" si="12"/>
        <v>5903</v>
      </c>
      <c r="P421" s="38">
        <f t="shared" si="13"/>
        <v>1</v>
      </c>
    </row>
    <row r="422" spans="1:16" ht="9.75">
      <c r="A422" s="65"/>
      <c r="B422" s="65"/>
      <c r="C422" s="58" t="s">
        <v>58</v>
      </c>
      <c r="D422" s="62"/>
      <c r="E422" s="62"/>
      <c r="F422" s="62"/>
      <c r="G422" s="62"/>
      <c r="H422" s="62">
        <v>1175</v>
      </c>
      <c r="I422" s="76">
        <v>1175</v>
      </c>
      <c r="J422" s="21"/>
      <c r="K422" s="2"/>
      <c r="L422" s="2"/>
      <c r="M422" s="2"/>
      <c r="N422" s="2">
        <v>1175</v>
      </c>
      <c r="O422" s="15">
        <f t="shared" si="12"/>
        <v>1175</v>
      </c>
      <c r="P422" s="38">
        <f t="shared" si="13"/>
        <v>1</v>
      </c>
    </row>
    <row r="423" spans="1:16" ht="9.75">
      <c r="A423" s="65"/>
      <c r="B423" s="65"/>
      <c r="C423" s="58" t="s">
        <v>25</v>
      </c>
      <c r="D423" s="62"/>
      <c r="E423" s="62"/>
      <c r="F423" s="62"/>
      <c r="G423" s="62"/>
      <c r="H423" s="62">
        <v>20000</v>
      </c>
      <c r="I423" s="76">
        <v>20000</v>
      </c>
      <c r="J423" s="21"/>
      <c r="K423" s="2"/>
      <c r="L423" s="2"/>
      <c r="M423" s="2"/>
      <c r="N423" s="2">
        <v>20000</v>
      </c>
      <c r="O423" s="15">
        <f t="shared" si="12"/>
        <v>20000</v>
      </c>
      <c r="P423" s="38">
        <f t="shared" si="13"/>
        <v>1</v>
      </c>
    </row>
    <row r="424" spans="1:16" ht="19.5">
      <c r="A424" s="65"/>
      <c r="B424" s="65"/>
      <c r="C424" s="58" t="s">
        <v>52</v>
      </c>
      <c r="D424" s="62"/>
      <c r="E424" s="62"/>
      <c r="F424" s="62"/>
      <c r="G424" s="62"/>
      <c r="H424" s="62">
        <v>4841</v>
      </c>
      <c r="I424" s="76">
        <v>4841</v>
      </c>
      <c r="J424" s="21"/>
      <c r="K424" s="2"/>
      <c r="L424" s="2"/>
      <c r="M424" s="2"/>
      <c r="N424" s="2">
        <v>4840</v>
      </c>
      <c r="O424" s="15">
        <f t="shared" si="12"/>
        <v>4840</v>
      </c>
      <c r="P424" s="38">
        <f t="shared" si="13"/>
        <v>0.999793431109275</v>
      </c>
    </row>
    <row r="425" spans="1:16" ht="9.75">
      <c r="A425" s="65"/>
      <c r="B425" s="65"/>
      <c r="C425" s="58" t="s">
        <v>69</v>
      </c>
      <c r="D425" s="62"/>
      <c r="E425" s="62"/>
      <c r="F425" s="62"/>
      <c r="G425" s="62"/>
      <c r="H425" s="62">
        <v>142169</v>
      </c>
      <c r="I425" s="76">
        <v>142169</v>
      </c>
      <c r="J425" s="21"/>
      <c r="K425" s="2"/>
      <c r="L425" s="2"/>
      <c r="M425" s="2"/>
      <c r="N425" s="2">
        <v>142168</v>
      </c>
      <c r="O425" s="15">
        <f t="shared" si="12"/>
        <v>142168</v>
      </c>
      <c r="P425" s="38">
        <f t="shared" si="13"/>
        <v>0.9999929661177894</v>
      </c>
    </row>
    <row r="426" spans="1:16" ht="9.75">
      <c r="A426" s="65"/>
      <c r="B426" s="65"/>
      <c r="C426" s="58" t="s">
        <v>39</v>
      </c>
      <c r="D426" s="62"/>
      <c r="E426" s="62"/>
      <c r="F426" s="62"/>
      <c r="G426" s="62"/>
      <c r="H426" s="62">
        <v>38706</v>
      </c>
      <c r="I426" s="76">
        <v>38706</v>
      </c>
      <c r="J426" s="21"/>
      <c r="K426" s="2"/>
      <c r="L426" s="2"/>
      <c r="M426" s="2"/>
      <c r="N426" s="2">
        <v>38705</v>
      </c>
      <c r="O426" s="15">
        <f t="shared" si="12"/>
        <v>38705</v>
      </c>
      <c r="P426" s="38">
        <f t="shared" si="13"/>
        <v>0.9999741642122668</v>
      </c>
    </row>
    <row r="427" spans="1:16" ht="29.25">
      <c r="A427" s="65"/>
      <c r="B427" s="65"/>
      <c r="C427" s="58" t="s">
        <v>226</v>
      </c>
      <c r="D427" s="62"/>
      <c r="E427" s="62"/>
      <c r="F427" s="62"/>
      <c r="G427" s="62"/>
      <c r="H427" s="62">
        <v>2060</v>
      </c>
      <c r="I427" s="76">
        <v>2060</v>
      </c>
      <c r="J427" s="21"/>
      <c r="K427" s="2"/>
      <c r="L427" s="2"/>
      <c r="M427" s="2"/>
      <c r="N427" s="2">
        <v>2060</v>
      </c>
      <c r="O427" s="15">
        <f t="shared" si="12"/>
        <v>2060</v>
      </c>
      <c r="P427" s="38">
        <f t="shared" si="13"/>
        <v>1</v>
      </c>
    </row>
    <row r="428" spans="1:16" ht="19.5">
      <c r="A428" s="65"/>
      <c r="B428" s="65"/>
      <c r="C428" s="58" t="s">
        <v>227</v>
      </c>
      <c r="D428" s="62"/>
      <c r="E428" s="62"/>
      <c r="F428" s="62"/>
      <c r="G428" s="62"/>
      <c r="H428" s="62">
        <v>24000</v>
      </c>
      <c r="I428" s="76">
        <v>24000</v>
      </c>
      <c r="J428" s="21"/>
      <c r="K428" s="2"/>
      <c r="L428" s="2"/>
      <c r="M428" s="2"/>
      <c r="N428" s="2">
        <v>24000</v>
      </c>
      <c r="O428" s="15">
        <f t="shared" si="12"/>
        <v>24000</v>
      </c>
      <c r="P428" s="38">
        <f t="shared" si="13"/>
        <v>1</v>
      </c>
    </row>
    <row r="429" spans="1:16" ht="19.5">
      <c r="A429" s="65"/>
      <c r="B429" s="65"/>
      <c r="C429" s="58" t="s">
        <v>21</v>
      </c>
      <c r="D429" s="62"/>
      <c r="E429" s="62"/>
      <c r="F429" s="62">
        <v>632000</v>
      </c>
      <c r="G429" s="62"/>
      <c r="H429" s="62">
        <v>16470</v>
      </c>
      <c r="I429" s="76">
        <v>648470</v>
      </c>
      <c r="J429" s="21"/>
      <c r="K429" s="2"/>
      <c r="L429" s="2">
        <v>632000</v>
      </c>
      <c r="M429" s="2"/>
      <c r="N429" s="2">
        <v>16470</v>
      </c>
      <c r="O429" s="15">
        <f t="shared" si="12"/>
        <v>648470</v>
      </c>
      <c r="P429" s="38">
        <f t="shared" si="13"/>
        <v>1</v>
      </c>
    </row>
    <row r="430" spans="1:16" ht="19.5">
      <c r="A430" s="65"/>
      <c r="B430" s="65"/>
      <c r="C430" s="58" t="s">
        <v>27</v>
      </c>
      <c r="D430" s="62"/>
      <c r="E430" s="62"/>
      <c r="F430" s="62">
        <v>450000</v>
      </c>
      <c r="G430" s="62"/>
      <c r="H430" s="62">
        <v>343530</v>
      </c>
      <c r="I430" s="76">
        <v>793530</v>
      </c>
      <c r="J430" s="21"/>
      <c r="K430" s="2"/>
      <c r="L430" s="2">
        <v>450000</v>
      </c>
      <c r="M430" s="2"/>
      <c r="N430" s="2">
        <v>343530</v>
      </c>
      <c r="O430" s="15">
        <f t="shared" si="12"/>
        <v>793530</v>
      </c>
      <c r="P430" s="38">
        <f t="shared" si="13"/>
        <v>1</v>
      </c>
    </row>
    <row r="431" spans="1:16" ht="9.75">
      <c r="A431" s="65"/>
      <c r="B431" s="66" t="s">
        <v>294</v>
      </c>
      <c r="C431" s="36"/>
      <c r="D431" s="35"/>
      <c r="E431" s="35"/>
      <c r="F431" s="35">
        <v>1500000</v>
      </c>
      <c r="G431" s="35"/>
      <c r="H431" s="35">
        <v>11650437</v>
      </c>
      <c r="I431" s="35">
        <v>13150437</v>
      </c>
      <c r="J431" s="19">
        <f>SUM(J401:J430)</f>
        <v>0</v>
      </c>
      <c r="K431" s="19">
        <f>SUM(K401:K430)</f>
        <v>0</v>
      </c>
      <c r="L431" s="19">
        <f>SUM(L401:L430)</f>
        <v>1500000</v>
      </c>
      <c r="M431" s="19">
        <f>SUM(M401:M430)</f>
        <v>0</v>
      </c>
      <c r="N431" s="19">
        <f>SUM(N401:N430)</f>
        <v>11650331</v>
      </c>
      <c r="O431" s="27">
        <f t="shared" si="12"/>
        <v>13150331</v>
      </c>
      <c r="P431" s="37">
        <f t="shared" si="13"/>
        <v>0.9999919394313664</v>
      </c>
    </row>
    <row r="432" spans="1:16" ht="19.5">
      <c r="A432" s="65"/>
      <c r="B432" s="64" t="s">
        <v>70</v>
      </c>
      <c r="C432" s="58" t="s">
        <v>163</v>
      </c>
      <c r="D432" s="62">
        <v>215</v>
      </c>
      <c r="E432" s="62"/>
      <c r="F432" s="62"/>
      <c r="G432" s="62"/>
      <c r="H432" s="62"/>
      <c r="I432" s="76">
        <v>215</v>
      </c>
      <c r="J432" s="21">
        <v>146</v>
      </c>
      <c r="K432" s="2"/>
      <c r="L432" s="2"/>
      <c r="M432" s="2"/>
      <c r="N432" s="2"/>
      <c r="O432" s="15">
        <f t="shared" si="12"/>
        <v>146</v>
      </c>
      <c r="P432" s="38">
        <f t="shared" si="13"/>
        <v>0.6790697674418604</v>
      </c>
    </row>
    <row r="433" spans="1:19" s="8" customFormat="1" ht="19.5">
      <c r="A433" s="65"/>
      <c r="B433" s="65"/>
      <c r="C433" s="58" t="s">
        <v>30</v>
      </c>
      <c r="D433" s="62">
        <v>7605</v>
      </c>
      <c r="E433" s="62"/>
      <c r="F433" s="62"/>
      <c r="G433" s="62"/>
      <c r="H433" s="62"/>
      <c r="I433" s="76">
        <v>7605</v>
      </c>
      <c r="J433" s="21">
        <v>6618</v>
      </c>
      <c r="K433" s="2"/>
      <c r="L433" s="2"/>
      <c r="M433" s="2"/>
      <c r="N433" s="2"/>
      <c r="O433" s="15">
        <f t="shared" si="12"/>
        <v>6618</v>
      </c>
      <c r="P433" s="38">
        <f t="shared" si="13"/>
        <v>0.8702169625246549</v>
      </c>
      <c r="R433" s="46"/>
      <c r="S433" s="46"/>
    </row>
    <row r="434" spans="1:16" ht="9.75">
      <c r="A434" s="65"/>
      <c r="B434" s="65"/>
      <c r="C434" s="58" t="s">
        <v>33</v>
      </c>
      <c r="D434" s="62">
        <v>10137</v>
      </c>
      <c r="E434" s="62">
        <v>5000</v>
      </c>
      <c r="F434" s="62"/>
      <c r="G434" s="62"/>
      <c r="H434" s="62"/>
      <c r="I434" s="76">
        <v>15137</v>
      </c>
      <c r="J434" s="21">
        <v>9427</v>
      </c>
      <c r="K434" s="2">
        <v>2893</v>
      </c>
      <c r="L434" s="2"/>
      <c r="M434" s="2"/>
      <c r="N434" s="2"/>
      <c r="O434" s="15">
        <f t="shared" si="12"/>
        <v>12320</v>
      </c>
      <c r="P434" s="38">
        <f t="shared" si="13"/>
        <v>0.8138997159278589</v>
      </c>
    </row>
    <row r="435" spans="1:16" ht="9.75">
      <c r="A435" s="65"/>
      <c r="B435" s="65"/>
      <c r="C435" s="58" t="s">
        <v>23</v>
      </c>
      <c r="D435" s="62">
        <v>22000</v>
      </c>
      <c r="E435" s="62"/>
      <c r="F435" s="62"/>
      <c r="G435" s="62"/>
      <c r="H435" s="62"/>
      <c r="I435" s="76">
        <v>22000</v>
      </c>
      <c r="J435" s="21">
        <v>21958</v>
      </c>
      <c r="K435" s="2"/>
      <c r="L435" s="2"/>
      <c r="M435" s="2"/>
      <c r="N435" s="2"/>
      <c r="O435" s="15">
        <f t="shared" si="12"/>
        <v>21958</v>
      </c>
      <c r="P435" s="38">
        <f t="shared" si="13"/>
        <v>0.9980909090909091</v>
      </c>
    </row>
    <row r="436" spans="1:16" ht="9.75">
      <c r="A436" s="65"/>
      <c r="B436" s="65"/>
      <c r="C436" s="58" t="s">
        <v>24</v>
      </c>
      <c r="D436" s="62">
        <v>6000</v>
      </c>
      <c r="E436" s="62"/>
      <c r="F436" s="62"/>
      <c r="G436" s="62"/>
      <c r="H436" s="62"/>
      <c r="I436" s="76">
        <v>6000</v>
      </c>
      <c r="J436" s="21">
        <v>5999</v>
      </c>
      <c r="K436" s="2"/>
      <c r="L436" s="2"/>
      <c r="M436" s="2"/>
      <c r="N436" s="2"/>
      <c r="O436" s="15">
        <f t="shared" si="12"/>
        <v>5999</v>
      </c>
      <c r="P436" s="38">
        <f t="shared" si="13"/>
        <v>0.9998333333333334</v>
      </c>
    </row>
    <row r="437" spans="1:16" ht="9.75">
      <c r="A437" s="65"/>
      <c r="B437" s="65"/>
      <c r="C437" s="58" t="s">
        <v>50</v>
      </c>
      <c r="D437" s="62">
        <v>1407</v>
      </c>
      <c r="E437" s="62"/>
      <c r="F437" s="62"/>
      <c r="G437" s="62"/>
      <c r="H437" s="62"/>
      <c r="I437" s="76">
        <v>1407</v>
      </c>
      <c r="J437" s="21">
        <v>1407</v>
      </c>
      <c r="K437" s="2"/>
      <c r="L437" s="2"/>
      <c r="M437" s="2"/>
      <c r="N437" s="2"/>
      <c r="O437" s="15">
        <f t="shared" si="12"/>
        <v>1407</v>
      </c>
      <c r="P437" s="38">
        <f t="shared" si="13"/>
        <v>1</v>
      </c>
    </row>
    <row r="438" spans="1:16" ht="9.75">
      <c r="A438" s="65"/>
      <c r="B438" s="65"/>
      <c r="C438" s="58" t="s">
        <v>10</v>
      </c>
      <c r="D438" s="62">
        <v>2883</v>
      </c>
      <c r="E438" s="62"/>
      <c r="F438" s="62"/>
      <c r="G438" s="62"/>
      <c r="H438" s="62"/>
      <c r="I438" s="76">
        <v>2883</v>
      </c>
      <c r="J438" s="21">
        <v>2205</v>
      </c>
      <c r="K438" s="2"/>
      <c r="L438" s="2"/>
      <c r="M438" s="2"/>
      <c r="N438" s="2"/>
      <c r="O438" s="15">
        <f t="shared" si="12"/>
        <v>2205</v>
      </c>
      <c r="P438" s="38">
        <f t="shared" si="13"/>
        <v>0.7648283038501561</v>
      </c>
    </row>
    <row r="439" spans="1:16" ht="29.25">
      <c r="A439" s="65"/>
      <c r="B439" s="65"/>
      <c r="C439" s="58" t="s">
        <v>221</v>
      </c>
      <c r="D439" s="62">
        <v>1400</v>
      </c>
      <c r="E439" s="62"/>
      <c r="F439" s="62"/>
      <c r="G439" s="62"/>
      <c r="H439" s="62"/>
      <c r="I439" s="76">
        <v>1400</v>
      </c>
      <c r="J439" s="21">
        <v>1123</v>
      </c>
      <c r="K439" s="2"/>
      <c r="L439" s="2"/>
      <c r="M439" s="2"/>
      <c r="N439" s="2"/>
      <c r="O439" s="15">
        <f t="shared" si="12"/>
        <v>1123</v>
      </c>
      <c r="P439" s="38">
        <f t="shared" si="13"/>
        <v>0.8021428571428572</v>
      </c>
    </row>
    <row r="440" spans="1:16" ht="9.75">
      <c r="A440" s="65"/>
      <c r="B440" s="65"/>
      <c r="C440" s="58" t="s">
        <v>25</v>
      </c>
      <c r="D440" s="62">
        <v>7500</v>
      </c>
      <c r="E440" s="62"/>
      <c r="F440" s="62"/>
      <c r="G440" s="62"/>
      <c r="H440" s="62"/>
      <c r="I440" s="76">
        <v>7500</v>
      </c>
      <c r="J440" s="21">
        <v>5166</v>
      </c>
      <c r="K440" s="2"/>
      <c r="L440" s="2"/>
      <c r="M440" s="2"/>
      <c r="N440" s="2"/>
      <c r="O440" s="15">
        <f t="shared" si="12"/>
        <v>5166</v>
      </c>
      <c r="P440" s="38">
        <f t="shared" si="13"/>
        <v>0.6888</v>
      </c>
    </row>
    <row r="441" spans="1:19" s="8" customFormat="1" ht="19.5">
      <c r="A441" s="65"/>
      <c r="B441" s="65"/>
      <c r="C441" s="58" t="s">
        <v>27</v>
      </c>
      <c r="D441" s="62">
        <v>9353</v>
      </c>
      <c r="E441" s="62"/>
      <c r="F441" s="62"/>
      <c r="G441" s="62"/>
      <c r="H441" s="62"/>
      <c r="I441" s="76">
        <v>9353</v>
      </c>
      <c r="J441" s="21">
        <v>9352</v>
      </c>
      <c r="K441" s="2"/>
      <c r="L441" s="2"/>
      <c r="M441" s="2"/>
      <c r="N441" s="2"/>
      <c r="O441" s="15">
        <f t="shared" si="12"/>
        <v>9352</v>
      </c>
      <c r="P441" s="38">
        <f t="shared" si="13"/>
        <v>0.9998930824334438</v>
      </c>
      <c r="R441" s="46"/>
      <c r="S441" s="46"/>
    </row>
    <row r="442" spans="1:16" ht="9.75">
      <c r="A442" s="65"/>
      <c r="B442" s="66" t="s">
        <v>295</v>
      </c>
      <c r="C442" s="36"/>
      <c r="D442" s="35">
        <v>68500</v>
      </c>
      <c r="E442" s="35">
        <v>5000</v>
      </c>
      <c r="F442" s="35"/>
      <c r="G442" s="35"/>
      <c r="H442" s="35"/>
      <c r="I442" s="35">
        <v>73500</v>
      </c>
      <c r="J442" s="19">
        <f>SUM(J432:J441)</f>
        <v>63401</v>
      </c>
      <c r="K442" s="19">
        <f>SUM(K432:K441)</f>
        <v>2893</v>
      </c>
      <c r="L442" s="19">
        <f>SUM(L432:L441)</f>
        <v>0</v>
      </c>
      <c r="M442" s="19">
        <f>SUM(M432:M441)</f>
        <v>0</v>
      </c>
      <c r="N442" s="19">
        <f>SUM(N432:N441)</f>
        <v>0</v>
      </c>
      <c r="O442" s="27">
        <f t="shared" si="12"/>
        <v>66294</v>
      </c>
      <c r="P442" s="37">
        <f t="shared" si="13"/>
        <v>0.9019591836734694</v>
      </c>
    </row>
    <row r="443" spans="1:16" ht="9.75">
      <c r="A443" s="65"/>
      <c r="B443" s="64" t="s">
        <v>71</v>
      </c>
      <c r="C443" s="58" t="s">
        <v>33</v>
      </c>
      <c r="D443" s="62"/>
      <c r="E443" s="62"/>
      <c r="F443" s="62">
        <v>29000</v>
      </c>
      <c r="G443" s="62"/>
      <c r="H443" s="62"/>
      <c r="I443" s="76">
        <v>29000</v>
      </c>
      <c r="J443" s="21"/>
      <c r="K443" s="2"/>
      <c r="L443" s="2">
        <v>18016</v>
      </c>
      <c r="M443" s="2"/>
      <c r="N443" s="2"/>
      <c r="O443" s="15">
        <f t="shared" si="12"/>
        <v>18016</v>
      </c>
      <c r="P443" s="38">
        <f t="shared" si="13"/>
        <v>0.6212413793103448</v>
      </c>
    </row>
    <row r="444" spans="1:16" ht="9.75">
      <c r="A444" s="65"/>
      <c r="B444" s="65"/>
      <c r="C444" s="58" t="s">
        <v>23</v>
      </c>
      <c r="D444" s="62"/>
      <c r="E444" s="62"/>
      <c r="F444" s="62">
        <v>1500</v>
      </c>
      <c r="G444" s="62"/>
      <c r="H444" s="62"/>
      <c r="I444" s="76">
        <v>1500</v>
      </c>
      <c r="J444" s="21"/>
      <c r="K444" s="2"/>
      <c r="L444" s="2">
        <v>1287</v>
      </c>
      <c r="M444" s="2"/>
      <c r="N444" s="2"/>
      <c r="O444" s="15">
        <f t="shared" si="12"/>
        <v>1287</v>
      </c>
      <c r="P444" s="38">
        <f t="shared" si="13"/>
        <v>0.858</v>
      </c>
    </row>
    <row r="445" spans="1:16" ht="9.75">
      <c r="A445" s="65"/>
      <c r="B445" s="65"/>
      <c r="C445" s="58" t="s">
        <v>24</v>
      </c>
      <c r="D445" s="62"/>
      <c r="E445" s="62"/>
      <c r="F445" s="62">
        <v>35000</v>
      </c>
      <c r="G445" s="62"/>
      <c r="H445" s="62"/>
      <c r="I445" s="76">
        <v>35000</v>
      </c>
      <c r="J445" s="21"/>
      <c r="K445" s="2"/>
      <c r="L445" s="2">
        <v>32446</v>
      </c>
      <c r="M445" s="2"/>
      <c r="N445" s="2"/>
      <c r="O445" s="15">
        <f t="shared" si="12"/>
        <v>32446</v>
      </c>
      <c r="P445" s="38">
        <f t="shared" si="13"/>
        <v>0.9270285714285714</v>
      </c>
    </row>
    <row r="446" spans="1:16" ht="9.75">
      <c r="A446" s="65"/>
      <c r="B446" s="65"/>
      <c r="C446" s="58" t="s">
        <v>10</v>
      </c>
      <c r="D446" s="62"/>
      <c r="E446" s="62"/>
      <c r="F446" s="62">
        <v>4000</v>
      </c>
      <c r="G446" s="62"/>
      <c r="H446" s="62"/>
      <c r="I446" s="76">
        <v>4000</v>
      </c>
      <c r="J446" s="21"/>
      <c r="K446" s="2"/>
      <c r="L446" s="2"/>
      <c r="M446" s="2"/>
      <c r="N446" s="2"/>
      <c r="O446" s="15">
        <f t="shared" si="12"/>
        <v>0</v>
      </c>
      <c r="P446" s="38">
        <f t="shared" si="13"/>
        <v>0</v>
      </c>
    </row>
    <row r="447" spans="1:16" ht="9.75">
      <c r="A447" s="65"/>
      <c r="B447" s="66" t="s">
        <v>296</v>
      </c>
      <c r="C447" s="36"/>
      <c r="D447" s="35"/>
      <c r="E447" s="35"/>
      <c r="F447" s="35">
        <v>69500</v>
      </c>
      <c r="G447" s="35"/>
      <c r="H447" s="35"/>
      <c r="I447" s="35">
        <v>69500</v>
      </c>
      <c r="J447" s="19">
        <f>SUM(J443:J446)</f>
        <v>0</v>
      </c>
      <c r="K447" s="19">
        <f>SUM(K443:K446)</f>
        <v>0</v>
      </c>
      <c r="L447" s="19">
        <f>SUM(L443:L446)</f>
        <v>51749</v>
      </c>
      <c r="M447" s="19">
        <f>SUM(M443:M446)</f>
        <v>0</v>
      </c>
      <c r="N447" s="19">
        <f>SUM(N443:N446)</f>
        <v>0</v>
      </c>
      <c r="O447" s="27">
        <f t="shared" si="12"/>
        <v>51749</v>
      </c>
      <c r="P447" s="37">
        <f t="shared" si="13"/>
        <v>0.744589928057554</v>
      </c>
    </row>
    <row r="448" spans="1:16" ht="19.5">
      <c r="A448" s="65"/>
      <c r="B448" s="64" t="s">
        <v>72</v>
      </c>
      <c r="C448" s="58" t="s">
        <v>163</v>
      </c>
      <c r="D448" s="62">
        <v>222600</v>
      </c>
      <c r="E448" s="62"/>
      <c r="F448" s="62"/>
      <c r="G448" s="62"/>
      <c r="H448" s="62"/>
      <c r="I448" s="76">
        <v>222600</v>
      </c>
      <c r="J448" s="21">
        <v>198709</v>
      </c>
      <c r="K448" s="2"/>
      <c r="L448" s="2"/>
      <c r="M448" s="2"/>
      <c r="N448" s="2"/>
      <c r="O448" s="15">
        <f t="shared" si="12"/>
        <v>198709</v>
      </c>
      <c r="P448" s="38">
        <f t="shared" si="13"/>
        <v>0.8926729559748428</v>
      </c>
    </row>
    <row r="449" spans="1:16" ht="19.5">
      <c r="A449" s="65"/>
      <c r="B449" s="65"/>
      <c r="C449" s="58" t="s">
        <v>48</v>
      </c>
      <c r="D449" s="62">
        <v>3815737</v>
      </c>
      <c r="E449" s="62"/>
      <c r="F449" s="62"/>
      <c r="G449" s="62"/>
      <c r="H449" s="62"/>
      <c r="I449" s="76">
        <v>3815737</v>
      </c>
      <c r="J449" s="21">
        <v>3696340</v>
      </c>
      <c r="K449" s="2"/>
      <c r="L449" s="2"/>
      <c r="M449" s="2"/>
      <c r="N449" s="2"/>
      <c r="O449" s="15">
        <f t="shared" si="12"/>
        <v>3696340</v>
      </c>
      <c r="P449" s="38">
        <f t="shared" si="13"/>
        <v>0.9687093214233581</v>
      </c>
    </row>
    <row r="450" spans="1:16" ht="9.75">
      <c r="A450" s="65"/>
      <c r="B450" s="65"/>
      <c r="C450" s="58" t="s">
        <v>49</v>
      </c>
      <c r="D450" s="62">
        <v>265180</v>
      </c>
      <c r="E450" s="62"/>
      <c r="F450" s="62"/>
      <c r="G450" s="62"/>
      <c r="H450" s="62"/>
      <c r="I450" s="76">
        <v>265180</v>
      </c>
      <c r="J450" s="21">
        <v>265179</v>
      </c>
      <c r="K450" s="2"/>
      <c r="L450" s="2"/>
      <c r="M450" s="2"/>
      <c r="N450" s="2"/>
      <c r="O450" s="15">
        <f t="shared" si="12"/>
        <v>265179</v>
      </c>
      <c r="P450" s="38">
        <f t="shared" si="13"/>
        <v>0.9999962289765443</v>
      </c>
    </row>
    <row r="451" spans="1:16" ht="9.75">
      <c r="A451" s="65"/>
      <c r="B451" s="65"/>
      <c r="C451" s="58" t="s">
        <v>17</v>
      </c>
      <c r="D451" s="62">
        <v>604612</v>
      </c>
      <c r="E451" s="62"/>
      <c r="F451" s="62"/>
      <c r="G451" s="62"/>
      <c r="H451" s="62"/>
      <c r="I451" s="76">
        <v>604612</v>
      </c>
      <c r="J451" s="21">
        <v>586855</v>
      </c>
      <c r="K451" s="2"/>
      <c r="L451" s="2"/>
      <c r="M451" s="2"/>
      <c r="N451" s="2"/>
      <c r="O451" s="15">
        <f t="shared" si="12"/>
        <v>586855</v>
      </c>
      <c r="P451" s="38">
        <f t="shared" si="13"/>
        <v>0.9706307516225282</v>
      </c>
    </row>
    <row r="452" spans="1:16" ht="9.75">
      <c r="A452" s="65"/>
      <c r="B452" s="65"/>
      <c r="C452" s="58" t="s">
        <v>18</v>
      </c>
      <c r="D452" s="62">
        <v>96320</v>
      </c>
      <c r="E452" s="62"/>
      <c r="F452" s="62"/>
      <c r="G452" s="62"/>
      <c r="H452" s="62"/>
      <c r="I452" s="76">
        <v>96320</v>
      </c>
      <c r="J452" s="21">
        <v>93179</v>
      </c>
      <c r="K452" s="2"/>
      <c r="L452" s="2"/>
      <c r="M452" s="2"/>
      <c r="N452" s="2"/>
      <c r="O452" s="15">
        <f t="shared" si="12"/>
        <v>93179</v>
      </c>
      <c r="P452" s="38">
        <f t="shared" si="13"/>
        <v>0.967389950166113</v>
      </c>
    </row>
    <row r="453" spans="1:16" ht="19.5">
      <c r="A453" s="65"/>
      <c r="B453" s="65"/>
      <c r="C453" s="58" t="s">
        <v>61</v>
      </c>
      <c r="D453" s="62">
        <v>64400</v>
      </c>
      <c r="E453" s="62"/>
      <c r="F453" s="62"/>
      <c r="G453" s="62"/>
      <c r="H453" s="62"/>
      <c r="I453" s="76">
        <v>64400</v>
      </c>
      <c r="J453" s="21">
        <v>59332</v>
      </c>
      <c r="K453" s="2"/>
      <c r="L453" s="2"/>
      <c r="M453" s="2"/>
      <c r="N453" s="2"/>
      <c r="O453" s="15">
        <f t="shared" si="12"/>
        <v>59332</v>
      </c>
      <c r="P453" s="38">
        <f t="shared" si="13"/>
        <v>0.921304347826087</v>
      </c>
    </row>
    <row r="454" spans="1:16" ht="9.75">
      <c r="A454" s="65"/>
      <c r="B454" s="65"/>
      <c r="C454" s="58" t="s">
        <v>33</v>
      </c>
      <c r="D454" s="62">
        <v>355450</v>
      </c>
      <c r="E454" s="62">
        <v>2500</v>
      </c>
      <c r="F454" s="62"/>
      <c r="G454" s="62"/>
      <c r="H454" s="62"/>
      <c r="I454" s="76">
        <v>357950</v>
      </c>
      <c r="J454" s="21">
        <v>314573</v>
      </c>
      <c r="K454" s="2"/>
      <c r="L454" s="2"/>
      <c r="M454" s="2"/>
      <c r="N454" s="2"/>
      <c r="O454" s="15">
        <f t="shared" si="12"/>
        <v>314573</v>
      </c>
      <c r="P454" s="38">
        <f t="shared" si="13"/>
        <v>0.8788182707081995</v>
      </c>
    </row>
    <row r="455" spans="1:16" ht="9.75">
      <c r="A455" s="65"/>
      <c r="B455" s="65"/>
      <c r="C455" s="58" t="s">
        <v>23</v>
      </c>
      <c r="D455" s="62">
        <v>83000</v>
      </c>
      <c r="E455" s="62"/>
      <c r="F455" s="62"/>
      <c r="G455" s="62"/>
      <c r="H455" s="62"/>
      <c r="I455" s="76">
        <v>83000</v>
      </c>
      <c r="J455" s="21">
        <v>52996</v>
      </c>
      <c r="K455" s="2"/>
      <c r="L455" s="2"/>
      <c r="M455" s="2"/>
      <c r="N455" s="2"/>
      <c r="O455" s="15">
        <f aca="true" t="shared" si="14" ref="O455:O518">SUM(J455:N455)</f>
        <v>52996</v>
      </c>
      <c r="P455" s="38">
        <f aca="true" t="shared" si="15" ref="P455:P518">O455/I455</f>
        <v>0.6385060240963856</v>
      </c>
    </row>
    <row r="456" spans="1:16" ht="9.75">
      <c r="A456" s="65"/>
      <c r="B456" s="65"/>
      <c r="C456" s="58" t="s">
        <v>24</v>
      </c>
      <c r="D456" s="62">
        <v>149500</v>
      </c>
      <c r="E456" s="62"/>
      <c r="F456" s="62"/>
      <c r="G456" s="62"/>
      <c r="H456" s="62"/>
      <c r="I456" s="76">
        <v>149500</v>
      </c>
      <c r="J456" s="21">
        <v>120450</v>
      </c>
      <c r="K456" s="2"/>
      <c r="L456" s="2"/>
      <c r="M456" s="2"/>
      <c r="N456" s="2"/>
      <c r="O456" s="15">
        <f t="shared" si="14"/>
        <v>120450</v>
      </c>
      <c r="P456" s="38">
        <f t="shared" si="15"/>
        <v>0.8056856187290969</v>
      </c>
    </row>
    <row r="457" spans="1:16" ht="9.75">
      <c r="A457" s="65"/>
      <c r="B457" s="65"/>
      <c r="C457" s="58" t="s">
        <v>50</v>
      </c>
      <c r="D457" s="62">
        <v>12000</v>
      </c>
      <c r="E457" s="62"/>
      <c r="F457" s="62"/>
      <c r="G457" s="62"/>
      <c r="H457" s="62"/>
      <c r="I457" s="76">
        <v>12000</v>
      </c>
      <c r="J457" s="21">
        <v>9060</v>
      </c>
      <c r="K457" s="2"/>
      <c r="L457" s="2"/>
      <c r="M457" s="2"/>
      <c r="N457" s="2"/>
      <c r="O457" s="15">
        <f t="shared" si="14"/>
        <v>9060</v>
      </c>
      <c r="P457" s="38">
        <f t="shared" si="15"/>
        <v>0.755</v>
      </c>
    </row>
    <row r="458" spans="1:16" ht="9.75">
      <c r="A458" s="65"/>
      <c r="B458" s="65"/>
      <c r="C458" s="58" t="s">
        <v>10</v>
      </c>
      <c r="D458" s="62">
        <v>59200</v>
      </c>
      <c r="E458" s="62"/>
      <c r="F458" s="62"/>
      <c r="G458" s="62"/>
      <c r="H458" s="62"/>
      <c r="I458" s="76">
        <v>59200</v>
      </c>
      <c r="J458" s="21">
        <v>38661</v>
      </c>
      <c r="K458" s="2"/>
      <c r="L458" s="2"/>
      <c r="M458" s="2"/>
      <c r="N458" s="2"/>
      <c r="O458" s="15">
        <f t="shared" si="14"/>
        <v>38661</v>
      </c>
      <c r="P458" s="38">
        <f t="shared" si="15"/>
        <v>0.6530574324324324</v>
      </c>
    </row>
    <row r="459" spans="1:16" ht="19.5">
      <c r="A459" s="65"/>
      <c r="B459" s="65"/>
      <c r="C459" s="58" t="s">
        <v>194</v>
      </c>
      <c r="D459" s="62">
        <v>2265</v>
      </c>
      <c r="E459" s="62"/>
      <c r="F459" s="62"/>
      <c r="G459" s="62"/>
      <c r="H459" s="62"/>
      <c r="I459" s="76">
        <v>2265</v>
      </c>
      <c r="J459" s="21">
        <v>1426</v>
      </c>
      <c r="K459" s="2"/>
      <c r="L459" s="2"/>
      <c r="M459" s="2"/>
      <c r="N459" s="2"/>
      <c r="O459" s="15">
        <f t="shared" si="14"/>
        <v>1426</v>
      </c>
      <c r="P459" s="38">
        <f t="shared" si="15"/>
        <v>0.6295805739514349</v>
      </c>
    </row>
    <row r="460" spans="1:19" s="8" customFormat="1" ht="19.5" customHeight="1">
      <c r="A460" s="65"/>
      <c r="B460" s="65"/>
      <c r="C460" s="58" t="s">
        <v>220</v>
      </c>
      <c r="D460" s="62">
        <v>16000</v>
      </c>
      <c r="E460" s="62"/>
      <c r="F460" s="62"/>
      <c r="G460" s="62"/>
      <c r="H460" s="62"/>
      <c r="I460" s="76">
        <v>16000</v>
      </c>
      <c r="J460" s="21">
        <v>5317</v>
      </c>
      <c r="K460" s="2"/>
      <c r="L460" s="2"/>
      <c r="M460" s="2"/>
      <c r="N460" s="2"/>
      <c r="O460" s="15">
        <f t="shared" si="14"/>
        <v>5317</v>
      </c>
      <c r="P460" s="38">
        <f t="shared" si="15"/>
        <v>0.3323125</v>
      </c>
      <c r="R460" s="46"/>
      <c r="S460" s="46"/>
    </row>
    <row r="461" spans="1:16" ht="29.25">
      <c r="A461" s="65"/>
      <c r="B461" s="65"/>
      <c r="C461" s="58" t="s">
        <v>221</v>
      </c>
      <c r="D461" s="62">
        <v>38000</v>
      </c>
      <c r="E461" s="62"/>
      <c r="F461" s="62"/>
      <c r="G461" s="62"/>
      <c r="H461" s="62"/>
      <c r="I461" s="76">
        <v>38000</v>
      </c>
      <c r="J461" s="21">
        <v>27090</v>
      </c>
      <c r="K461" s="2"/>
      <c r="L461" s="2"/>
      <c r="M461" s="2"/>
      <c r="N461" s="2"/>
      <c r="O461" s="15">
        <f t="shared" si="14"/>
        <v>27090</v>
      </c>
      <c r="P461" s="38">
        <f t="shared" si="15"/>
        <v>0.7128947368421052</v>
      </c>
    </row>
    <row r="462" spans="1:16" ht="19.5">
      <c r="A462" s="65"/>
      <c r="B462" s="65"/>
      <c r="C462" s="58" t="s">
        <v>219</v>
      </c>
      <c r="D462" s="62">
        <v>2000</v>
      </c>
      <c r="E462" s="62"/>
      <c r="F462" s="62"/>
      <c r="G462" s="62"/>
      <c r="H462" s="62"/>
      <c r="I462" s="76">
        <v>2000</v>
      </c>
      <c r="J462" s="21">
        <v>1222</v>
      </c>
      <c r="K462" s="2"/>
      <c r="L462" s="2"/>
      <c r="M462" s="2"/>
      <c r="N462" s="2"/>
      <c r="O462" s="15">
        <f t="shared" si="14"/>
        <v>1222</v>
      </c>
      <c r="P462" s="38">
        <f t="shared" si="15"/>
        <v>0.611</v>
      </c>
    </row>
    <row r="463" spans="1:16" ht="9.75">
      <c r="A463" s="65"/>
      <c r="B463" s="65"/>
      <c r="C463" s="58" t="s">
        <v>51</v>
      </c>
      <c r="D463" s="62">
        <v>25000</v>
      </c>
      <c r="E463" s="62"/>
      <c r="F463" s="62"/>
      <c r="G463" s="62"/>
      <c r="H463" s="62"/>
      <c r="I463" s="76">
        <v>25000</v>
      </c>
      <c r="J463" s="21">
        <v>20126</v>
      </c>
      <c r="K463" s="2"/>
      <c r="L463" s="2"/>
      <c r="M463" s="2"/>
      <c r="N463" s="2"/>
      <c r="O463" s="15">
        <f t="shared" si="14"/>
        <v>20126</v>
      </c>
      <c r="P463" s="38">
        <f t="shared" si="15"/>
        <v>0.80504</v>
      </c>
    </row>
    <row r="464" spans="1:16" ht="9.75">
      <c r="A464" s="65"/>
      <c r="B464" s="65"/>
      <c r="C464" s="58" t="s">
        <v>58</v>
      </c>
      <c r="D464" s="62">
        <v>800</v>
      </c>
      <c r="E464" s="62"/>
      <c r="F464" s="62"/>
      <c r="G464" s="62"/>
      <c r="H464" s="62"/>
      <c r="I464" s="76">
        <v>800</v>
      </c>
      <c r="J464" s="21">
        <v>367</v>
      </c>
      <c r="K464" s="2"/>
      <c r="L464" s="2"/>
      <c r="M464" s="2"/>
      <c r="N464" s="2"/>
      <c r="O464" s="15">
        <f t="shared" si="14"/>
        <v>367</v>
      </c>
      <c r="P464" s="38">
        <f t="shared" si="15"/>
        <v>0.45875</v>
      </c>
    </row>
    <row r="465" spans="1:16" ht="9.75">
      <c r="A465" s="65"/>
      <c r="B465" s="65"/>
      <c r="C465" s="58" t="s">
        <v>25</v>
      </c>
      <c r="D465" s="62">
        <v>48535</v>
      </c>
      <c r="E465" s="62"/>
      <c r="F465" s="62"/>
      <c r="G465" s="62"/>
      <c r="H465" s="62"/>
      <c r="I465" s="76">
        <v>48535</v>
      </c>
      <c r="J465" s="21">
        <v>43535</v>
      </c>
      <c r="K465" s="2"/>
      <c r="L465" s="2"/>
      <c r="M465" s="2"/>
      <c r="N465" s="2"/>
      <c r="O465" s="15">
        <f t="shared" si="14"/>
        <v>43535</v>
      </c>
      <c r="P465" s="38">
        <f t="shared" si="15"/>
        <v>0.8969815596991861</v>
      </c>
    </row>
    <row r="466" spans="1:16" ht="19.5">
      <c r="A466" s="65"/>
      <c r="B466" s="65"/>
      <c r="C466" s="58" t="s">
        <v>52</v>
      </c>
      <c r="D466" s="62">
        <v>102351</v>
      </c>
      <c r="E466" s="62"/>
      <c r="F466" s="62"/>
      <c r="G466" s="62"/>
      <c r="H466" s="62"/>
      <c r="I466" s="76">
        <v>102351</v>
      </c>
      <c r="J466" s="21">
        <v>102351</v>
      </c>
      <c r="K466" s="2"/>
      <c r="L466" s="2"/>
      <c r="M466" s="2"/>
      <c r="N466" s="2"/>
      <c r="O466" s="15">
        <f t="shared" si="14"/>
        <v>102351</v>
      </c>
      <c r="P466" s="38">
        <f t="shared" si="15"/>
        <v>1</v>
      </c>
    </row>
    <row r="467" spans="1:16" ht="21.75" customHeight="1">
      <c r="A467" s="65"/>
      <c r="B467" s="65"/>
      <c r="C467" s="58" t="s">
        <v>225</v>
      </c>
      <c r="D467" s="62">
        <v>24000</v>
      </c>
      <c r="E467" s="62"/>
      <c r="F467" s="62"/>
      <c r="G467" s="62"/>
      <c r="H467" s="62"/>
      <c r="I467" s="76">
        <v>24000</v>
      </c>
      <c r="J467" s="21">
        <v>21177</v>
      </c>
      <c r="K467" s="2"/>
      <c r="L467" s="2"/>
      <c r="M467" s="2"/>
      <c r="N467" s="2"/>
      <c r="O467" s="15">
        <f t="shared" si="14"/>
        <v>21177</v>
      </c>
      <c r="P467" s="38">
        <f t="shared" si="15"/>
        <v>0.882375</v>
      </c>
    </row>
    <row r="468" spans="1:16" ht="19.5">
      <c r="A468" s="65"/>
      <c r="B468" s="65"/>
      <c r="C468" s="58" t="s">
        <v>227</v>
      </c>
      <c r="D468" s="62">
        <v>10000</v>
      </c>
      <c r="E468" s="62"/>
      <c r="F468" s="62"/>
      <c r="G468" s="62"/>
      <c r="H468" s="62"/>
      <c r="I468" s="76">
        <v>10000</v>
      </c>
      <c r="J468" s="21">
        <v>9999</v>
      </c>
      <c r="K468" s="2"/>
      <c r="L468" s="2"/>
      <c r="M468" s="2"/>
      <c r="N468" s="2"/>
      <c r="O468" s="15">
        <f t="shared" si="14"/>
        <v>9999</v>
      </c>
      <c r="P468" s="38">
        <f t="shared" si="15"/>
        <v>0.9999</v>
      </c>
    </row>
    <row r="469" spans="1:16" ht="19.5">
      <c r="A469" s="65"/>
      <c r="B469" s="65"/>
      <c r="C469" s="58" t="s">
        <v>21</v>
      </c>
      <c r="D469" s="62">
        <v>206000</v>
      </c>
      <c r="E469" s="62"/>
      <c r="F469" s="62"/>
      <c r="G469" s="62"/>
      <c r="H469" s="62"/>
      <c r="I469" s="76">
        <v>206000</v>
      </c>
      <c r="J469" s="21">
        <v>203301</v>
      </c>
      <c r="K469" s="2"/>
      <c r="L469" s="2"/>
      <c r="M469" s="2"/>
      <c r="N469" s="2"/>
      <c r="O469" s="15">
        <f t="shared" si="14"/>
        <v>203301</v>
      </c>
      <c r="P469" s="38">
        <f t="shared" si="15"/>
        <v>0.9868980582524272</v>
      </c>
    </row>
    <row r="470" spans="1:16" ht="19.5">
      <c r="A470" s="65"/>
      <c r="B470" s="65"/>
      <c r="C470" s="58" t="s">
        <v>27</v>
      </c>
      <c r="D470" s="62">
        <v>365400</v>
      </c>
      <c r="E470" s="62"/>
      <c r="F470" s="62"/>
      <c r="G470" s="62"/>
      <c r="H470" s="62"/>
      <c r="I470" s="76">
        <v>365400</v>
      </c>
      <c r="J470" s="21">
        <v>360975</v>
      </c>
      <c r="K470" s="2"/>
      <c r="L470" s="2"/>
      <c r="M470" s="2"/>
      <c r="N470" s="2"/>
      <c r="O470" s="15">
        <f t="shared" si="14"/>
        <v>360975</v>
      </c>
      <c r="P470" s="38">
        <f t="shared" si="15"/>
        <v>0.9878899835796388</v>
      </c>
    </row>
    <row r="471" spans="1:16" ht="9.75">
      <c r="A471" s="65"/>
      <c r="B471" s="66" t="s">
        <v>297</v>
      </c>
      <c r="C471" s="36"/>
      <c r="D471" s="35">
        <v>6568350</v>
      </c>
      <c r="E471" s="35">
        <v>2500</v>
      </c>
      <c r="F471" s="35"/>
      <c r="G471" s="35"/>
      <c r="H471" s="35"/>
      <c r="I471" s="35">
        <v>6570850</v>
      </c>
      <c r="J471" s="19">
        <f>SUM(J448:J470)</f>
        <v>6232220</v>
      </c>
      <c r="K471" s="19">
        <f>SUM(K448:K470)</f>
        <v>0</v>
      </c>
      <c r="L471" s="19">
        <f>SUM(L448:L470)</f>
        <v>0</v>
      </c>
      <c r="M471" s="19">
        <f>SUM(M448:M470)</f>
        <v>0</v>
      </c>
      <c r="N471" s="19">
        <f>SUM(N448:N470)</f>
        <v>0</v>
      </c>
      <c r="O471" s="27">
        <f t="shared" si="14"/>
        <v>6232220</v>
      </c>
      <c r="P471" s="37">
        <f t="shared" si="15"/>
        <v>0.9484648104887495</v>
      </c>
    </row>
    <row r="472" spans="1:16" ht="9.75">
      <c r="A472" s="65"/>
      <c r="B472" s="82" t="s">
        <v>243</v>
      </c>
      <c r="C472" s="58" t="s">
        <v>33</v>
      </c>
      <c r="D472" s="62"/>
      <c r="E472" s="62"/>
      <c r="F472" s="62">
        <v>94898</v>
      </c>
      <c r="G472" s="62"/>
      <c r="H472" s="62"/>
      <c r="I472" s="76">
        <v>94898</v>
      </c>
      <c r="J472" s="21"/>
      <c r="K472" s="2"/>
      <c r="L472" s="2">
        <v>64741</v>
      </c>
      <c r="M472" s="2"/>
      <c r="N472" s="2"/>
      <c r="O472" s="15">
        <f t="shared" si="14"/>
        <v>64741</v>
      </c>
      <c r="P472" s="38">
        <f t="shared" si="15"/>
        <v>0.682216695820776</v>
      </c>
    </row>
    <row r="473" spans="1:16" ht="9.75">
      <c r="A473" s="65"/>
      <c r="B473" s="83"/>
      <c r="C473" s="58" t="s">
        <v>23</v>
      </c>
      <c r="D473" s="62"/>
      <c r="E473" s="62"/>
      <c r="F473" s="62">
        <v>60000</v>
      </c>
      <c r="G473" s="62"/>
      <c r="H473" s="62"/>
      <c r="I473" s="76">
        <v>60000</v>
      </c>
      <c r="J473" s="21"/>
      <c r="K473" s="2"/>
      <c r="L473" s="2">
        <v>49826</v>
      </c>
      <c r="M473" s="2"/>
      <c r="N473" s="2"/>
      <c r="O473" s="15">
        <f t="shared" si="14"/>
        <v>49826</v>
      </c>
      <c r="P473" s="38">
        <f t="shared" si="15"/>
        <v>0.8304333333333334</v>
      </c>
    </row>
    <row r="474" spans="1:16" ht="9.75">
      <c r="A474" s="65"/>
      <c r="B474" s="65"/>
      <c r="C474" s="58" t="s">
        <v>24</v>
      </c>
      <c r="D474" s="62"/>
      <c r="E474" s="62"/>
      <c r="F474" s="62">
        <v>52000</v>
      </c>
      <c r="G474" s="62"/>
      <c r="H474" s="62"/>
      <c r="I474" s="76">
        <v>52000</v>
      </c>
      <c r="J474" s="21"/>
      <c r="K474" s="2"/>
      <c r="L474" s="2">
        <v>35980</v>
      </c>
      <c r="M474" s="2"/>
      <c r="N474" s="2"/>
      <c r="O474" s="15">
        <f t="shared" si="14"/>
        <v>35980</v>
      </c>
      <c r="P474" s="38">
        <f t="shared" si="15"/>
        <v>0.691923076923077</v>
      </c>
    </row>
    <row r="475" spans="1:16" ht="9.75">
      <c r="A475" s="65"/>
      <c r="B475" s="65"/>
      <c r="C475" s="58" t="s">
        <v>10</v>
      </c>
      <c r="D475" s="62"/>
      <c r="E475" s="62"/>
      <c r="F475" s="62">
        <v>369000</v>
      </c>
      <c r="G475" s="62"/>
      <c r="H475" s="62"/>
      <c r="I475" s="76">
        <v>369000</v>
      </c>
      <c r="J475" s="21"/>
      <c r="K475" s="2"/>
      <c r="L475" s="2">
        <v>280282</v>
      </c>
      <c r="M475" s="2"/>
      <c r="N475" s="2"/>
      <c r="O475" s="15">
        <f t="shared" si="14"/>
        <v>280282</v>
      </c>
      <c r="P475" s="38">
        <f t="shared" si="15"/>
        <v>0.7595718157181571</v>
      </c>
    </row>
    <row r="476" spans="1:16" ht="19.5">
      <c r="A476" s="65"/>
      <c r="B476" s="65"/>
      <c r="C476" s="58" t="s">
        <v>194</v>
      </c>
      <c r="D476" s="62"/>
      <c r="E476" s="62"/>
      <c r="F476" s="62">
        <v>5000</v>
      </c>
      <c r="G476" s="62"/>
      <c r="H476" s="62"/>
      <c r="I476" s="76">
        <v>5000</v>
      </c>
      <c r="J476" s="21"/>
      <c r="K476" s="2"/>
      <c r="L476" s="2">
        <v>3008</v>
      </c>
      <c r="M476" s="2"/>
      <c r="N476" s="2"/>
      <c r="O476" s="15">
        <f t="shared" si="14"/>
        <v>3008</v>
      </c>
      <c r="P476" s="38">
        <f t="shared" si="15"/>
        <v>0.6016</v>
      </c>
    </row>
    <row r="477" spans="1:16" ht="21" customHeight="1">
      <c r="A477" s="65"/>
      <c r="B477" s="65"/>
      <c r="C477" s="58" t="s">
        <v>220</v>
      </c>
      <c r="D477" s="62"/>
      <c r="E477" s="62"/>
      <c r="F477" s="62">
        <v>38000</v>
      </c>
      <c r="G477" s="62"/>
      <c r="H477" s="62"/>
      <c r="I477" s="76">
        <v>38000</v>
      </c>
      <c r="J477" s="21"/>
      <c r="K477" s="2"/>
      <c r="L477" s="2">
        <v>9493</v>
      </c>
      <c r="M477" s="2"/>
      <c r="N477" s="2"/>
      <c r="O477" s="15">
        <f t="shared" si="14"/>
        <v>9493</v>
      </c>
      <c r="P477" s="38">
        <f t="shared" si="15"/>
        <v>0.2498157894736842</v>
      </c>
    </row>
    <row r="478" spans="1:16" ht="29.25">
      <c r="A478" s="65"/>
      <c r="B478" s="65"/>
      <c r="C478" s="58" t="s">
        <v>221</v>
      </c>
      <c r="D478" s="62"/>
      <c r="E478" s="62"/>
      <c r="F478" s="62">
        <v>65000</v>
      </c>
      <c r="G478" s="62"/>
      <c r="H478" s="62"/>
      <c r="I478" s="76">
        <v>65000</v>
      </c>
      <c r="J478" s="21"/>
      <c r="K478" s="2"/>
      <c r="L478" s="2">
        <v>34959</v>
      </c>
      <c r="M478" s="2"/>
      <c r="N478" s="2"/>
      <c r="O478" s="15">
        <f t="shared" si="14"/>
        <v>34959</v>
      </c>
      <c r="P478" s="38">
        <f t="shared" si="15"/>
        <v>0.5378307692307692</v>
      </c>
    </row>
    <row r="479" spans="1:19" s="8" customFormat="1" ht="29.25">
      <c r="A479" s="65"/>
      <c r="B479" s="65"/>
      <c r="C479" s="58" t="s">
        <v>226</v>
      </c>
      <c r="D479" s="62"/>
      <c r="E479" s="62"/>
      <c r="F479" s="62">
        <v>6000</v>
      </c>
      <c r="G479" s="62"/>
      <c r="H479" s="62"/>
      <c r="I479" s="76">
        <v>6000</v>
      </c>
      <c r="J479" s="21"/>
      <c r="K479" s="2"/>
      <c r="L479" s="2">
        <v>5995</v>
      </c>
      <c r="M479" s="2"/>
      <c r="N479" s="2"/>
      <c r="O479" s="15">
        <f t="shared" si="14"/>
        <v>5995</v>
      </c>
      <c r="P479" s="38">
        <f t="shared" si="15"/>
        <v>0.9991666666666666</v>
      </c>
      <c r="R479" s="46"/>
      <c r="S479" s="46"/>
    </row>
    <row r="480" spans="1:16" ht="19.5">
      <c r="A480" s="65"/>
      <c r="B480" s="65"/>
      <c r="C480" s="58" t="s">
        <v>227</v>
      </c>
      <c r="D480" s="62"/>
      <c r="E480" s="62"/>
      <c r="F480" s="62">
        <v>35000</v>
      </c>
      <c r="G480" s="62"/>
      <c r="H480" s="62"/>
      <c r="I480" s="76">
        <v>35000</v>
      </c>
      <c r="J480" s="21"/>
      <c r="K480" s="2"/>
      <c r="L480" s="2">
        <v>8290</v>
      </c>
      <c r="M480" s="2"/>
      <c r="N480" s="2"/>
      <c r="O480" s="15">
        <f t="shared" si="14"/>
        <v>8290</v>
      </c>
      <c r="P480" s="38">
        <f t="shared" si="15"/>
        <v>0.23685714285714285</v>
      </c>
    </row>
    <row r="481" spans="1:16" ht="19.5">
      <c r="A481" s="65"/>
      <c r="B481" s="65"/>
      <c r="C481" s="58" t="s">
        <v>27</v>
      </c>
      <c r="D481" s="62"/>
      <c r="E481" s="62"/>
      <c r="F481" s="62">
        <v>95000</v>
      </c>
      <c r="G481" s="62"/>
      <c r="H481" s="62"/>
      <c r="I481" s="76">
        <v>95000</v>
      </c>
      <c r="J481" s="21"/>
      <c r="K481" s="2"/>
      <c r="L481" s="2">
        <v>71288</v>
      </c>
      <c r="M481" s="2"/>
      <c r="N481" s="2"/>
      <c r="O481" s="15">
        <f t="shared" si="14"/>
        <v>71288</v>
      </c>
      <c r="P481" s="38">
        <f t="shared" si="15"/>
        <v>0.7504</v>
      </c>
    </row>
    <row r="482" spans="1:16" ht="9.75">
      <c r="A482" s="65"/>
      <c r="B482" s="66" t="s">
        <v>298</v>
      </c>
      <c r="C482" s="36"/>
      <c r="D482" s="35"/>
      <c r="E482" s="35"/>
      <c r="F482" s="35">
        <v>819898</v>
      </c>
      <c r="G482" s="35"/>
      <c r="H482" s="35"/>
      <c r="I482" s="35">
        <v>819898</v>
      </c>
      <c r="J482" s="19">
        <f>SUM(J472:J481)</f>
        <v>0</v>
      </c>
      <c r="K482" s="19">
        <f>SUM(K472:K481)</f>
        <v>0</v>
      </c>
      <c r="L482" s="19">
        <f>SUM(L472:L481)</f>
        <v>563862</v>
      </c>
      <c r="M482" s="19">
        <f>SUM(M472:M481)</f>
        <v>0</v>
      </c>
      <c r="N482" s="19">
        <f>SUM(N472:N481)</f>
        <v>0</v>
      </c>
      <c r="O482" s="27">
        <f t="shared" si="14"/>
        <v>563862</v>
      </c>
      <c r="P482" s="37">
        <f t="shared" si="15"/>
        <v>0.6877221312895019</v>
      </c>
    </row>
    <row r="483" spans="1:16" ht="9.75">
      <c r="A483" s="65"/>
      <c r="B483" s="82" t="s">
        <v>73</v>
      </c>
      <c r="C483" s="58" t="s">
        <v>33</v>
      </c>
      <c r="D483" s="62">
        <v>10000</v>
      </c>
      <c r="E483" s="62"/>
      <c r="F483" s="62"/>
      <c r="G483" s="62"/>
      <c r="H483" s="62"/>
      <c r="I483" s="76">
        <v>10000</v>
      </c>
      <c r="J483" s="25">
        <v>10000</v>
      </c>
      <c r="K483" s="26"/>
      <c r="L483" s="26"/>
      <c r="M483" s="26"/>
      <c r="N483" s="26"/>
      <c r="O483" s="15">
        <f t="shared" si="14"/>
        <v>10000</v>
      </c>
      <c r="P483" s="38">
        <f t="shared" si="15"/>
        <v>1</v>
      </c>
    </row>
    <row r="484" spans="1:16" ht="9.75">
      <c r="A484" s="65"/>
      <c r="B484" s="83"/>
      <c r="C484" s="58" t="s">
        <v>23</v>
      </c>
      <c r="D484" s="62">
        <v>23000</v>
      </c>
      <c r="E484" s="62"/>
      <c r="F484" s="62"/>
      <c r="G484" s="62"/>
      <c r="H484" s="62"/>
      <c r="I484" s="76">
        <v>23000</v>
      </c>
      <c r="J484" s="21">
        <v>2010</v>
      </c>
      <c r="K484" s="2"/>
      <c r="L484" s="2"/>
      <c r="M484" s="2"/>
      <c r="N484" s="2"/>
      <c r="O484" s="15">
        <f t="shared" si="14"/>
        <v>2010</v>
      </c>
      <c r="P484" s="38">
        <f t="shared" si="15"/>
        <v>0.08739130434782609</v>
      </c>
    </row>
    <row r="485" spans="1:16" ht="9.75">
      <c r="A485" s="65"/>
      <c r="B485" s="65"/>
      <c r="C485" s="58" t="s">
        <v>24</v>
      </c>
      <c r="D485" s="62">
        <v>67056</v>
      </c>
      <c r="E485" s="62"/>
      <c r="F485" s="62"/>
      <c r="G485" s="62"/>
      <c r="H485" s="62"/>
      <c r="I485" s="76">
        <v>67056</v>
      </c>
      <c r="J485" s="21">
        <v>50932</v>
      </c>
      <c r="K485" s="2"/>
      <c r="L485" s="2"/>
      <c r="M485" s="2"/>
      <c r="N485" s="2"/>
      <c r="O485" s="15">
        <f t="shared" si="14"/>
        <v>50932</v>
      </c>
      <c r="P485" s="38">
        <f t="shared" si="15"/>
        <v>0.7595442615127654</v>
      </c>
    </row>
    <row r="486" spans="1:16" ht="9.75">
      <c r="A486" s="65"/>
      <c r="B486" s="65"/>
      <c r="C486" s="58" t="s">
        <v>10</v>
      </c>
      <c r="D486" s="62">
        <v>200966</v>
      </c>
      <c r="E486" s="62"/>
      <c r="F486" s="62"/>
      <c r="G486" s="62"/>
      <c r="H486" s="62"/>
      <c r="I486" s="76">
        <v>200966</v>
      </c>
      <c r="J486" s="21">
        <v>177428.61</v>
      </c>
      <c r="K486" s="2"/>
      <c r="L486" s="2"/>
      <c r="M486" s="2"/>
      <c r="N486" s="2"/>
      <c r="O486" s="15">
        <f t="shared" si="14"/>
        <v>177428.61</v>
      </c>
      <c r="P486" s="38">
        <f t="shared" si="15"/>
        <v>0.8828787456584696</v>
      </c>
    </row>
    <row r="487" spans="1:16" ht="19.5">
      <c r="A487" s="65"/>
      <c r="B487" s="65"/>
      <c r="C487" s="58" t="s">
        <v>194</v>
      </c>
      <c r="D487" s="62">
        <v>25644</v>
      </c>
      <c r="E487" s="62"/>
      <c r="F487" s="62"/>
      <c r="G487" s="62"/>
      <c r="H487" s="62"/>
      <c r="I487" s="76">
        <v>25644</v>
      </c>
      <c r="J487" s="21">
        <v>11137</v>
      </c>
      <c r="K487" s="2"/>
      <c r="L487" s="2"/>
      <c r="M487" s="2"/>
      <c r="N487" s="2"/>
      <c r="O487" s="15">
        <f t="shared" si="14"/>
        <v>11137</v>
      </c>
      <c r="P487" s="38">
        <f t="shared" si="15"/>
        <v>0.4342926220558415</v>
      </c>
    </row>
    <row r="488" spans="1:16" ht="19.5">
      <c r="A488" s="65"/>
      <c r="B488" s="65"/>
      <c r="C488" s="58" t="s">
        <v>21</v>
      </c>
      <c r="D488" s="62">
        <v>637958</v>
      </c>
      <c r="E488" s="62"/>
      <c r="F488" s="62"/>
      <c r="G488" s="62"/>
      <c r="H488" s="62"/>
      <c r="I488" s="76">
        <v>637958</v>
      </c>
      <c r="J488" s="21">
        <v>637958</v>
      </c>
      <c r="K488" s="2"/>
      <c r="L488" s="2"/>
      <c r="M488" s="2"/>
      <c r="N488" s="2"/>
      <c r="O488" s="15">
        <f t="shared" si="14"/>
        <v>637958</v>
      </c>
      <c r="P488" s="38">
        <f t="shared" si="15"/>
        <v>1</v>
      </c>
    </row>
    <row r="489" spans="1:16" ht="19.5">
      <c r="A489" s="65"/>
      <c r="B489" s="65"/>
      <c r="C489" s="58" t="s">
        <v>27</v>
      </c>
      <c r="D489" s="62">
        <v>53802</v>
      </c>
      <c r="E489" s="62"/>
      <c r="F489" s="62"/>
      <c r="G489" s="62"/>
      <c r="H489" s="62"/>
      <c r="I489" s="76">
        <v>53802</v>
      </c>
      <c r="J489" s="21">
        <v>53802</v>
      </c>
      <c r="K489" s="2"/>
      <c r="L489" s="2"/>
      <c r="M489" s="2"/>
      <c r="N489" s="2"/>
      <c r="O489" s="15">
        <f t="shared" si="14"/>
        <v>53802</v>
      </c>
      <c r="P489" s="38">
        <f t="shared" si="15"/>
        <v>1</v>
      </c>
    </row>
    <row r="490" spans="1:16" ht="12" customHeight="1">
      <c r="A490" s="65"/>
      <c r="B490" s="66" t="s">
        <v>299</v>
      </c>
      <c r="C490" s="36"/>
      <c r="D490" s="35">
        <v>1018426</v>
      </c>
      <c r="E490" s="35"/>
      <c r="F490" s="35"/>
      <c r="G490" s="35"/>
      <c r="H490" s="35"/>
      <c r="I490" s="35">
        <v>1018426</v>
      </c>
      <c r="J490" s="19">
        <f>SUM(J483:J489)</f>
        <v>943267.61</v>
      </c>
      <c r="K490" s="19">
        <f>SUM(K483:K489)</f>
        <v>0</v>
      </c>
      <c r="L490" s="19">
        <f>SUM(L483:L489)</f>
        <v>0</v>
      </c>
      <c r="M490" s="19">
        <f>SUM(M483:M489)</f>
        <v>0</v>
      </c>
      <c r="N490" s="19">
        <f>SUM(N483:N489)</f>
        <v>0</v>
      </c>
      <c r="O490" s="27">
        <f t="shared" si="14"/>
        <v>943267.61</v>
      </c>
      <c r="P490" s="37">
        <f t="shared" si="15"/>
        <v>0.9262014225874045</v>
      </c>
    </row>
    <row r="491" spans="1:17" ht="9.75">
      <c r="A491" s="67" t="s">
        <v>300</v>
      </c>
      <c r="B491" s="68"/>
      <c r="C491" s="59"/>
      <c r="D491" s="63">
        <v>9722482</v>
      </c>
      <c r="E491" s="63">
        <v>28144</v>
      </c>
      <c r="F491" s="63">
        <v>2389398</v>
      </c>
      <c r="G491" s="63"/>
      <c r="H491" s="63">
        <v>11650437</v>
      </c>
      <c r="I491" s="77">
        <v>23790461</v>
      </c>
      <c r="J491" s="22">
        <f>SUM(J398,J431,J442,J447,J471,J482,J490,J400)</f>
        <v>9303489.61</v>
      </c>
      <c r="K491" s="22">
        <f>SUM(K398,K431,K442,K447,K471,K482,K490,K400)</f>
        <v>23537</v>
      </c>
      <c r="L491" s="22">
        <f>SUM(L398,L431,L442,L447,L471,L482,L490,L400)</f>
        <v>2115611</v>
      </c>
      <c r="M491" s="22">
        <f>SUM(M398,M431,M442,M447,M471,M482,M490,M400)</f>
        <v>0</v>
      </c>
      <c r="N491" s="22">
        <f>SUM(N398,N431,N442,N447,N471,N482,N490,N400)</f>
        <v>11650331</v>
      </c>
      <c r="O491" s="30">
        <f t="shared" si="14"/>
        <v>23092968.61</v>
      </c>
      <c r="P491" s="39">
        <f t="shared" si="15"/>
        <v>0.9706818463921317</v>
      </c>
      <c r="Q491" s="5">
        <f>-9303490</f>
        <v>-9303490</v>
      </c>
    </row>
    <row r="492" spans="1:16" ht="51" customHeight="1">
      <c r="A492" s="79" t="s">
        <v>74</v>
      </c>
      <c r="B492" s="82" t="s">
        <v>75</v>
      </c>
      <c r="C492" s="58" t="s">
        <v>76</v>
      </c>
      <c r="D492" s="62">
        <v>230000</v>
      </c>
      <c r="E492" s="62"/>
      <c r="F492" s="62"/>
      <c r="G492" s="62"/>
      <c r="H492" s="62"/>
      <c r="I492" s="76">
        <v>230000</v>
      </c>
      <c r="J492" s="21">
        <v>206624</v>
      </c>
      <c r="K492" s="2"/>
      <c r="L492" s="2"/>
      <c r="M492" s="2"/>
      <c r="N492" s="2"/>
      <c r="O492" s="15">
        <f t="shared" si="14"/>
        <v>206624</v>
      </c>
      <c r="P492" s="38">
        <f t="shared" si="15"/>
        <v>0.8983652173913044</v>
      </c>
    </row>
    <row r="493" spans="1:16" ht="9.75">
      <c r="A493" s="80"/>
      <c r="B493" s="84"/>
      <c r="C493" s="58" t="s">
        <v>33</v>
      </c>
      <c r="D493" s="62">
        <v>6000</v>
      </c>
      <c r="E493" s="62"/>
      <c r="F493" s="62"/>
      <c r="G493" s="62"/>
      <c r="H493" s="62"/>
      <c r="I493" s="76">
        <v>6000</v>
      </c>
      <c r="J493" s="21">
        <v>4575</v>
      </c>
      <c r="K493" s="2"/>
      <c r="L493" s="2"/>
      <c r="M493" s="2"/>
      <c r="N493" s="2"/>
      <c r="O493" s="15">
        <f t="shared" si="14"/>
        <v>4575</v>
      </c>
      <c r="P493" s="38">
        <f t="shared" si="15"/>
        <v>0.7625</v>
      </c>
    </row>
    <row r="494" spans="1:16" ht="9.75">
      <c r="A494" s="80"/>
      <c r="B494" s="84"/>
      <c r="C494" s="58" t="s">
        <v>10</v>
      </c>
      <c r="D494" s="62">
        <v>875350</v>
      </c>
      <c r="E494" s="62"/>
      <c r="F494" s="62"/>
      <c r="G494" s="62"/>
      <c r="H494" s="62"/>
      <c r="I494" s="76">
        <v>875350</v>
      </c>
      <c r="J494" s="21">
        <v>743374</v>
      </c>
      <c r="K494" s="2"/>
      <c r="L494" s="2"/>
      <c r="M494" s="2"/>
      <c r="N494" s="2"/>
      <c r="O494" s="15">
        <f t="shared" si="14"/>
        <v>743374</v>
      </c>
      <c r="P494" s="38">
        <f t="shared" si="15"/>
        <v>0.849230593476895</v>
      </c>
    </row>
    <row r="495" spans="1:16" ht="29.25">
      <c r="A495" s="80"/>
      <c r="B495" s="84"/>
      <c r="C495" s="58" t="s">
        <v>221</v>
      </c>
      <c r="D495" s="62">
        <v>21000</v>
      </c>
      <c r="E495" s="62"/>
      <c r="F495" s="62"/>
      <c r="G495" s="62"/>
      <c r="H495" s="62"/>
      <c r="I495" s="76">
        <v>21000</v>
      </c>
      <c r="J495" s="21">
        <v>18240</v>
      </c>
      <c r="K495" s="2"/>
      <c r="L495" s="2"/>
      <c r="M495" s="2"/>
      <c r="N495" s="2"/>
      <c r="O495" s="15">
        <f t="shared" si="14"/>
        <v>18240</v>
      </c>
      <c r="P495" s="38">
        <f t="shared" si="15"/>
        <v>0.8685714285714285</v>
      </c>
    </row>
    <row r="496" spans="1:19" s="8" customFormat="1" ht="19.5">
      <c r="A496" s="80"/>
      <c r="B496" s="85"/>
      <c r="C496" s="58" t="s">
        <v>41</v>
      </c>
      <c r="D496" s="62">
        <v>5600</v>
      </c>
      <c r="E496" s="62"/>
      <c r="F496" s="62"/>
      <c r="G496" s="62"/>
      <c r="H496" s="62"/>
      <c r="I496" s="76">
        <v>5600</v>
      </c>
      <c r="J496" s="21">
        <v>4068</v>
      </c>
      <c r="K496" s="2"/>
      <c r="L496" s="2"/>
      <c r="M496" s="2"/>
      <c r="N496" s="2"/>
      <c r="O496" s="15">
        <f t="shared" si="14"/>
        <v>4068</v>
      </c>
      <c r="P496" s="38">
        <f t="shared" si="15"/>
        <v>0.7264285714285714</v>
      </c>
      <c r="R496" s="46"/>
      <c r="S496" s="46"/>
    </row>
    <row r="497" spans="1:16" ht="9.75">
      <c r="A497" s="86"/>
      <c r="B497" s="66" t="s">
        <v>301</v>
      </c>
      <c r="C497" s="36"/>
      <c r="D497" s="35">
        <v>1137950</v>
      </c>
      <c r="E497" s="35"/>
      <c r="F497" s="35"/>
      <c r="G497" s="35"/>
      <c r="H497" s="35"/>
      <c r="I497" s="35">
        <v>1137950</v>
      </c>
      <c r="J497" s="19">
        <f>SUM(J492:J496)</f>
        <v>976881</v>
      </c>
      <c r="K497" s="19">
        <f>SUM(K492:K496)</f>
        <v>0</v>
      </c>
      <c r="L497" s="19">
        <f>SUM(L492:L496)</f>
        <v>0</v>
      </c>
      <c r="M497" s="19">
        <f>SUM(M492:M496)</f>
        <v>0</v>
      </c>
      <c r="N497" s="19">
        <f>SUM(N492:N496)</f>
        <v>0</v>
      </c>
      <c r="O497" s="27">
        <f t="shared" si="14"/>
        <v>976881</v>
      </c>
      <c r="P497" s="37">
        <f t="shared" si="15"/>
        <v>0.8584568742036117</v>
      </c>
    </row>
    <row r="498" spans="1:16" ht="9.75" customHeight="1">
      <c r="A498" s="67" t="s">
        <v>302</v>
      </c>
      <c r="B498" s="68"/>
      <c r="C498" s="59"/>
      <c r="D498" s="63">
        <v>1137950</v>
      </c>
      <c r="E498" s="63"/>
      <c r="F498" s="63"/>
      <c r="G498" s="63"/>
      <c r="H498" s="63"/>
      <c r="I498" s="77">
        <v>1137950</v>
      </c>
      <c r="J498" s="22">
        <f>SUM(J497)</f>
        <v>976881</v>
      </c>
      <c r="K498" s="23">
        <f>SUM(K497)</f>
        <v>0</v>
      </c>
      <c r="L498" s="23">
        <f>SUM(L497)</f>
        <v>0</v>
      </c>
      <c r="M498" s="23">
        <f>SUM(M497)</f>
        <v>0</v>
      </c>
      <c r="N498" s="23">
        <f>SUM(N497)</f>
        <v>0</v>
      </c>
      <c r="O498" s="30">
        <f t="shared" si="14"/>
        <v>976881</v>
      </c>
      <c r="P498" s="39">
        <f t="shared" si="15"/>
        <v>0.8584568742036117</v>
      </c>
    </row>
    <row r="499" spans="1:16" ht="9.75">
      <c r="A499" s="79" t="s">
        <v>77</v>
      </c>
      <c r="B499" s="82" t="s">
        <v>78</v>
      </c>
      <c r="C499" s="58" t="s">
        <v>10</v>
      </c>
      <c r="D499" s="62">
        <v>990000</v>
      </c>
      <c r="E499" s="62"/>
      <c r="F499" s="62"/>
      <c r="G499" s="62"/>
      <c r="H499" s="62"/>
      <c r="I499" s="76">
        <v>990000</v>
      </c>
      <c r="J499" s="21">
        <v>6000</v>
      </c>
      <c r="K499" s="2"/>
      <c r="L499" s="2"/>
      <c r="M499" s="2"/>
      <c r="N499" s="2"/>
      <c r="O499" s="15">
        <f t="shared" si="14"/>
        <v>6000</v>
      </c>
      <c r="P499" s="38">
        <f t="shared" si="15"/>
        <v>0.006060606060606061</v>
      </c>
    </row>
    <row r="500" spans="1:16" ht="48.75">
      <c r="A500" s="81"/>
      <c r="B500" s="85"/>
      <c r="C500" s="58" t="s">
        <v>398</v>
      </c>
      <c r="D500" s="62">
        <v>8930000</v>
      </c>
      <c r="E500" s="62"/>
      <c r="F500" s="62"/>
      <c r="G500" s="62"/>
      <c r="H500" s="62"/>
      <c r="I500" s="76">
        <v>8930000</v>
      </c>
      <c r="J500" s="21">
        <v>5939285</v>
      </c>
      <c r="K500" s="2"/>
      <c r="L500" s="2"/>
      <c r="M500" s="2"/>
      <c r="N500" s="2"/>
      <c r="O500" s="15">
        <f t="shared" si="14"/>
        <v>5939285</v>
      </c>
      <c r="P500" s="38">
        <f t="shared" si="15"/>
        <v>0.6650935050391937</v>
      </c>
    </row>
    <row r="501" spans="1:16" ht="9.75">
      <c r="A501" s="65"/>
      <c r="B501" s="66" t="s">
        <v>303</v>
      </c>
      <c r="C501" s="36"/>
      <c r="D501" s="35">
        <v>9920000</v>
      </c>
      <c r="E501" s="35"/>
      <c r="F501" s="35"/>
      <c r="G501" s="35"/>
      <c r="H501" s="35"/>
      <c r="I501" s="35">
        <v>9920000</v>
      </c>
      <c r="J501" s="28">
        <f>SUM(J499:J500)</f>
        <v>5945285</v>
      </c>
      <c r="K501" s="28">
        <f>SUM(K499:K500)</f>
        <v>0</v>
      </c>
      <c r="L501" s="28">
        <f>SUM(L499:L500)</f>
        <v>0</v>
      </c>
      <c r="M501" s="28">
        <f>SUM(M499:M500)</f>
        <v>0</v>
      </c>
      <c r="N501" s="28">
        <f>SUM(N499:N500)</f>
        <v>0</v>
      </c>
      <c r="O501" s="27">
        <f t="shared" si="14"/>
        <v>5945285</v>
      </c>
      <c r="P501" s="37">
        <f t="shared" si="15"/>
        <v>0.5993230846774193</v>
      </c>
    </row>
    <row r="502" spans="1:16" ht="9.75">
      <c r="A502" s="67" t="s">
        <v>304</v>
      </c>
      <c r="B502" s="68"/>
      <c r="C502" s="59"/>
      <c r="D502" s="63">
        <v>9920000</v>
      </c>
      <c r="E502" s="63"/>
      <c r="F502" s="63"/>
      <c r="G502" s="63"/>
      <c r="H502" s="63"/>
      <c r="I502" s="77">
        <v>9920000</v>
      </c>
      <c r="J502" s="29">
        <f>SUM(J501)</f>
        <v>5945285</v>
      </c>
      <c r="K502" s="29">
        <f>SUM(K501)</f>
        <v>0</v>
      </c>
      <c r="L502" s="29">
        <f>SUM(L501)</f>
        <v>0</v>
      </c>
      <c r="M502" s="29">
        <f>SUM(M501)</f>
        <v>0</v>
      </c>
      <c r="N502" s="29">
        <f>SUM(N501)</f>
        <v>0</v>
      </c>
      <c r="O502" s="30">
        <f t="shared" si="14"/>
        <v>5945285</v>
      </c>
      <c r="P502" s="39">
        <f t="shared" si="15"/>
        <v>0.5993230846774193</v>
      </c>
    </row>
    <row r="503" spans="1:16" ht="19.5">
      <c r="A503" s="64" t="s">
        <v>79</v>
      </c>
      <c r="B503" s="64" t="s">
        <v>80</v>
      </c>
      <c r="C503" s="58" t="s">
        <v>244</v>
      </c>
      <c r="D503" s="62">
        <v>324</v>
      </c>
      <c r="E503" s="62"/>
      <c r="F503" s="62"/>
      <c r="G503" s="62"/>
      <c r="H503" s="62"/>
      <c r="I503" s="76">
        <v>324</v>
      </c>
      <c r="J503" s="21"/>
      <c r="K503" s="2"/>
      <c r="L503" s="2"/>
      <c r="M503" s="2"/>
      <c r="N503" s="2"/>
      <c r="O503" s="15">
        <f t="shared" si="14"/>
        <v>0</v>
      </c>
      <c r="P503" s="38">
        <f t="shared" si="15"/>
        <v>0</v>
      </c>
    </row>
    <row r="504" spans="1:16" ht="39">
      <c r="A504" s="65"/>
      <c r="B504" s="65"/>
      <c r="C504" s="58" t="s">
        <v>245</v>
      </c>
      <c r="D504" s="62">
        <v>1528697</v>
      </c>
      <c r="E504" s="62"/>
      <c r="F504" s="62"/>
      <c r="G504" s="62"/>
      <c r="H504" s="62"/>
      <c r="I504" s="76">
        <v>1528697</v>
      </c>
      <c r="J504" s="21"/>
      <c r="K504" s="2"/>
      <c r="L504" s="2"/>
      <c r="M504" s="2"/>
      <c r="N504" s="2"/>
      <c r="O504" s="15">
        <f t="shared" si="14"/>
        <v>0</v>
      </c>
      <c r="P504" s="38">
        <f t="shared" si="15"/>
        <v>0</v>
      </c>
    </row>
    <row r="505" spans="1:16" ht="29.25">
      <c r="A505" s="65"/>
      <c r="B505" s="65"/>
      <c r="C505" s="58" t="s">
        <v>175</v>
      </c>
      <c r="D505" s="62">
        <v>398643</v>
      </c>
      <c r="E505" s="62"/>
      <c r="F505" s="62"/>
      <c r="G505" s="62"/>
      <c r="H505" s="62"/>
      <c r="I505" s="76">
        <v>398643</v>
      </c>
      <c r="J505" s="21"/>
      <c r="K505" s="2"/>
      <c r="L505" s="2"/>
      <c r="M505" s="2"/>
      <c r="N505" s="2"/>
      <c r="O505" s="15">
        <f t="shared" si="14"/>
        <v>0</v>
      </c>
      <c r="P505" s="38">
        <f t="shared" si="15"/>
        <v>0</v>
      </c>
    </row>
    <row r="506" spans="1:16" ht="19.5">
      <c r="A506" s="65"/>
      <c r="B506" s="65"/>
      <c r="C506" s="58" t="s">
        <v>246</v>
      </c>
      <c r="D506" s="62">
        <v>200000</v>
      </c>
      <c r="E506" s="62"/>
      <c r="F506" s="62"/>
      <c r="G506" s="62"/>
      <c r="H506" s="62"/>
      <c r="I506" s="76">
        <v>200000</v>
      </c>
      <c r="J506" s="21"/>
      <c r="K506" s="2"/>
      <c r="L506" s="2"/>
      <c r="M506" s="2"/>
      <c r="N506" s="2"/>
      <c r="O506" s="15">
        <f t="shared" si="14"/>
        <v>0</v>
      </c>
      <c r="P506" s="38">
        <f t="shared" si="15"/>
        <v>0</v>
      </c>
    </row>
    <row r="507" spans="1:16" ht="9.75">
      <c r="A507" s="65"/>
      <c r="B507" s="65"/>
      <c r="C507" s="58" t="s">
        <v>81</v>
      </c>
      <c r="D507" s="62">
        <v>627883</v>
      </c>
      <c r="E507" s="62"/>
      <c r="F507" s="62"/>
      <c r="G507" s="62"/>
      <c r="H507" s="62"/>
      <c r="I507" s="76">
        <v>627883</v>
      </c>
      <c r="J507" s="21"/>
      <c r="K507" s="2"/>
      <c r="L507" s="2"/>
      <c r="M507" s="2"/>
      <c r="N507" s="2"/>
      <c r="O507" s="15">
        <f t="shared" si="14"/>
        <v>0</v>
      </c>
      <c r="P507" s="38">
        <f t="shared" si="15"/>
        <v>0</v>
      </c>
    </row>
    <row r="508" spans="1:16" ht="9.75">
      <c r="A508" s="65"/>
      <c r="B508" s="66" t="s">
        <v>305</v>
      </c>
      <c r="C508" s="36"/>
      <c r="D508" s="35">
        <v>2755547</v>
      </c>
      <c r="E508" s="35"/>
      <c r="F508" s="35"/>
      <c r="G508" s="35"/>
      <c r="H508" s="35"/>
      <c r="I508" s="35">
        <v>2755547</v>
      </c>
      <c r="J508" s="19">
        <f>SUM(J503:J507)</f>
        <v>0</v>
      </c>
      <c r="K508" s="19">
        <f>SUM(K503:K507)</f>
        <v>0</v>
      </c>
      <c r="L508" s="19">
        <f>SUM(L503:L507)</f>
        <v>0</v>
      </c>
      <c r="M508" s="19">
        <f>SUM(M503:M507)</f>
        <v>0</v>
      </c>
      <c r="N508" s="19">
        <f>SUM(N503:N507)</f>
        <v>0</v>
      </c>
      <c r="O508" s="19">
        <f t="shared" si="14"/>
        <v>0</v>
      </c>
      <c r="P508" s="37">
        <f t="shared" si="15"/>
        <v>0</v>
      </c>
    </row>
    <row r="509" spans="1:16" ht="29.25">
      <c r="A509" s="65"/>
      <c r="B509" s="64" t="s">
        <v>82</v>
      </c>
      <c r="C509" s="58" t="s">
        <v>83</v>
      </c>
      <c r="D509" s="62"/>
      <c r="E509" s="62"/>
      <c r="F509" s="62">
        <v>19123350</v>
      </c>
      <c r="G509" s="62"/>
      <c r="H509" s="62"/>
      <c r="I509" s="76">
        <v>19123350</v>
      </c>
      <c r="J509" s="21"/>
      <c r="K509" s="2"/>
      <c r="L509" s="2">
        <v>19123350</v>
      </c>
      <c r="M509" s="2"/>
      <c r="N509" s="2"/>
      <c r="O509" s="15">
        <f t="shared" si="14"/>
        <v>19123350</v>
      </c>
      <c r="P509" s="38">
        <f t="shared" si="15"/>
        <v>1</v>
      </c>
    </row>
    <row r="510" spans="1:16" ht="9.75">
      <c r="A510" s="65"/>
      <c r="B510" s="66" t="s">
        <v>306</v>
      </c>
      <c r="C510" s="36"/>
      <c r="D510" s="35"/>
      <c r="E510" s="35"/>
      <c r="F510" s="35">
        <v>19123350</v>
      </c>
      <c r="G510" s="35"/>
      <c r="H510" s="35"/>
      <c r="I510" s="35">
        <v>19123350</v>
      </c>
      <c r="J510" s="19">
        <f>SUM(J509)</f>
        <v>0</v>
      </c>
      <c r="K510" s="20">
        <f>SUM(K509)</f>
        <v>0</v>
      </c>
      <c r="L510" s="20">
        <f>SUM(L509)</f>
        <v>19123350</v>
      </c>
      <c r="M510" s="20">
        <f>SUM(M509)</f>
        <v>0</v>
      </c>
      <c r="N510" s="20">
        <f>SUM(N509)</f>
        <v>0</v>
      </c>
      <c r="O510" s="27">
        <f t="shared" si="14"/>
        <v>19123350</v>
      </c>
      <c r="P510" s="37">
        <f t="shared" si="15"/>
        <v>1</v>
      </c>
    </row>
    <row r="511" spans="1:16" ht="9.75">
      <c r="A511" s="67" t="s">
        <v>307</v>
      </c>
      <c r="B511" s="68"/>
      <c r="C511" s="59"/>
      <c r="D511" s="63">
        <v>2755547</v>
      </c>
      <c r="E511" s="63"/>
      <c r="F511" s="63">
        <v>19123350</v>
      </c>
      <c r="G511" s="63"/>
      <c r="H511" s="63"/>
      <c r="I511" s="77">
        <v>21878897</v>
      </c>
      <c r="J511" s="22">
        <f>SUM(J510,J508)</f>
        <v>0</v>
      </c>
      <c r="K511" s="23">
        <f>SUM(K510,K508)</f>
        <v>0</v>
      </c>
      <c r="L511" s="23">
        <f>SUM(L510,L508)</f>
        <v>19123350</v>
      </c>
      <c r="M511" s="23">
        <f>SUM(M510,M508)</f>
        <v>0</v>
      </c>
      <c r="N511" s="23">
        <f>SUM(N510,N508)</f>
        <v>0</v>
      </c>
      <c r="O511" s="30">
        <f t="shared" si="14"/>
        <v>19123350</v>
      </c>
      <c r="P511" s="39">
        <f t="shared" si="15"/>
        <v>0.874054574140552</v>
      </c>
    </row>
    <row r="512" spans="1:16" ht="19.5">
      <c r="A512" s="64" t="s">
        <v>84</v>
      </c>
      <c r="B512" s="64" t="s">
        <v>85</v>
      </c>
      <c r="C512" s="58" t="s">
        <v>86</v>
      </c>
      <c r="D512" s="62">
        <v>1441708</v>
      </c>
      <c r="E512" s="62"/>
      <c r="F512" s="62"/>
      <c r="G512" s="62"/>
      <c r="H512" s="62"/>
      <c r="I512" s="76">
        <v>1441708</v>
      </c>
      <c r="J512" s="21">
        <v>1439741</v>
      </c>
      <c r="K512" s="2"/>
      <c r="L512" s="2"/>
      <c r="M512" s="2"/>
      <c r="N512" s="2"/>
      <c r="O512" s="15">
        <f t="shared" si="14"/>
        <v>1439741</v>
      </c>
      <c r="P512" s="38">
        <f t="shared" si="15"/>
        <v>0.9986356460531536</v>
      </c>
    </row>
    <row r="513" spans="1:19" s="8" customFormat="1" ht="39">
      <c r="A513" s="65"/>
      <c r="B513" s="65"/>
      <c r="C513" s="58" t="s">
        <v>87</v>
      </c>
      <c r="D513" s="62">
        <v>1304720</v>
      </c>
      <c r="E513" s="62"/>
      <c r="F513" s="62"/>
      <c r="G513" s="62"/>
      <c r="H513" s="62"/>
      <c r="I513" s="76">
        <v>1304720</v>
      </c>
      <c r="J513" s="21">
        <v>1304720</v>
      </c>
      <c r="K513" s="2"/>
      <c r="L513" s="2"/>
      <c r="M513" s="2"/>
      <c r="N513" s="2"/>
      <c r="O513" s="15">
        <f t="shared" si="14"/>
        <v>1304720</v>
      </c>
      <c r="P513" s="38">
        <f t="shared" si="15"/>
        <v>1</v>
      </c>
      <c r="R513" s="46"/>
      <c r="S513" s="46"/>
    </row>
    <row r="514" spans="1:16" ht="19.5">
      <c r="A514" s="65"/>
      <c r="B514" s="65"/>
      <c r="C514" s="58" t="s">
        <v>163</v>
      </c>
      <c r="D514" s="62">
        <v>134847</v>
      </c>
      <c r="E514" s="62"/>
      <c r="F514" s="62"/>
      <c r="G514" s="62"/>
      <c r="H514" s="62"/>
      <c r="I514" s="76">
        <v>134847</v>
      </c>
      <c r="J514" s="21">
        <v>133017</v>
      </c>
      <c r="K514" s="2"/>
      <c r="L514" s="2"/>
      <c r="M514" s="2"/>
      <c r="N514" s="2"/>
      <c r="O514" s="15">
        <f t="shared" si="14"/>
        <v>133017</v>
      </c>
      <c r="P514" s="38">
        <f t="shared" si="15"/>
        <v>0.9864290640503682</v>
      </c>
    </row>
    <row r="515" spans="1:16" ht="19.5">
      <c r="A515" s="65"/>
      <c r="B515" s="65"/>
      <c r="C515" s="58" t="s">
        <v>48</v>
      </c>
      <c r="D515" s="62">
        <v>49472918</v>
      </c>
      <c r="E515" s="62"/>
      <c r="F515" s="62"/>
      <c r="G515" s="62"/>
      <c r="H515" s="62"/>
      <c r="I515" s="76">
        <v>49472918</v>
      </c>
      <c r="J515" s="21">
        <v>49369835.45</v>
      </c>
      <c r="K515" s="2"/>
      <c r="L515" s="2"/>
      <c r="M515" s="2"/>
      <c r="N515" s="2"/>
      <c r="O515" s="15">
        <f t="shared" si="14"/>
        <v>49369835.45</v>
      </c>
      <c r="P515" s="38">
        <f t="shared" si="15"/>
        <v>0.9979163842731088</v>
      </c>
    </row>
    <row r="516" spans="1:16" ht="9.75">
      <c r="A516" s="65"/>
      <c r="B516" s="65"/>
      <c r="C516" s="58" t="s">
        <v>49</v>
      </c>
      <c r="D516" s="62">
        <v>3520662</v>
      </c>
      <c r="E516" s="62"/>
      <c r="F516" s="62"/>
      <c r="G516" s="62"/>
      <c r="H516" s="62"/>
      <c r="I516" s="76">
        <v>3520662</v>
      </c>
      <c r="J516" s="21">
        <v>3520647</v>
      </c>
      <c r="K516" s="2"/>
      <c r="L516" s="2"/>
      <c r="M516" s="2"/>
      <c r="N516" s="2"/>
      <c r="O516" s="15">
        <f t="shared" si="14"/>
        <v>3520647</v>
      </c>
      <c r="P516" s="38">
        <f t="shared" si="15"/>
        <v>0.9999957394376399</v>
      </c>
    </row>
    <row r="517" spans="1:16" ht="9.75">
      <c r="A517" s="65"/>
      <c r="B517" s="65"/>
      <c r="C517" s="58" t="s">
        <v>17</v>
      </c>
      <c r="D517" s="62">
        <v>7758038</v>
      </c>
      <c r="E517" s="62"/>
      <c r="F517" s="62"/>
      <c r="G517" s="62"/>
      <c r="H517" s="62"/>
      <c r="I517" s="76">
        <v>7758038</v>
      </c>
      <c r="J517" s="21">
        <v>7710600.06</v>
      </c>
      <c r="K517" s="2"/>
      <c r="L517" s="2"/>
      <c r="M517" s="2"/>
      <c r="N517" s="2"/>
      <c r="O517" s="15">
        <f t="shared" si="14"/>
        <v>7710600.06</v>
      </c>
      <c r="P517" s="38">
        <f t="shared" si="15"/>
        <v>0.9938853173959704</v>
      </c>
    </row>
    <row r="518" spans="1:16" ht="9.75">
      <c r="A518" s="65"/>
      <c r="B518" s="65"/>
      <c r="C518" s="58" t="s">
        <v>18</v>
      </c>
      <c r="D518" s="62">
        <v>1213190</v>
      </c>
      <c r="E518" s="62"/>
      <c r="F518" s="62"/>
      <c r="G518" s="62"/>
      <c r="H518" s="62"/>
      <c r="I518" s="76">
        <v>1213190</v>
      </c>
      <c r="J518" s="21">
        <v>1203825</v>
      </c>
      <c r="K518" s="2"/>
      <c r="L518" s="2"/>
      <c r="M518" s="2"/>
      <c r="N518" s="2"/>
      <c r="O518" s="15">
        <f t="shared" si="14"/>
        <v>1203825</v>
      </c>
      <c r="P518" s="38">
        <f t="shared" si="15"/>
        <v>0.9922806815090793</v>
      </c>
    </row>
    <row r="519" spans="1:16" ht="19.5">
      <c r="A519" s="65"/>
      <c r="B519" s="65"/>
      <c r="C519" s="58" t="s">
        <v>61</v>
      </c>
      <c r="D519" s="62">
        <v>18528</v>
      </c>
      <c r="E519" s="62"/>
      <c r="F519" s="62"/>
      <c r="G519" s="62"/>
      <c r="H519" s="62"/>
      <c r="I519" s="76">
        <v>18528</v>
      </c>
      <c r="J519" s="21">
        <v>16783</v>
      </c>
      <c r="K519" s="2"/>
      <c r="L519" s="2"/>
      <c r="M519" s="2"/>
      <c r="N519" s="2"/>
      <c r="O519" s="15">
        <f aca="true" t="shared" si="16" ref="O519:O582">SUM(J519:N519)</f>
        <v>16783</v>
      </c>
      <c r="P519" s="38">
        <f aca="true" t="shared" si="17" ref="P519:P582">O519/I519</f>
        <v>0.9058182210708118</v>
      </c>
    </row>
    <row r="520" spans="1:16" ht="9.75">
      <c r="A520" s="65"/>
      <c r="B520" s="65"/>
      <c r="C520" s="58" t="s">
        <v>162</v>
      </c>
      <c r="D520" s="62">
        <v>33830</v>
      </c>
      <c r="E520" s="62"/>
      <c r="F520" s="62"/>
      <c r="G520" s="62"/>
      <c r="H520" s="62"/>
      <c r="I520" s="76">
        <v>33830</v>
      </c>
      <c r="J520" s="21">
        <v>33521</v>
      </c>
      <c r="K520" s="2"/>
      <c r="L520" s="2"/>
      <c r="M520" s="2"/>
      <c r="N520" s="2"/>
      <c r="O520" s="15">
        <f t="shared" si="16"/>
        <v>33521</v>
      </c>
      <c r="P520" s="38">
        <f t="shared" si="17"/>
        <v>0.9908660951817914</v>
      </c>
    </row>
    <row r="521" spans="1:16" ht="9.75">
      <c r="A521" s="65"/>
      <c r="B521" s="65"/>
      <c r="C521" s="58" t="s">
        <v>33</v>
      </c>
      <c r="D521" s="62">
        <v>667510</v>
      </c>
      <c r="E521" s="62">
        <v>66357</v>
      </c>
      <c r="F521" s="62"/>
      <c r="G521" s="62"/>
      <c r="H521" s="62"/>
      <c r="I521" s="76">
        <v>733867</v>
      </c>
      <c r="J521" s="21">
        <v>666666</v>
      </c>
      <c r="K521" s="2">
        <v>66327</v>
      </c>
      <c r="L521" s="2"/>
      <c r="M521" s="2"/>
      <c r="N521" s="2"/>
      <c r="O521" s="15">
        <f t="shared" si="16"/>
        <v>732993</v>
      </c>
      <c r="P521" s="38">
        <f t="shared" si="17"/>
        <v>0.9988090485060644</v>
      </c>
    </row>
    <row r="522" spans="1:19" s="8" customFormat="1" ht="9.75">
      <c r="A522" s="65"/>
      <c r="B522" s="65"/>
      <c r="C522" s="58" t="s">
        <v>211</v>
      </c>
      <c r="D522" s="62">
        <v>3645</v>
      </c>
      <c r="E522" s="62"/>
      <c r="F522" s="62"/>
      <c r="G522" s="62"/>
      <c r="H522" s="62"/>
      <c r="I522" s="76">
        <v>3645</v>
      </c>
      <c r="J522" s="21">
        <v>401</v>
      </c>
      <c r="K522" s="2"/>
      <c r="L522" s="2"/>
      <c r="M522" s="2"/>
      <c r="N522" s="2"/>
      <c r="O522" s="15">
        <f t="shared" si="16"/>
        <v>401</v>
      </c>
      <c r="P522" s="38">
        <f t="shared" si="17"/>
        <v>0.11001371742112483</v>
      </c>
      <c r="R522" s="46"/>
      <c r="S522" s="46"/>
    </row>
    <row r="523" spans="1:16" ht="9.75">
      <c r="A523" s="65"/>
      <c r="B523" s="65"/>
      <c r="C523" s="58" t="s">
        <v>115</v>
      </c>
      <c r="D523" s="62">
        <v>4000</v>
      </c>
      <c r="E523" s="62"/>
      <c r="F523" s="62"/>
      <c r="G523" s="62"/>
      <c r="H523" s="62"/>
      <c r="I523" s="76">
        <v>4000</v>
      </c>
      <c r="J523" s="21">
        <v>4000</v>
      </c>
      <c r="K523" s="2"/>
      <c r="L523" s="2"/>
      <c r="M523" s="2"/>
      <c r="N523" s="2"/>
      <c r="O523" s="15">
        <f t="shared" si="16"/>
        <v>4000</v>
      </c>
      <c r="P523" s="38">
        <f t="shared" si="17"/>
        <v>1</v>
      </c>
    </row>
    <row r="524" spans="1:16" ht="19.5">
      <c r="A524" s="65"/>
      <c r="B524" s="65"/>
      <c r="C524" s="58" t="s">
        <v>89</v>
      </c>
      <c r="D524" s="62">
        <v>157998</v>
      </c>
      <c r="E524" s="62">
        <v>14000</v>
      </c>
      <c r="F524" s="62"/>
      <c r="G524" s="62"/>
      <c r="H524" s="62"/>
      <c r="I524" s="76">
        <v>171998</v>
      </c>
      <c r="J524" s="21">
        <v>157661</v>
      </c>
      <c r="K524" s="2">
        <v>13995</v>
      </c>
      <c r="L524" s="2"/>
      <c r="M524" s="2"/>
      <c r="N524" s="2"/>
      <c r="O524" s="15">
        <f t="shared" si="16"/>
        <v>171656</v>
      </c>
      <c r="P524" s="38">
        <f t="shared" si="17"/>
        <v>0.9980116047861022</v>
      </c>
    </row>
    <row r="525" spans="1:16" ht="9.75">
      <c r="A525" s="65"/>
      <c r="B525" s="65"/>
      <c r="C525" s="58" t="s">
        <v>23</v>
      </c>
      <c r="D525" s="62">
        <v>4662875</v>
      </c>
      <c r="E525" s="62"/>
      <c r="F525" s="62"/>
      <c r="G525" s="62"/>
      <c r="H525" s="62"/>
      <c r="I525" s="76">
        <v>4662875</v>
      </c>
      <c r="J525" s="21">
        <v>4599919</v>
      </c>
      <c r="K525" s="2"/>
      <c r="L525" s="2"/>
      <c r="M525" s="2"/>
      <c r="N525" s="2"/>
      <c r="O525" s="15">
        <f t="shared" si="16"/>
        <v>4599919</v>
      </c>
      <c r="P525" s="38">
        <f t="shared" si="17"/>
        <v>0.9864984585690159</v>
      </c>
    </row>
    <row r="526" spans="1:16" ht="9.75">
      <c r="A526" s="65"/>
      <c r="B526" s="65"/>
      <c r="C526" s="58" t="s">
        <v>24</v>
      </c>
      <c r="D526" s="62">
        <v>2694340</v>
      </c>
      <c r="E526" s="62">
        <v>24500</v>
      </c>
      <c r="F526" s="62"/>
      <c r="G526" s="62"/>
      <c r="H526" s="62"/>
      <c r="I526" s="76">
        <v>2718840</v>
      </c>
      <c r="J526" s="21">
        <v>2673547</v>
      </c>
      <c r="K526" s="2">
        <v>24490</v>
      </c>
      <c r="L526" s="2"/>
      <c r="M526" s="2"/>
      <c r="N526" s="2"/>
      <c r="O526" s="15">
        <f t="shared" si="16"/>
        <v>2698037</v>
      </c>
      <c r="P526" s="38">
        <f t="shared" si="17"/>
        <v>0.992348575127628</v>
      </c>
    </row>
    <row r="527" spans="1:16" ht="9.75">
      <c r="A527" s="65"/>
      <c r="B527" s="65"/>
      <c r="C527" s="58" t="s">
        <v>50</v>
      </c>
      <c r="D527" s="62">
        <v>73281</v>
      </c>
      <c r="E527" s="62"/>
      <c r="F527" s="62"/>
      <c r="G527" s="62"/>
      <c r="H527" s="62"/>
      <c r="I527" s="76">
        <v>73281</v>
      </c>
      <c r="J527" s="21">
        <v>72591</v>
      </c>
      <c r="K527" s="2"/>
      <c r="L527" s="2"/>
      <c r="M527" s="2"/>
      <c r="N527" s="2"/>
      <c r="O527" s="15">
        <f t="shared" si="16"/>
        <v>72591</v>
      </c>
      <c r="P527" s="38">
        <f t="shared" si="17"/>
        <v>0.9905841896262333</v>
      </c>
    </row>
    <row r="528" spans="1:16" ht="9.75">
      <c r="A528" s="65"/>
      <c r="B528" s="65"/>
      <c r="C528" s="58" t="s">
        <v>10</v>
      </c>
      <c r="D528" s="62">
        <v>720375</v>
      </c>
      <c r="E528" s="62">
        <v>5200</v>
      </c>
      <c r="F528" s="62"/>
      <c r="G528" s="62"/>
      <c r="H528" s="62"/>
      <c r="I528" s="76">
        <v>725575</v>
      </c>
      <c r="J528" s="21">
        <v>695157</v>
      </c>
      <c r="K528" s="2">
        <v>5199</v>
      </c>
      <c r="L528" s="2"/>
      <c r="M528" s="2"/>
      <c r="N528" s="2"/>
      <c r="O528" s="15">
        <f t="shared" si="16"/>
        <v>700356</v>
      </c>
      <c r="P528" s="38">
        <f t="shared" si="17"/>
        <v>0.9652427385177274</v>
      </c>
    </row>
    <row r="529" spans="1:16" ht="9.75">
      <c r="A529" s="65"/>
      <c r="B529" s="65"/>
      <c r="C529" s="58" t="s">
        <v>212</v>
      </c>
      <c r="D529" s="62">
        <v>4741</v>
      </c>
      <c r="E529" s="62"/>
      <c r="F529" s="62"/>
      <c r="G529" s="62"/>
      <c r="H529" s="62"/>
      <c r="I529" s="76">
        <v>4741</v>
      </c>
      <c r="J529" s="21">
        <v>653</v>
      </c>
      <c r="K529" s="2"/>
      <c r="L529" s="2"/>
      <c r="M529" s="2"/>
      <c r="N529" s="2"/>
      <c r="O529" s="15">
        <f t="shared" si="16"/>
        <v>653</v>
      </c>
      <c r="P529" s="38">
        <f t="shared" si="17"/>
        <v>0.13773465513604724</v>
      </c>
    </row>
    <row r="530" spans="1:16" ht="19.5">
      <c r="A530" s="65"/>
      <c r="B530" s="65"/>
      <c r="C530" s="58" t="s">
        <v>194</v>
      </c>
      <c r="D530" s="62">
        <v>28884</v>
      </c>
      <c r="E530" s="62"/>
      <c r="F530" s="62"/>
      <c r="G530" s="62"/>
      <c r="H530" s="62"/>
      <c r="I530" s="76">
        <v>28884</v>
      </c>
      <c r="J530" s="21">
        <v>28328</v>
      </c>
      <c r="K530" s="2"/>
      <c r="L530" s="2"/>
      <c r="M530" s="2"/>
      <c r="N530" s="2"/>
      <c r="O530" s="15">
        <f t="shared" si="16"/>
        <v>28328</v>
      </c>
      <c r="P530" s="38">
        <f t="shared" si="17"/>
        <v>0.9807505885611412</v>
      </c>
    </row>
    <row r="531" spans="1:16" ht="21" customHeight="1">
      <c r="A531" s="65"/>
      <c r="B531" s="65"/>
      <c r="C531" s="58" t="s">
        <v>220</v>
      </c>
      <c r="D531" s="62">
        <v>8577</v>
      </c>
      <c r="E531" s="62"/>
      <c r="F531" s="62"/>
      <c r="G531" s="62"/>
      <c r="H531" s="62"/>
      <c r="I531" s="76">
        <v>8577</v>
      </c>
      <c r="J531" s="21">
        <v>8384</v>
      </c>
      <c r="K531" s="2"/>
      <c r="L531" s="2"/>
      <c r="M531" s="2"/>
      <c r="N531" s="2"/>
      <c r="O531" s="15">
        <f t="shared" si="16"/>
        <v>8384</v>
      </c>
      <c r="P531" s="38">
        <f t="shared" si="17"/>
        <v>0.9774979596595547</v>
      </c>
    </row>
    <row r="532" spans="1:16" ht="29.25">
      <c r="A532" s="65"/>
      <c r="B532" s="65"/>
      <c r="C532" s="58" t="s">
        <v>221</v>
      </c>
      <c r="D532" s="62">
        <v>102201</v>
      </c>
      <c r="E532" s="62"/>
      <c r="F532" s="62"/>
      <c r="G532" s="62"/>
      <c r="H532" s="62"/>
      <c r="I532" s="76">
        <v>102201</v>
      </c>
      <c r="J532" s="21">
        <v>100034</v>
      </c>
      <c r="K532" s="2"/>
      <c r="L532" s="2"/>
      <c r="M532" s="2"/>
      <c r="N532" s="2"/>
      <c r="O532" s="15">
        <f t="shared" si="16"/>
        <v>100034</v>
      </c>
      <c r="P532" s="38">
        <f t="shared" si="17"/>
        <v>0.9787966849639436</v>
      </c>
    </row>
    <row r="533" spans="1:16" ht="9.75">
      <c r="A533" s="65"/>
      <c r="B533" s="65"/>
      <c r="C533" s="58" t="s">
        <v>51</v>
      </c>
      <c r="D533" s="62">
        <v>14336</v>
      </c>
      <c r="E533" s="62"/>
      <c r="F533" s="62"/>
      <c r="G533" s="62"/>
      <c r="H533" s="62"/>
      <c r="I533" s="76">
        <v>14336</v>
      </c>
      <c r="J533" s="21">
        <v>14281</v>
      </c>
      <c r="K533" s="2"/>
      <c r="L533" s="2"/>
      <c r="M533" s="2"/>
      <c r="N533" s="2"/>
      <c r="O533" s="15">
        <f t="shared" si="16"/>
        <v>14281</v>
      </c>
      <c r="P533" s="38">
        <f t="shared" si="17"/>
        <v>0.9961635044642857</v>
      </c>
    </row>
    <row r="534" spans="1:16" ht="9.75">
      <c r="A534" s="65"/>
      <c r="B534" s="65"/>
      <c r="C534" s="58" t="s">
        <v>242</v>
      </c>
      <c r="D534" s="62">
        <v>1200</v>
      </c>
      <c r="E534" s="62"/>
      <c r="F534" s="62"/>
      <c r="G534" s="62"/>
      <c r="H534" s="62"/>
      <c r="I534" s="76">
        <v>1200</v>
      </c>
      <c r="J534" s="21">
        <v>806</v>
      </c>
      <c r="K534" s="2"/>
      <c r="L534" s="2"/>
      <c r="M534" s="2"/>
      <c r="N534" s="2"/>
      <c r="O534" s="15">
        <f t="shared" si="16"/>
        <v>806</v>
      </c>
      <c r="P534" s="38">
        <f t="shared" si="17"/>
        <v>0.6716666666666666</v>
      </c>
    </row>
    <row r="535" spans="1:16" ht="9.75">
      <c r="A535" s="65"/>
      <c r="B535" s="65"/>
      <c r="C535" s="58" t="s">
        <v>213</v>
      </c>
      <c r="D535" s="62">
        <v>125060</v>
      </c>
      <c r="E535" s="62"/>
      <c r="F535" s="62"/>
      <c r="G535" s="62"/>
      <c r="H535" s="62"/>
      <c r="I535" s="76">
        <v>125060</v>
      </c>
      <c r="J535" s="21">
        <v>63203</v>
      </c>
      <c r="K535" s="2"/>
      <c r="L535" s="2"/>
      <c r="M535" s="2"/>
      <c r="N535" s="2"/>
      <c r="O535" s="15">
        <f t="shared" si="16"/>
        <v>63203</v>
      </c>
      <c r="P535" s="38">
        <f t="shared" si="17"/>
        <v>0.5053814169198785</v>
      </c>
    </row>
    <row r="536" spans="1:16" ht="9.75">
      <c r="A536" s="65"/>
      <c r="B536" s="65"/>
      <c r="C536" s="58" t="s">
        <v>25</v>
      </c>
      <c r="D536" s="62">
        <v>83935</v>
      </c>
      <c r="E536" s="62"/>
      <c r="F536" s="62"/>
      <c r="G536" s="62"/>
      <c r="H536" s="62"/>
      <c r="I536" s="76">
        <v>83935</v>
      </c>
      <c r="J536" s="21">
        <v>83798</v>
      </c>
      <c r="K536" s="2"/>
      <c r="L536" s="2"/>
      <c r="M536" s="2"/>
      <c r="N536" s="2"/>
      <c r="O536" s="15">
        <f t="shared" si="16"/>
        <v>83798</v>
      </c>
      <c r="P536" s="38">
        <f t="shared" si="17"/>
        <v>0.9983677845952225</v>
      </c>
    </row>
    <row r="537" spans="1:19" s="8" customFormat="1" ht="19.5">
      <c r="A537" s="65"/>
      <c r="B537" s="65"/>
      <c r="C537" s="58" t="s">
        <v>52</v>
      </c>
      <c r="D537" s="62">
        <v>2689285</v>
      </c>
      <c r="E537" s="62"/>
      <c r="F537" s="62"/>
      <c r="G537" s="62"/>
      <c r="H537" s="62"/>
      <c r="I537" s="76">
        <v>2689285</v>
      </c>
      <c r="J537" s="21">
        <v>2689285</v>
      </c>
      <c r="K537" s="2"/>
      <c r="L537" s="2"/>
      <c r="M537" s="2"/>
      <c r="N537" s="2"/>
      <c r="O537" s="15">
        <f t="shared" si="16"/>
        <v>2689285</v>
      </c>
      <c r="P537" s="38">
        <f t="shared" si="17"/>
        <v>1</v>
      </c>
      <c r="R537" s="46"/>
      <c r="S537" s="46"/>
    </row>
    <row r="538" spans="1:16" ht="9.75">
      <c r="A538" s="65"/>
      <c r="B538" s="65"/>
      <c r="C538" s="58" t="s">
        <v>166</v>
      </c>
      <c r="D538" s="62">
        <v>740</v>
      </c>
      <c r="E538" s="62"/>
      <c r="F538" s="62"/>
      <c r="G538" s="62"/>
      <c r="H538" s="62"/>
      <c r="I538" s="76">
        <v>740</v>
      </c>
      <c r="J538" s="21">
        <v>738</v>
      </c>
      <c r="K538" s="2"/>
      <c r="L538" s="2"/>
      <c r="M538" s="2"/>
      <c r="N538" s="2"/>
      <c r="O538" s="15">
        <f t="shared" si="16"/>
        <v>738</v>
      </c>
      <c r="P538" s="38">
        <f t="shared" si="17"/>
        <v>0.9972972972972973</v>
      </c>
    </row>
    <row r="539" spans="1:19" s="8" customFormat="1" ht="19.5">
      <c r="A539" s="65"/>
      <c r="B539" s="65"/>
      <c r="C539" s="58" t="s">
        <v>41</v>
      </c>
      <c r="D539" s="62">
        <v>3760</v>
      </c>
      <c r="E539" s="62"/>
      <c r="F539" s="62"/>
      <c r="G539" s="62"/>
      <c r="H539" s="62"/>
      <c r="I539" s="76">
        <v>3760</v>
      </c>
      <c r="J539" s="21">
        <v>3755</v>
      </c>
      <c r="K539" s="2"/>
      <c r="L539" s="2"/>
      <c r="M539" s="2"/>
      <c r="N539" s="2"/>
      <c r="O539" s="15">
        <f t="shared" si="16"/>
        <v>3755</v>
      </c>
      <c r="P539" s="38">
        <f t="shared" si="17"/>
        <v>0.9986702127659575</v>
      </c>
      <c r="R539" s="46"/>
      <c r="S539" s="46"/>
    </row>
    <row r="540" spans="1:16" ht="22.5" customHeight="1">
      <c r="A540" s="65"/>
      <c r="B540" s="65"/>
      <c r="C540" s="58" t="s">
        <v>225</v>
      </c>
      <c r="D540" s="62">
        <v>8174</v>
      </c>
      <c r="E540" s="62"/>
      <c r="F540" s="62"/>
      <c r="G540" s="62"/>
      <c r="H540" s="62"/>
      <c r="I540" s="76">
        <v>8174</v>
      </c>
      <c r="J540" s="21">
        <v>7864</v>
      </c>
      <c r="K540" s="2"/>
      <c r="L540" s="2"/>
      <c r="M540" s="2"/>
      <c r="N540" s="2"/>
      <c r="O540" s="15">
        <f t="shared" si="16"/>
        <v>7864</v>
      </c>
      <c r="P540" s="38">
        <f t="shared" si="17"/>
        <v>0.9620748715439198</v>
      </c>
    </row>
    <row r="541" spans="1:16" ht="29.25">
      <c r="A541" s="65"/>
      <c r="B541" s="65"/>
      <c r="C541" s="58" t="s">
        <v>226</v>
      </c>
      <c r="D541" s="62">
        <v>31143</v>
      </c>
      <c r="E541" s="62"/>
      <c r="F541" s="62"/>
      <c r="G541" s="62"/>
      <c r="H541" s="62"/>
      <c r="I541" s="76">
        <v>31143</v>
      </c>
      <c r="J541" s="21">
        <v>31095</v>
      </c>
      <c r="K541" s="2"/>
      <c r="L541" s="2"/>
      <c r="M541" s="2"/>
      <c r="N541" s="2"/>
      <c r="O541" s="15">
        <f t="shared" si="16"/>
        <v>31095</v>
      </c>
      <c r="P541" s="38">
        <f t="shared" si="17"/>
        <v>0.9984587226664098</v>
      </c>
    </row>
    <row r="542" spans="1:16" ht="29.25">
      <c r="A542" s="65"/>
      <c r="B542" s="65"/>
      <c r="C542" s="58" t="s">
        <v>230</v>
      </c>
      <c r="D542" s="62">
        <v>500</v>
      </c>
      <c r="E542" s="62"/>
      <c r="F542" s="62"/>
      <c r="G542" s="62"/>
      <c r="H542" s="62"/>
      <c r="I542" s="76">
        <v>500</v>
      </c>
      <c r="J542" s="21"/>
      <c r="K542" s="2"/>
      <c r="L542" s="2"/>
      <c r="M542" s="2"/>
      <c r="N542" s="2"/>
      <c r="O542" s="15">
        <f t="shared" si="16"/>
        <v>0</v>
      </c>
      <c r="P542" s="38">
        <f t="shared" si="17"/>
        <v>0</v>
      </c>
    </row>
    <row r="543" spans="1:16" ht="19.5">
      <c r="A543" s="65"/>
      <c r="B543" s="65"/>
      <c r="C543" s="58" t="s">
        <v>227</v>
      </c>
      <c r="D543" s="62">
        <v>51841</v>
      </c>
      <c r="E543" s="62"/>
      <c r="F543" s="62"/>
      <c r="G543" s="62"/>
      <c r="H543" s="62"/>
      <c r="I543" s="76">
        <v>51841</v>
      </c>
      <c r="J543" s="21">
        <v>51525</v>
      </c>
      <c r="K543" s="2"/>
      <c r="L543" s="2"/>
      <c r="M543" s="2"/>
      <c r="N543" s="2"/>
      <c r="O543" s="15">
        <f t="shared" si="16"/>
        <v>51525</v>
      </c>
      <c r="P543" s="38">
        <f t="shared" si="17"/>
        <v>0.9939044385717868</v>
      </c>
    </row>
    <row r="544" spans="1:16" ht="19.5">
      <c r="A544" s="65"/>
      <c r="B544" s="65"/>
      <c r="C544" s="58" t="s">
        <v>239</v>
      </c>
      <c r="D544" s="62">
        <v>800</v>
      </c>
      <c r="E544" s="62"/>
      <c r="F544" s="62"/>
      <c r="G544" s="62"/>
      <c r="H544" s="62"/>
      <c r="I544" s="76">
        <v>800</v>
      </c>
      <c r="J544" s="21"/>
      <c r="K544" s="2"/>
      <c r="L544" s="2"/>
      <c r="M544" s="2"/>
      <c r="N544" s="2"/>
      <c r="O544" s="15">
        <f t="shared" si="16"/>
        <v>0</v>
      </c>
      <c r="P544" s="38">
        <f t="shared" si="17"/>
        <v>0</v>
      </c>
    </row>
    <row r="545" spans="1:16" ht="19.5">
      <c r="A545" s="65"/>
      <c r="B545" s="65"/>
      <c r="C545" s="58" t="s">
        <v>21</v>
      </c>
      <c r="D545" s="62">
        <v>6083189</v>
      </c>
      <c r="E545" s="62">
        <v>30813</v>
      </c>
      <c r="F545" s="62"/>
      <c r="G545" s="62"/>
      <c r="H545" s="62"/>
      <c r="I545" s="76">
        <v>6114002</v>
      </c>
      <c r="J545" s="21">
        <v>4450485</v>
      </c>
      <c r="K545" s="2">
        <v>30746</v>
      </c>
      <c r="L545" s="2"/>
      <c r="M545" s="2"/>
      <c r="N545" s="2"/>
      <c r="O545" s="15">
        <f t="shared" si="16"/>
        <v>4481231</v>
      </c>
      <c r="P545" s="38">
        <f t="shared" si="17"/>
        <v>0.7329456221963945</v>
      </c>
    </row>
    <row r="546" spans="1:16" ht="19.5">
      <c r="A546" s="65"/>
      <c r="B546" s="65"/>
      <c r="C546" s="58" t="s">
        <v>27</v>
      </c>
      <c r="D546" s="62">
        <v>32150</v>
      </c>
      <c r="E546" s="62"/>
      <c r="F546" s="62"/>
      <c r="G546" s="62"/>
      <c r="H546" s="62"/>
      <c r="I546" s="76">
        <v>32150</v>
      </c>
      <c r="J546" s="21">
        <v>32143</v>
      </c>
      <c r="K546" s="2"/>
      <c r="L546" s="2"/>
      <c r="M546" s="2"/>
      <c r="N546" s="2"/>
      <c r="O546" s="15">
        <f t="shared" si="16"/>
        <v>32143</v>
      </c>
      <c r="P546" s="38">
        <f t="shared" si="17"/>
        <v>0.9997822706065319</v>
      </c>
    </row>
    <row r="547" spans="1:16" ht="9.75">
      <c r="A547" s="65"/>
      <c r="B547" s="66" t="s">
        <v>308</v>
      </c>
      <c r="C547" s="36"/>
      <c r="D547" s="35">
        <v>83152981</v>
      </c>
      <c r="E547" s="35">
        <v>140870</v>
      </c>
      <c r="F547" s="35"/>
      <c r="G547" s="35"/>
      <c r="H547" s="35"/>
      <c r="I547" s="35">
        <v>83293851</v>
      </c>
      <c r="J547" s="19">
        <f>SUM(J512:J546)</f>
        <v>81169008.51</v>
      </c>
      <c r="K547" s="19">
        <f>SUM(K512:K546)</f>
        <v>140757</v>
      </c>
      <c r="L547" s="19">
        <f>SUM(L512:L546)</f>
        <v>0</v>
      </c>
      <c r="M547" s="19">
        <f>SUM(M512:M546)</f>
        <v>0</v>
      </c>
      <c r="N547" s="19">
        <f>SUM(N512:N546)</f>
        <v>0</v>
      </c>
      <c r="O547" s="27">
        <f t="shared" si="16"/>
        <v>81309765.51</v>
      </c>
      <c r="P547" s="37">
        <f t="shared" si="17"/>
        <v>0.9761796883421803</v>
      </c>
    </row>
    <row r="548" spans="1:16" ht="19.5">
      <c r="A548" s="65"/>
      <c r="B548" s="64" t="s">
        <v>90</v>
      </c>
      <c r="C548" s="58" t="s">
        <v>163</v>
      </c>
      <c r="D548" s="62"/>
      <c r="E548" s="62"/>
      <c r="F548" s="62">
        <v>6440</v>
      </c>
      <c r="G548" s="62"/>
      <c r="H548" s="62"/>
      <c r="I548" s="76">
        <v>6440</v>
      </c>
      <c r="J548" s="21"/>
      <c r="K548" s="2"/>
      <c r="L548" s="2">
        <v>6244</v>
      </c>
      <c r="M548" s="2"/>
      <c r="N548" s="2"/>
      <c r="O548" s="15">
        <f t="shared" si="16"/>
        <v>6244</v>
      </c>
      <c r="P548" s="38">
        <f t="shared" si="17"/>
        <v>0.9695652173913043</v>
      </c>
    </row>
    <row r="549" spans="1:19" s="8" customFormat="1" ht="19.5">
      <c r="A549" s="65"/>
      <c r="B549" s="65"/>
      <c r="C549" s="58" t="s">
        <v>48</v>
      </c>
      <c r="D549" s="62"/>
      <c r="E549" s="62"/>
      <c r="F549" s="62">
        <v>3604107</v>
      </c>
      <c r="G549" s="62"/>
      <c r="H549" s="62"/>
      <c r="I549" s="76">
        <v>3604107</v>
      </c>
      <c r="J549" s="21"/>
      <c r="K549" s="2"/>
      <c r="L549" s="2">
        <v>3599100</v>
      </c>
      <c r="M549" s="2"/>
      <c r="N549" s="2"/>
      <c r="O549" s="15">
        <f t="shared" si="16"/>
        <v>3599100</v>
      </c>
      <c r="P549" s="38">
        <f t="shared" si="17"/>
        <v>0.9986107515675866</v>
      </c>
      <c r="R549" s="46"/>
      <c r="S549" s="46"/>
    </row>
    <row r="550" spans="1:16" ht="9.75">
      <c r="A550" s="65"/>
      <c r="B550" s="65"/>
      <c r="C550" s="58" t="s">
        <v>49</v>
      </c>
      <c r="D550" s="62"/>
      <c r="E550" s="62"/>
      <c r="F550" s="62">
        <v>255631</v>
      </c>
      <c r="G550" s="62"/>
      <c r="H550" s="62"/>
      <c r="I550" s="76">
        <v>255631</v>
      </c>
      <c r="J550" s="21"/>
      <c r="K550" s="2"/>
      <c r="L550" s="2">
        <v>255630</v>
      </c>
      <c r="M550" s="2"/>
      <c r="N550" s="2"/>
      <c r="O550" s="15">
        <f t="shared" si="16"/>
        <v>255630</v>
      </c>
      <c r="P550" s="38">
        <f t="shared" si="17"/>
        <v>0.9999960881113793</v>
      </c>
    </row>
    <row r="551" spans="1:19" s="8" customFormat="1" ht="9.75">
      <c r="A551" s="65"/>
      <c r="B551" s="65"/>
      <c r="C551" s="58" t="s">
        <v>17</v>
      </c>
      <c r="D551" s="62"/>
      <c r="E551" s="62"/>
      <c r="F551" s="62">
        <v>581664</v>
      </c>
      <c r="G551" s="62"/>
      <c r="H551" s="62"/>
      <c r="I551" s="76">
        <v>581664</v>
      </c>
      <c r="J551" s="21"/>
      <c r="K551" s="2"/>
      <c r="L551" s="2">
        <v>580474</v>
      </c>
      <c r="M551" s="2"/>
      <c r="N551" s="2"/>
      <c r="O551" s="15">
        <f t="shared" si="16"/>
        <v>580474</v>
      </c>
      <c r="P551" s="38">
        <f t="shared" si="17"/>
        <v>0.9979541453485173</v>
      </c>
      <c r="R551" s="46"/>
      <c r="S551" s="46"/>
    </row>
    <row r="552" spans="1:19" s="9" customFormat="1" ht="9.75">
      <c r="A552" s="65"/>
      <c r="B552" s="65"/>
      <c r="C552" s="58" t="s">
        <v>18</v>
      </c>
      <c r="D552" s="62"/>
      <c r="E552" s="62"/>
      <c r="F552" s="62">
        <v>89501</v>
      </c>
      <c r="G552" s="62"/>
      <c r="H552" s="62"/>
      <c r="I552" s="76">
        <v>89501</v>
      </c>
      <c r="J552" s="21"/>
      <c r="K552" s="2"/>
      <c r="L552" s="2">
        <v>88572</v>
      </c>
      <c r="M552" s="2"/>
      <c r="N552" s="2"/>
      <c r="O552" s="15">
        <f t="shared" si="16"/>
        <v>88572</v>
      </c>
      <c r="P552" s="38">
        <f t="shared" si="17"/>
        <v>0.989620227706953</v>
      </c>
      <c r="R552" s="48"/>
      <c r="S552" s="48"/>
    </row>
    <row r="553" spans="1:16" ht="9.75">
      <c r="A553" s="65"/>
      <c r="B553" s="65"/>
      <c r="C553" s="58" t="s">
        <v>162</v>
      </c>
      <c r="D553" s="62"/>
      <c r="E553" s="62"/>
      <c r="F553" s="62">
        <v>1400</v>
      </c>
      <c r="G553" s="62"/>
      <c r="H553" s="62"/>
      <c r="I553" s="76">
        <v>1400</v>
      </c>
      <c r="J553" s="21"/>
      <c r="K553" s="2"/>
      <c r="L553" s="2">
        <v>1302</v>
      </c>
      <c r="M553" s="2"/>
      <c r="N553" s="2"/>
      <c r="O553" s="15">
        <f t="shared" si="16"/>
        <v>1302</v>
      </c>
      <c r="P553" s="38">
        <f t="shared" si="17"/>
        <v>0.93</v>
      </c>
    </row>
    <row r="554" spans="1:19" s="8" customFormat="1" ht="9.75">
      <c r="A554" s="65"/>
      <c r="B554" s="65"/>
      <c r="C554" s="58" t="s">
        <v>33</v>
      </c>
      <c r="D554" s="62"/>
      <c r="E554" s="62"/>
      <c r="F554" s="62">
        <v>36530</v>
      </c>
      <c r="G554" s="62"/>
      <c r="H554" s="62"/>
      <c r="I554" s="76">
        <v>36530</v>
      </c>
      <c r="J554" s="21"/>
      <c r="K554" s="2"/>
      <c r="L554" s="2">
        <v>36530</v>
      </c>
      <c r="M554" s="2"/>
      <c r="N554" s="2"/>
      <c r="O554" s="15">
        <f t="shared" si="16"/>
        <v>36530</v>
      </c>
      <c r="P554" s="38">
        <f t="shared" si="17"/>
        <v>1</v>
      </c>
      <c r="R554" s="46"/>
      <c r="S554" s="46"/>
    </row>
    <row r="555" spans="1:19" s="9" customFormat="1" ht="19.5">
      <c r="A555" s="65"/>
      <c r="B555" s="65"/>
      <c r="C555" s="58" t="s">
        <v>89</v>
      </c>
      <c r="D555" s="62"/>
      <c r="E555" s="62"/>
      <c r="F555" s="62">
        <v>8727</v>
      </c>
      <c r="G555" s="62"/>
      <c r="H555" s="62"/>
      <c r="I555" s="76">
        <v>8727</v>
      </c>
      <c r="J555" s="21"/>
      <c r="K555" s="2"/>
      <c r="L555" s="2">
        <v>8715</v>
      </c>
      <c r="M555" s="2"/>
      <c r="N555" s="2"/>
      <c r="O555" s="15">
        <f t="shared" si="16"/>
        <v>8715</v>
      </c>
      <c r="P555" s="38">
        <f t="shared" si="17"/>
        <v>0.9986249570299072</v>
      </c>
      <c r="R555" s="48"/>
      <c r="S555" s="48"/>
    </row>
    <row r="556" spans="1:16" ht="9.75">
      <c r="A556" s="65"/>
      <c r="B556" s="65"/>
      <c r="C556" s="58" t="s">
        <v>23</v>
      </c>
      <c r="D556" s="62"/>
      <c r="E556" s="62"/>
      <c r="F556" s="62">
        <v>86259</v>
      </c>
      <c r="G556" s="62"/>
      <c r="H556" s="62"/>
      <c r="I556" s="76">
        <v>86259</v>
      </c>
      <c r="J556" s="21"/>
      <c r="K556" s="2"/>
      <c r="L556" s="2">
        <v>84318</v>
      </c>
      <c r="M556" s="2"/>
      <c r="N556" s="2"/>
      <c r="O556" s="15">
        <f t="shared" si="16"/>
        <v>84318</v>
      </c>
      <c r="P556" s="38">
        <f t="shared" si="17"/>
        <v>0.9774980002086738</v>
      </c>
    </row>
    <row r="557" spans="1:19" s="8" customFormat="1" ht="9.75">
      <c r="A557" s="65"/>
      <c r="B557" s="65"/>
      <c r="C557" s="58" t="s">
        <v>24</v>
      </c>
      <c r="D557" s="62"/>
      <c r="E557" s="62"/>
      <c r="F557" s="62">
        <v>81000</v>
      </c>
      <c r="G557" s="62"/>
      <c r="H557" s="62"/>
      <c r="I557" s="76">
        <v>81000</v>
      </c>
      <c r="J557" s="21"/>
      <c r="K557" s="2"/>
      <c r="L557" s="2">
        <v>81000</v>
      </c>
      <c r="M557" s="2"/>
      <c r="N557" s="2"/>
      <c r="O557" s="15">
        <f t="shared" si="16"/>
        <v>81000</v>
      </c>
      <c r="P557" s="38">
        <f t="shared" si="17"/>
        <v>1</v>
      </c>
      <c r="R557" s="46"/>
      <c r="S557" s="46"/>
    </row>
    <row r="558" spans="1:16" ht="9.75">
      <c r="A558" s="65"/>
      <c r="B558" s="65"/>
      <c r="C558" s="58" t="s">
        <v>10</v>
      </c>
      <c r="D558" s="62"/>
      <c r="E558" s="62"/>
      <c r="F558" s="62">
        <v>19300</v>
      </c>
      <c r="G558" s="62"/>
      <c r="H558" s="62"/>
      <c r="I558" s="76">
        <v>19300</v>
      </c>
      <c r="J558" s="21"/>
      <c r="K558" s="2"/>
      <c r="L558" s="2">
        <v>18209</v>
      </c>
      <c r="M558" s="2"/>
      <c r="N558" s="2"/>
      <c r="O558" s="15">
        <f t="shared" si="16"/>
        <v>18209</v>
      </c>
      <c r="P558" s="38">
        <f t="shared" si="17"/>
        <v>0.9434715025906736</v>
      </c>
    </row>
    <row r="559" spans="1:19" s="8" customFormat="1" ht="19.5">
      <c r="A559" s="65"/>
      <c r="B559" s="65"/>
      <c r="C559" s="58" t="s">
        <v>194</v>
      </c>
      <c r="D559" s="62"/>
      <c r="E559" s="62"/>
      <c r="F559" s="62">
        <v>100</v>
      </c>
      <c r="G559" s="62"/>
      <c r="H559" s="62"/>
      <c r="I559" s="76">
        <v>100</v>
      </c>
      <c r="J559" s="21"/>
      <c r="K559" s="2"/>
      <c r="L559" s="2">
        <v>87</v>
      </c>
      <c r="M559" s="2"/>
      <c r="N559" s="2"/>
      <c r="O559" s="15">
        <f t="shared" si="16"/>
        <v>87</v>
      </c>
      <c r="P559" s="38">
        <f t="shared" si="17"/>
        <v>0.87</v>
      </c>
      <c r="R559" s="46"/>
      <c r="S559" s="46"/>
    </row>
    <row r="560" spans="1:16" ht="29.25">
      <c r="A560" s="65"/>
      <c r="B560" s="65"/>
      <c r="C560" s="58" t="s">
        <v>221</v>
      </c>
      <c r="D560" s="62"/>
      <c r="E560" s="62"/>
      <c r="F560" s="62">
        <v>6500</v>
      </c>
      <c r="G560" s="62"/>
      <c r="H560" s="62"/>
      <c r="I560" s="76">
        <v>6500</v>
      </c>
      <c r="J560" s="21"/>
      <c r="K560" s="2"/>
      <c r="L560" s="2">
        <v>6452</v>
      </c>
      <c r="M560" s="2"/>
      <c r="N560" s="2"/>
      <c r="O560" s="15">
        <f t="shared" si="16"/>
        <v>6452</v>
      </c>
      <c r="P560" s="38">
        <f t="shared" si="17"/>
        <v>0.9926153846153846</v>
      </c>
    </row>
    <row r="561" spans="1:16" ht="9.75">
      <c r="A561" s="65"/>
      <c r="B561" s="65"/>
      <c r="C561" s="58" t="s">
        <v>25</v>
      </c>
      <c r="D561" s="62"/>
      <c r="E561" s="62"/>
      <c r="F561" s="62">
        <v>3408</v>
      </c>
      <c r="G561" s="62"/>
      <c r="H561" s="62"/>
      <c r="I561" s="76">
        <v>3408</v>
      </c>
      <c r="J561" s="21"/>
      <c r="K561" s="2"/>
      <c r="L561" s="2">
        <v>3408</v>
      </c>
      <c r="M561" s="2"/>
      <c r="N561" s="2"/>
      <c r="O561" s="15">
        <f t="shared" si="16"/>
        <v>3408</v>
      </c>
      <c r="P561" s="38">
        <f t="shared" si="17"/>
        <v>1</v>
      </c>
    </row>
    <row r="562" spans="1:19" s="8" customFormat="1" ht="19.5">
      <c r="A562" s="65"/>
      <c r="B562" s="65"/>
      <c r="C562" s="58" t="s">
        <v>52</v>
      </c>
      <c r="D562" s="62"/>
      <c r="E562" s="62"/>
      <c r="F562" s="62">
        <v>179795</v>
      </c>
      <c r="G562" s="62"/>
      <c r="H562" s="62"/>
      <c r="I562" s="76">
        <v>179795</v>
      </c>
      <c r="J562" s="21"/>
      <c r="K562" s="2"/>
      <c r="L562" s="2">
        <v>179795</v>
      </c>
      <c r="M562" s="2"/>
      <c r="N562" s="2"/>
      <c r="O562" s="15">
        <f t="shared" si="16"/>
        <v>179795</v>
      </c>
      <c r="P562" s="38">
        <f t="shared" si="17"/>
        <v>1</v>
      </c>
      <c r="R562" s="46"/>
      <c r="S562" s="46"/>
    </row>
    <row r="563" spans="1:16" ht="9.75">
      <c r="A563" s="65"/>
      <c r="B563" s="66" t="s">
        <v>309</v>
      </c>
      <c r="C563" s="36"/>
      <c r="D563" s="35"/>
      <c r="E563" s="35"/>
      <c r="F563" s="35">
        <v>4960362</v>
      </c>
      <c r="G563" s="35"/>
      <c r="H563" s="35"/>
      <c r="I563" s="35">
        <v>4960362</v>
      </c>
      <c r="J563" s="19">
        <f>SUM(J548:J562)</f>
        <v>0</v>
      </c>
      <c r="K563" s="19">
        <f>SUM(K548:K562)</f>
        <v>0</v>
      </c>
      <c r="L563" s="19">
        <f>SUM(L548:L562)</f>
        <v>4949836</v>
      </c>
      <c r="M563" s="19">
        <f>SUM(M548:M562)</f>
        <v>0</v>
      </c>
      <c r="N563" s="19">
        <f>SUM(N548:N562)</f>
        <v>0</v>
      </c>
      <c r="O563" s="27">
        <f t="shared" si="16"/>
        <v>4949836</v>
      </c>
      <c r="P563" s="37">
        <f t="shared" si="17"/>
        <v>0.9978779774540648</v>
      </c>
    </row>
    <row r="564" spans="1:19" s="8" customFormat="1" ht="30" customHeight="1">
      <c r="A564" s="65"/>
      <c r="B564" s="82" t="s">
        <v>196</v>
      </c>
      <c r="C564" s="58" t="s">
        <v>176</v>
      </c>
      <c r="D564" s="62">
        <v>17630</v>
      </c>
      <c r="E564" s="62"/>
      <c r="F564" s="62"/>
      <c r="G564" s="62"/>
      <c r="H564" s="62"/>
      <c r="I564" s="76">
        <v>17630</v>
      </c>
      <c r="J564" s="21">
        <v>11495</v>
      </c>
      <c r="K564" s="2"/>
      <c r="L564" s="2"/>
      <c r="M564" s="2"/>
      <c r="N564" s="2"/>
      <c r="O564" s="15">
        <f t="shared" si="16"/>
        <v>11495</v>
      </c>
      <c r="P564" s="38">
        <f t="shared" si="17"/>
        <v>0.6520136131593874</v>
      </c>
      <c r="R564" s="46"/>
      <c r="S564" s="46"/>
    </row>
    <row r="565" spans="1:16" ht="19.5">
      <c r="A565" s="65"/>
      <c r="B565" s="83"/>
      <c r="C565" s="58" t="s">
        <v>86</v>
      </c>
      <c r="D565" s="62">
        <v>204183</v>
      </c>
      <c r="E565" s="62"/>
      <c r="F565" s="62"/>
      <c r="G565" s="62"/>
      <c r="H565" s="62"/>
      <c r="I565" s="76">
        <v>204183</v>
      </c>
      <c r="J565" s="21">
        <v>204183</v>
      </c>
      <c r="K565" s="2"/>
      <c r="L565" s="2"/>
      <c r="M565" s="2"/>
      <c r="N565" s="2"/>
      <c r="O565" s="15">
        <f t="shared" si="16"/>
        <v>204183</v>
      </c>
      <c r="P565" s="38">
        <f t="shared" si="17"/>
        <v>1</v>
      </c>
    </row>
    <row r="566" spans="1:16" ht="19.5">
      <c r="A566" s="65"/>
      <c r="B566" s="65"/>
      <c r="C566" s="58" t="s">
        <v>163</v>
      </c>
      <c r="D566" s="62">
        <v>5592</v>
      </c>
      <c r="E566" s="62"/>
      <c r="F566" s="62"/>
      <c r="G566" s="62"/>
      <c r="H566" s="62"/>
      <c r="I566" s="76">
        <v>5592</v>
      </c>
      <c r="J566" s="21">
        <v>2214</v>
      </c>
      <c r="K566" s="2"/>
      <c r="L566" s="2"/>
      <c r="M566" s="2"/>
      <c r="N566" s="2"/>
      <c r="O566" s="15">
        <f t="shared" si="16"/>
        <v>2214</v>
      </c>
      <c r="P566" s="38">
        <f t="shared" si="17"/>
        <v>0.3959227467811159</v>
      </c>
    </row>
    <row r="567" spans="1:19" s="8" customFormat="1" ht="19.5">
      <c r="A567" s="65"/>
      <c r="B567" s="65"/>
      <c r="C567" s="58" t="s">
        <v>48</v>
      </c>
      <c r="D567" s="62">
        <v>1874510</v>
      </c>
      <c r="E567" s="62"/>
      <c r="F567" s="62"/>
      <c r="G567" s="62"/>
      <c r="H567" s="62"/>
      <c r="I567" s="76">
        <v>1874510</v>
      </c>
      <c r="J567" s="21">
        <v>1861813</v>
      </c>
      <c r="K567" s="2"/>
      <c r="L567" s="2"/>
      <c r="M567" s="2"/>
      <c r="N567" s="2"/>
      <c r="O567" s="15">
        <f t="shared" si="16"/>
        <v>1861813</v>
      </c>
      <c r="P567" s="38">
        <f t="shared" si="17"/>
        <v>0.9932264965244251</v>
      </c>
      <c r="R567" s="46"/>
      <c r="S567" s="46"/>
    </row>
    <row r="568" spans="1:16" ht="9.75">
      <c r="A568" s="65"/>
      <c r="B568" s="65"/>
      <c r="C568" s="58" t="s">
        <v>49</v>
      </c>
      <c r="D568" s="62">
        <v>119008</v>
      </c>
      <c r="E568" s="62"/>
      <c r="F568" s="62"/>
      <c r="G568" s="62"/>
      <c r="H568" s="62"/>
      <c r="I568" s="76">
        <v>119008</v>
      </c>
      <c r="J568" s="21">
        <v>118998</v>
      </c>
      <c r="K568" s="2"/>
      <c r="L568" s="2"/>
      <c r="M568" s="2"/>
      <c r="N568" s="2"/>
      <c r="O568" s="15">
        <f t="shared" si="16"/>
        <v>118998</v>
      </c>
      <c r="P568" s="38">
        <f t="shared" si="17"/>
        <v>0.9999159720354934</v>
      </c>
    </row>
    <row r="569" spans="1:16" ht="9.75">
      <c r="A569" s="65"/>
      <c r="B569" s="65"/>
      <c r="C569" s="58" t="s">
        <v>17</v>
      </c>
      <c r="D569" s="62">
        <v>295783</v>
      </c>
      <c r="E569" s="62"/>
      <c r="F569" s="62"/>
      <c r="G569" s="62"/>
      <c r="H569" s="62"/>
      <c r="I569" s="76">
        <v>295783</v>
      </c>
      <c r="J569" s="21">
        <v>289901</v>
      </c>
      <c r="K569" s="2"/>
      <c r="L569" s="2"/>
      <c r="M569" s="2"/>
      <c r="N569" s="2"/>
      <c r="O569" s="15">
        <f t="shared" si="16"/>
        <v>289901</v>
      </c>
      <c r="P569" s="38">
        <f t="shared" si="17"/>
        <v>0.9801137996436576</v>
      </c>
    </row>
    <row r="570" spans="1:16" ht="9.75">
      <c r="A570" s="65"/>
      <c r="B570" s="65"/>
      <c r="C570" s="58" t="s">
        <v>18</v>
      </c>
      <c r="D570" s="62">
        <v>46014</v>
      </c>
      <c r="E570" s="62"/>
      <c r="F570" s="62"/>
      <c r="G570" s="62"/>
      <c r="H570" s="62"/>
      <c r="I570" s="76">
        <v>46014</v>
      </c>
      <c r="J570" s="21">
        <v>45221</v>
      </c>
      <c r="K570" s="2"/>
      <c r="L570" s="2"/>
      <c r="M570" s="2"/>
      <c r="N570" s="2"/>
      <c r="O570" s="15">
        <f t="shared" si="16"/>
        <v>45221</v>
      </c>
      <c r="P570" s="38">
        <f t="shared" si="17"/>
        <v>0.9827661146607555</v>
      </c>
    </row>
    <row r="571" spans="1:16" ht="9.75">
      <c r="A571" s="65"/>
      <c r="B571" s="65"/>
      <c r="C571" s="58" t="s">
        <v>33</v>
      </c>
      <c r="D571" s="62">
        <v>138103</v>
      </c>
      <c r="E571" s="62"/>
      <c r="F571" s="62"/>
      <c r="G571" s="62"/>
      <c r="H571" s="62"/>
      <c r="I571" s="76">
        <v>138103</v>
      </c>
      <c r="J571" s="21">
        <v>137748</v>
      </c>
      <c r="K571" s="2"/>
      <c r="L571" s="2"/>
      <c r="M571" s="2"/>
      <c r="N571" s="2"/>
      <c r="O571" s="15">
        <f t="shared" si="16"/>
        <v>137748</v>
      </c>
      <c r="P571" s="38">
        <f t="shared" si="17"/>
        <v>0.9974294548271943</v>
      </c>
    </row>
    <row r="572" spans="1:16" ht="19.5">
      <c r="A572" s="65"/>
      <c r="B572" s="65"/>
      <c r="C572" s="58" t="s">
        <v>89</v>
      </c>
      <c r="D572" s="62">
        <v>13520</v>
      </c>
      <c r="E572" s="62"/>
      <c r="F572" s="62"/>
      <c r="G572" s="62"/>
      <c r="H572" s="62"/>
      <c r="I572" s="76">
        <v>13520</v>
      </c>
      <c r="J572" s="21">
        <v>13469</v>
      </c>
      <c r="K572" s="2"/>
      <c r="L572" s="2"/>
      <c r="M572" s="2"/>
      <c r="N572" s="2"/>
      <c r="O572" s="15">
        <f t="shared" si="16"/>
        <v>13469</v>
      </c>
      <c r="P572" s="38">
        <f t="shared" si="17"/>
        <v>0.9962278106508876</v>
      </c>
    </row>
    <row r="573" spans="1:16" ht="9.75">
      <c r="A573" s="65"/>
      <c r="B573" s="65"/>
      <c r="C573" s="58" t="s">
        <v>23</v>
      </c>
      <c r="D573" s="62">
        <v>162593</v>
      </c>
      <c r="E573" s="62"/>
      <c r="F573" s="62"/>
      <c r="G573" s="62"/>
      <c r="H573" s="62"/>
      <c r="I573" s="76">
        <v>162593</v>
      </c>
      <c r="J573" s="21">
        <v>161844</v>
      </c>
      <c r="K573" s="2"/>
      <c r="L573" s="2"/>
      <c r="M573" s="2"/>
      <c r="N573" s="2"/>
      <c r="O573" s="15">
        <f t="shared" si="16"/>
        <v>161844</v>
      </c>
      <c r="P573" s="38">
        <f t="shared" si="17"/>
        <v>0.9953934056201682</v>
      </c>
    </row>
    <row r="574" spans="1:16" ht="9.75">
      <c r="A574" s="65"/>
      <c r="B574" s="65"/>
      <c r="C574" s="58" t="s">
        <v>24</v>
      </c>
      <c r="D574" s="62">
        <v>1510</v>
      </c>
      <c r="E574" s="62"/>
      <c r="F574" s="62"/>
      <c r="G574" s="62"/>
      <c r="H574" s="62"/>
      <c r="I574" s="76">
        <v>1510</v>
      </c>
      <c r="J574" s="21">
        <v>1510</v>
      </c>
      <c r="K574" s="2"/>
      <c r="L574" s="2"/>
      <c r="M574" s="2"/>
      <c r="N574" s="2"/>
      <c r="O574" s="15">
        <f t="shared" si="16"/>
        <v>1510</v>
      </c>
      <c r="P574" s="38">
        <f t="shared" si="17"/>
        <v>1</v>
      </c>
    </row>
    <row r="575" spans="1:16" ht="9.75">
      <c r="A575" s="65"/>
      <c r="B575" s="65"/>
      <c r="C575" s="58" t="s">
        <v>50</v>
      </c>
      <c r="D575" s="62">
        <v>1158</v>
      </c>
      <c r="E575" s="62"/>
      <c r="F575" s="62"/>
      <c r="G575" s="62"/>
      <c r="H575" s="62"/>
      <c r="I575" s="76">
        <v>1158</v>
      </c>
      <c r="J575" s="21">
        <v>1158</v>
      </c>
      <c r="K575" s="2"/>
      <c r="L575" s="2"/>
      <c r="M575" s="2"/>
      <c r="N575" s="2"/>
      <c r="O575" s="15">
        <f t="shared" si="16"/>
        <v>1158</v>
      </c>
      <c r="P575" s="38">
        <f t="shared" si="17"/>
        <v>1</v>
      </c>
    </row>
    <row r="576" spans="1:16" ht="9.75">
      <c r="A576" s="65"/>
      <c r="B576" s="65"/>
      <c r="C576" s="58" t="s">
        <v>10</v>
      </c>
      <c r="D576" s="62">
        <v>29338</v>
      </c>
      <c r="E576" s="62"/>
      <c r="F576" s="62"/>
      <c r="G576" s="62"/>
      <c r="H576" s="62"/>
      <c r="I576" s="76">
        <v>29338</v>
      </c>
      <c r="J576" s="21">
        <v>29103</v>
      </c>
      <c r="K576" s="2"/>
      <c r="L576" s="2"/>
      <c r="M576" s="2"/>
      <c r="N576" s="2"/>
      <c r="O576" s="15">
        <f t="shared" si="16"/>
        <v>29103</v>
      </c>
      <c r="P576" s="38">
        <f t="shared" si="17"/>
        <v>0.9919899106960256</v>
      </c>
    </row>
    <row r="577" spans="1:16" ht="21" customHeight="1">
      <c r="A577" s="65"/>
      <c r="B577" s="65"/>
      <c r="C577" s="58" t="s">
        <v>220</v>
      </c>
      <c r="D577" s="62">
        <v>1110</v>
      </c>
      <c r="E577" s="62"/>
      <c r="F577" s="62"/>
      <c r="G577" s="62"/>
      <c r="H577" s="62"/>
      <c r="I577" s="76">
        <v>1110</v>
      </c>
      <c r="J577" s="21">
        <v>1110</v>
      </c>
      <c r="K577" s="2"/>
      <c r="L577" s="2"/>
      <c r="M577" s="2"/>
      <c r="N577" s="2"/>
      <c r="O577" s="15">
        <f t="shared" si="16"/>
        <v>1110</v>
      </c>
      <c r="P577" s="38">
        <f t="shared" si="17"/>
        <v>1</v>
      </c>
    </row>
    <row r="578" spans="1:16" ht="29.25">
      <c r="A578" s="65"/>
      <c r="B578" s="65"/>
      <c r="C578" s="58" t="s">
        <v>221</v>
      </c>
      <c r="D578" s="62">
        <v>1584</v>
      </c>
      <c r="E578" s="62"/>
      <c r="F578" s="62"/>
      <c r="G578" s="62"/>
      <c r="H578" s="62"/>
      <c r="I578" s="76">
        <v>1584</v>
      </c>
      <c r="J578" s="21">
        <v>1563</v>
      </c>
      <c r="K578" s="2"/>
      <c r="L578" s="2"/>
      <c r="M578" s="2"/>
      <c r="N578" s="2"/>
      <c r="O578" s="15">
        <f t="shared" si="16"/>
        <v>1563</v>
      </c>
      <c r="P578" s="38">
        <f t="shared" si="17"/>
        <v>0.9867424242424242</v>
      </c>
    </row>
    <row r="579" spans="1:16" ht="9.75">
      <c r="A579" s="65"/>
      <c r="B579" s="65"/>
      <c r="C579" s="58" t="s">
        <v>51</v>
      </c>
      <c r="D579" s="62">
        <v>200</v>
      </c>
      <c r="E579" s="62"/>
      <c r="F579" s="62"/>
      <c r="G579" s="62"/>
      <c r="H579" s="62"/>
      <c r="I579" s="76">
        <v>200</v>
      </c>
      <c r="J579" s="21">
        <v>200</v>
      </c>
      <c r="K579" s="2"/>
      <c r="L579" s="2"/>
      <c r="M579" s="2"/>
      <c r="N579" s="2"/>
      <c r="O579" s="15">
        <f t="shared" si="16"/>
        <v>200</v>
      </c>
      <c r="P579" s="38">
        <f t="shared" si="17"/>
        <v>1</v>
      </c>
    </row>
    <row r="580" spans="1:16" ht="19.5">
      <c r="A580" s="65"/>
      <c r="B580" s="65"/>
      <c r="C580" s="58" t="s">
        <v>52</v>
      </c>
      <c r="D580" s="62">
        <v>108605</v>
      </c>
      <c r="E580" s="62"/>
      <c r="F580" s="62"/>
      <c r="G580" s="62"/>
      <c r="H580" s="62"/>
      <c r="I580" s="76">
        <v>108605</v>
      </c>
      <c r="J580" s="21">
        <v>108605</v>
      </c>
      <c r="K580" s="2"/>
      <c r="L580" s="2"/>
      <c r="M580" s="2"/>
      <c r="N580" s="2"/>
      <c r="O580" s="15">
        <f t="shared" si="16"/>
        <v>108605</v>
      </c>
      <c r="P580" s="38">
        <f t="shared" si="17"/>
        <v>1</v>
      </c>
    </row>
    <row r="581" spans="1:16" ht="29.25">
      <c r="A581" s="65"/>
      <c r="B581" s="65"/>
      <c r="C581" s="58" t="s">
        <v>226</v>
      </c>
      <c r="D581" s="62">
        <v>1902</v>
      </c>
      <c r="E581" s="62"/>
      <c r="F581" s="62"/>
      <c r="G581" s="62"/>
      <c r="H581" s="62"/>
      <c r="I581" s="76">
        <v>1902</v>
      </c>
      <c r="J581" s="21">
        <v>1894</v>
      </c>
      <c r="K581" s="2"/>
      <c r="L581" s="2"/>
      <c r="M581" s="2"/>
      <c r="N581" s="2"/>
      <c r="O581" s="15">
        <f t="shared" si="16"/>
        <v>1894</v>
      </c>
      <c r="P581" s="38">
        <f t="shared" si="17"/>
        <v>0.9957939011566772</v>
      </c>
    </row>
    <row r="582" spans="1:16" ht="19.5">
      <c r="A582" s="65"/>
      <c r="B582" s="65"/>
      <c r="C582" s="58" t="s">
        <v>227</v>
      </c>
      <c r="D582" s="62">
        <v>629</v>
      </c>
      <c r="E582" s="62"/>
      <c r="F582" s="62"/>
      <c r="G582" s="62"/>
      <c r="H582" s="62"/>
      <c r="I582" s="76">
        <v>629</v>
      </c>
      <c r="J582" s="21">
        <v>629</v>
      </c>
      <c r="K582" s="2"/>
      <c r="L582" s="2"/>
      <c r="M582" s="2"/>
      <c r="N582" s="2"/>
      <c r="O582" s="15">
        <f t="shared" si="16"/>
        <v>629</v>
      </c>
      <c r="P582" s="38">
        <f t="shared" si="17"/>
        <v>1</v>
      </c>
    </row>
    <row r="583" spans="1:16" ht="9.75">
      <c r="A583" s="65"/>
      <c r="B583" s="66" t="s">
        <v>310</v>
      </c>
      <c r="C583" s="36"/>
      <c r="D583" s="35">
        <v>3022972</v>
      </c>
      <c r="E583" s="35"/>
      <c r="F583" s="35"/>
      <c r="G583" s="35"/>
      <c r="H583" s="35"/>
      <c r="I583" s="35">
        <v>3022972</v>
      </c>
      <c r="J583" s="19">
        <f>SUM(J564:J582)</f>
        <v>2992658</v>
      </c>
      <c r="K583" s="19">
        <f>SUM(K564:K582)</f>
        <v>0</v>
      </c>
      <c r="L583" s="19">
        <f>SUM(L564:L582)</f>
        <v>0</v>
      </c>
      <c r="M583" s="19">
        <f>SUM(M564:M582)</f>
        <v>0</v>
      </c>
      <c r="N583" s="19">
        <f>SUM(N564:N582)</f>
        <v>0</v>
      </c>
      <c r="O583" s="27">
        <f aca="true" t="shared" si="18" ref="O583:O646">SUM(J583:N583)</f>
        <v>2992658</v>
      </c>
      <c r="P583" s="37">
        <f aca="true" t="shared" si="19" ref="P583:P646">O583/I583</f>
        <v>0.9899721201519565</v>
      </c>
    </row>
    <row r="584" spans="1:16" ht="30.75" customHeight="1">
      <c r="A584" s="65"/>
      <c r="B584" s="64" t="s">
        <v>91</v>
      </c>
      <c r="C584" s="58" t="s">
        <v>176</v>
      </c>
      <c r="D584" s="62">
        <v>526788</v>
      </c>
      <c r="E584" s="62"/>
      <c r="F584" s="62"/>
      <c r="G584" s="62"/>
      <c r="H584" s="62"/>
      <c r="I584" s="76">
        <v>526788</v>
      </c>
      <c r="J584" s="21">
        <v>515359</v>
      </c>
      <c r="K584" s="2"/>
      <c r="L584" s="2"/>
      <c r="M584" s="2"/>
      <c r="N584" s="2"/>
      <c r="O584" s="15">
        <f t="shared" si="18"/>
        <v>515359</v>
      </c>
      <c r="P584" s="38">
        <f t="shared" si="19"/>
        <v>0.9783043653234318</v>
      </c>
    </row>
    <row r="585" spans="1:16" ht="19.5">
      <c r="A585" s="65"/>
      <c r="B585" s="65"/>
      <c r="C585" s="58" t="s">
        <v>92</v>
      </c>
      <c r="D585" s="62">
        <v>28149500</v>
      </c>
      <c r="E585" s="62">
        <v>101510</v>
      </c>
      <c r="F585" s="62"/>
      <c r="G585" s="62"/>
      <c r="H585" s="62"/>
      <c r="I585" s="76">
        <v>28251010</v>
      </c>
      <c r="J585" s="21">
        <v>28137508</v>
      </c>
      <c r="K585" s="2">
        <v>101506</v>
      </c>
      <c r="L585" s="2"/>
      <c r="M585" s="2"/>
      <c r="N585" s="2"/>
      <c r="O585" s="15">
        <f t="shared" si="18"/>
        <v>28239014</v>
      </c>
      <c r="P585" s="38">
        <f t="shared" si="19"/>
        <v>0.9995753780130339</v>
      </c>
    </row>
    <row r="586" spans="1:16" ht="19.5">
      <c r="A586" s="65"/>
      <c r="B586" s="65"/>
      <c r="C586" s="58" t="s">
        <v>86</v>
      </c>
      <c r="D586" s="62">
        <v>1484111</v>
      </c>
      <c r="E586" s="62"/>
      <c r="F586" s="62"/>
      <c r="G586" s="62"/>
      <c r="H586" s="62"/>
      <c r="I586" s="76">
        <v>1484111</v>
      </c>
      <c r="J586" s="21">
        <v>1483510</v>
      </c>
      <c r="K586" s="2"/>
      <c r="L586" s="2"/>
      <c r="M586" s="2"/>
      <c r="N586" s="2"/>
      <c r="O586" s="15">
        <f t="shared" si="18"/>
        <v>1483510</v>
      </c>
      <c r="P586" s="38">
        <f t="shared" si="19"/>
        <v>0.999595043766942</v>
      </c>
    </row>
    <row r="587" spans="1:19" s="10" customFormat="1" ht="39">
      <c r="A587" s="65"/>
      <c r="B587" s="65"/>
      <c r="C587" s="58" t="s">
        <v>87</v>
      </c>
      <c r="D587" s="62">
        <v>684804</v>
      </c>
      <c r="E587" s="62"/>
      <c r="F587" s="62"/>
      <c r="G587" s="62"/>
      <c r="H587" s="62"/>
      <c r="I587" s="76">
        <v>684804</v>
      </c>
      <c r="J587" s="21">
        <v>683016</v>
      </c>
      <c r="K587" s="2"/>
      <c r="L587" s="2"/>
      <c r="M587" s="2"/>
      <c r="N587" s="2"/>
      <c r="O587" s="15">
        <f t="shared" si="18"/>
        <v>683016</v>
      </c>
      <c r="P587" s="38">
        <f t="shared" si="19"/>
        <v>0.9973890339425587</v>
      </c>
      <c r="R587" s="49"/>
      <c r="S587" s="49"/>
    </row>
    <row r="588" spans="1:19" s="8" customFormat="1" ht="39">
      <c r="A588" s="65"/>
      <c r="B588" s="65"/>
      <c r="C588" s="58" t="s">
        <v>93</v>
      </c>
      <c r="D588" s="62">
        <v>2442445</v>
      </c>
      <c r="E588" s="62">
        <v>11000</v>
      </c>
      <c r="F588" s="62"/>
      <c r="G588" s="62"/>
      <c r="H588" s="62"/>
      <c r="I588" s="76">
        <v>2453445</v>
      </c>
      <c r="J588" s="21">
        <v>2125803</v>
      </c>
      <c r="K588" s="2">
        <v>11000</v>
      </c>
      <c r="L588" s="2"/>
      <c r="M588" s="2"/>
      <c r="N588" s="2"/>
      <c r="O588" s="15">
        <f t="shared" si="18"/>
        <v>2136803</v>
      </c>
      <c r="P588" s="38">
        <f t="shared" si="19"/>
        <v>0.8709398417327472</v>
      </c>
      <c r="R588" s="46"/>
      <c r="S588" s="46"/>
    </row>
    <row r="589" spans="1:16" ht="9.75">
      <c r="A589" s="65"/>
      <c r="B589" s="66" t="s">
        <v>311</v>
      </c>
      <c r="C589" s="36"/>
      <c r="D589" s="35">
        <v>33287648</v>
      </c>
      <c r="E589" s="35">
        <v>112510</v>
      </c>
      <c r="F589" s="35"/>
      <c r="G589" s="35"/>
      <c r="H589" s="35"/>
      <c r="I589" s="35">
        <v>33400158</v>
      </c>
      <c r="J589" s="19">
        <f>SUM(J584:J588)</f>
        <v>32945196</v>
      </c>
      <c r="K589" s="19">
        <f>SUM(K584:K588)</f>
        <v>112506</v>
      </c>
      <c r="L589" s="19">
        <f>SUM(L584:L588)</f>
        <v>0</v>
      </c>
      <c r="M589" s="19">
        <f>SUM(M584:M588)</f>
        <v>0</v>
      </c>
      <c r="N589" s="19">
        <f>SUM(N584:N588)</f>
        <v>0</v>
      </c>
      <c r="O589" s="27">
        <f t="shared" si="18"/>
        <v>33057702</v>
      </c>
      <c r="P589" s="37">
        <f t="shared" si="19"/>
        <v>0.989746874850113</v>
      </c>
    </row>
    <row r="590" spans="1:19" s="12" customFormat="1" ht="19.5">
      <c r="A590" s="65"/>
      <c r="B590" s="64" t="s">
        <v>94</v>
      </c>
      <c r="C590" s="58" t="s">
        <v>86</v>
      </c>
      <c r="D590" s="62">
        <v>1340634</v>
      </c>
      <c r="E590" s="62"/>
      <c r="F590" s="62"/>
      <c r="G590" s="62"/>
      <c r="H590" s="62"/>
      <c r="I590" s="76">
        <v>1340634</v>
      </c>
      <c r="J590" s="21">
        <v>1340187</v>
      </c>
      <c r="K590" s="2"/>
      <c r="L590" s="2"/>
      <c r="M590" s="2"/>
      <c r="N590" s="2"/>
      <c r="O590" s="15">
        <f t="shared" si="18"/>
        <v>1340187</v>
      </c>
      <c r="P590" s="38">
        <f t="shared" si="19"/>
        <v>0.9996665756649465</v>
      </c>
      <c r="R590" s="50"/>
      <c r="S590" s="50"/>
    </row>
    <row r="591" spans="1:19" s="12" customFormat="1" ht="39">
      <c r="A591" s="65"/>
      <c r="B591" s="65"/>
      <c r="C591" s="58" t="s">
        <v>87</v>
      </c>
      <c r="D591" s="62">
        <v>1791207</v>
      </c>
      <c r="E591" s="62"/>
      <c r="F591" s="62"/>
      <c r="G591" s="62"/>
      <c r="H591" s="62"/>
      <c r="I591" s="76">
        <v>1791207</v>
      </c>
      <c r="J591" s="21">
        <v>1791207</v>
      </c>
      <c r="K591" s="2"/>
      <c r="L591" s="2"/>
      <c r="M591" s="2"/>
      <c r="N591" s="2"/>
      <c r="O591" s="15">
        <f t="shared" si="18"/>
        <v>1791207</v>
      </c>
      <c r="P591" s="38">
        <f t="shared" si="19"/>
        <v>1</v>
      </c>
      <c r="R591" s="50"/>
      <c r="S591" s="50"/>
    </row>
    <row r="592" spans="1:16" ht="19.5">
      <c r="A592" s="65"/>
      <c r="B592" s="65"/>
      <c r="C592" s="58" t="s">
        <v>163</v>
      </c>
      <c r="D592" s="62">
        <v>84768</v>
      </c>
      <c r="E592" s="62"/>
      <c r="F592" s="62"/>
      <c r="G592" s="62"/>
      <c r="H592" s="62"/>
      <c r="I592" s="76">
        <v>84768</v>
      </c>
      <c r="J592" s="21">
        <v>69903</v>
      </c>
      <c r="K592" s="2"/>
      <c r="L592" s="2"/>
      <c r="M592" s="2"/>
      <c r="N592" s="2"/>
      <c r="O592" s="15">
        <f t="shared" si="18"/>
        <v>69903</v>
      </c>
      <c r="P592" s="38">
        <f t="shared" si="19"/>
        <v>0.8246390147225368</v>
      </c>
    </row>
    <row r="593" spans="1:19" s="8" customFormat="1" ht="19.5">
      <c r="A593" s="65"/>
      <c r="B593" s="65"/>
      <c r="C593" s="58" t="s">
        <v>48</v>
      </c>
      <c r="D593" s="62">
        <v>31408116</v>
      </c>
      <c r="E593" s="62"/>
      <c r="F593" s="62"/>
      <c r="G593" s="62"/>
      <c r="H593" s="62"/>
      <c r="I593" s="76">
        <v>31408116</v>
      </c>
      <c r="J593" s="21">
        <v>31301876.58</v>
      </c>
      <c r="K593" s="2"/>
      <c r="L593" s="2"/>
      <c r="M593" s="2"/>
      <c r="N593" s="2"/>
      <c r="O593" s="15">
        <f t="shared" si="18"/>
        <v>31301876.58</v>
      </c>
      <c r="P593" s="38">
        <f t="shared" si="19"/>
        <v>0.9966174532722688</v>
      </c>
      <c r="R593" s="46"/>
      <c r="S593" s="46"/>
    </row>
    <row r="594" spans="1:16" ht="9.75">
      <c r="A594" s="65"/>
      <c r="B594" s="65"/>
      <c r="C594" s="58" t="s">
        <v>49</v>
      </c>
      <c r="D594" s="62">
        <v>2247343</v>
      </c>
      <c r="E594" s="62"/>
      <c r="F594" s="62"/>
      <c r="G594" s="62"/>
      <c r="H594" s="62"/>
      <c r="I594" s="76">
        <v>2247343</v>
      </c>
      <c r="J594" s="21">
        <v>2243414</v>
      </c>
      <c r="K594" s="2"/>
      <c r="L594" s="2"/>
      <c r="M594" s="2"/>
      <c r="N594" s="2"/>
      <c r="O594" s="15">
        <f t="shared" si="18"/>
        <v>2243414</v>
      </c>
      <c r="P594" s="38">
        <f t="shared" si="19"/>
        <v>0.9982517132453747</v>
      </c>
    </row>
    <row r="595" spans="1:16" ht="9.75">
      <c r="A595" s="65"/>
      <c r="B595" s="65"/>
      <c r="C595" s="58" t="s">
        <v>17</v>
      </c>
      <c r="D595" s="62">
        <v>4904627</v>
      </c>
      <c r="E595" s="62"/>
      <c r="F595" s="62"/>
      <c r="G595" s="62"/>
      <c r="H595" s="62"/>
      <c r="I595" s="76">
        <v>4904627</v>
      </c>
      <c r="J595" s="21">
        <v>4870773.83</v>
      </c>
      <c r="K595" s="2"/>
      <c r="L595" s="2"/>
      <c r="M595" s="2"/>
      <c r="N595" s="2"/>
      <c r="O595" s="15">
        <f t="shared" si="18"/>
        <v>4870773.83</v>
      </c>
      <c r="P595" s="38">
        <f t="shared" si="19"/>
        <v>0.9930977075320917</v>
      </c>
    </row>
    <row r="596" spans="1:16" ht="9.75">
      <c r="A596" s="65"/>
      <c r="B596" s="65"/>
      <c r="C596" s="58" t="s">
        <v>18</v>
      </c>
      <c r="D596" s="62">
        <v>763094</v>
      </c>
      <c r="E596" s="62"/>
      <c r="F596" s="62"/>
      <c r="G596" s="62"/>
      <c r="H596" s="62"/>
      <c r="I596" s="76">
        <v>763094</v>
      </c>
      <c r="J596" s="21">
        <v>755477</v>
      </c>
      <c r="K596" s="2"/>
      <c r="L596" s="2"/>
      <c r="M596" s="2"/>
      <c r="N596" s="2"/>
      <c r="O596" s="15">
        <f t="shared" si="18"/>
        <v>755477</v>
      </c>
      <c r="P596" s="38">
        <f t="shared" si="19"/>
        <v>0.990018267736347</v>
      </c>
    </row>
    <row r="597" spans="1:16" ht="19.5">
      <c r="A597" s="65"/>
      <c r="B597" s="65"/>
      <c r="C597" s="58" t="s">
        <v>61</v>
      </c>
      <c r="D597" s="62">
        <v>18725</v>
      </c>
      <c r="E597" s="62"/>
      <c r="F597" s="62"/>
      <c r="G597" s="62"/>
      <c r="H597" s="62"/>
      <c r="I597" s="76">
        <v>18725</v>
      </c>
      <c r="J597" s="21">
        <v>15754</v>
      </c>
      <c r="K597" s="2"/>
      <c r="L597" s="2"/>
      <c r="M597" s="2"/>
      <c r="N597" s="2"/>
      <c r="O597" s="15">
        <f t="shared" si="18"/>
        <v>15754</v>
      </c>
      <c r="P597" s="38">
        <f t="shared" si="19"/>
        <v>0.8413351134846462</v>
      </c>
    </row>
    <row r="598" spans="1:16" ht="9.75">
      <c r="A598" s="65"/>
      <c r="B598" s="65"/>
      <c r="C598" s="58" t="s">
        <v>162</v>
      </c>
      <c r="D598" s="62">
        <v>59627</v>
      </c>
      <c r="E598" s="62"/>
      <c r="F598" s="62"/>
      <c r="G598" s="62"/>
      <c r="H598" s="62"/>
      <c r="I598" s="76">
        <v>59627</v>
      </c>
      <c r="J598" s="21">
        <v>59465</v>
      </c>
      <c r="K598" s="2"/>
      <c r="L598" s="2"/>
      <c r="M598" s="2"/>
      <c r="N598" s="2"/>
      <c r="O598" s="15">
        <f t="shared" si="18"/>
        <v>59465</v>
      </c>
      <c r="P598" s="38">
        <f t="shared" si="19"/>
        <v>0.9972831100005032</v>
      </c>
    </row>
    <row r="599" spans="1:19" s="8" customFormat="1" ht="9.75">
      <c r="A599" s="65"/>
      <c r="B599" s="65"/>
      <c r="C599" s="58" t="s">
        <v>33</v>
      </c>
      <c r="D599" s="62">
        <v>450994</v>
      </c>
      <c r="E599" s="62">
        <v>12000</v>
      </c>
      <c r="F599" s="62"/>
      <c r="G599" s="62"/>
      <c r="H599" s="62"/>
      <c r="I599" s="76">
        <v>462994</v>
      </c>
      <c r="J599" s="21">
        <v>446825.73</v>
      </c>
      <c r="K599" s="2">
        <v>11995</v>
      </c>
      <c r="L599" s="2"/>
      <c r="M599" s="2"/>
      <c r="N599" s="2"/>
      <c r="O599" s="15">
        <f t="shared" si="18"/>
        <v>458820.73</v>
      </c>
      <c r="P599" s="38">
        <f t="shared" si="19"/>
        <v>0.9909863410756943</v>
      </c>
      <c r="R599" s="46"/>
      <c r="S599" s="46"/>
    </row>
    <row r="600" spans="1:19" s="9" customFormat="1" ht="9.75">
      <c r="A600" s="65"/>
      <c r="B600" s="65"/>
      <c r="C600" s="58" t="s">
        <v>211</v>
      </c>
      <c r="D600" s="62">
        <v>15077</v>
      </c>
      <c r="E600" s="62"/>
      <c r="F600" s="62"/>
      <c r="G600" s="62"/>
      <c r="H600" s="62"/>
      <c r="I600" s="76">
        <v>15077</v>
      </c>
      <c r="J600" s="21">
        <v>1296</v>
      </c>
      <c r="K600" s="2"/>
      <c r="L600" s="2"/>
      <c r="M600" s="2"/>
      <c r="N600" s="2"/>
      <c r="O600" s="15">
        <f t="shared" si="18"/>
        <v>1296</v>
      </c>
      <c r="P600" s="38">
        <f t="shared" si="19"/>
        <v>0.08595874510844333</v>
      </c>
      <c r="R600" s="48"/>
      <c r="S600" s="48"/>
    </row>
    <row r="601" spans="1:16" ht="9.75">
      <c r="A601" s="65"/>
      <c r="B601" s="65"/>
      <c r="C601" s="58" t="s">
        <v>442</v>
      </c>
      <c r="D601" s="62">
        <v>500</v>
      </c>
      <c r="E601" s="62"/>
      <c r="F601" s="62"/>
      <c r="G601" s="62"/>
      <c r="H601" s="62"/>
      <c r="I601" s="76">
        <v>500</v>
      </c>
      <c r="J601" s="21"/>
      <c r="K601" s="2"/>
      <c r="L601" s="2"/>
      <c r="M601" s="2"/>
      <c r="N601" s="2"/>
      <c r="O601" s="15">
        <f t="shared" si="18"/>
        <v>0</v>
      </c>
      <c r="P601" s="38">
        <f t="shared" si="19"/>
        <v>0</v>
      </c>
    </row>
    <row r="602" spans="1:16" ht="19.5">
      <c r="A602" s="65"/>
      <c r="B602" s="65"/>
      <c r="C602" s="58" t="s">
        <v>89</v>
      </c>
      <c r="D602" s="62">
        <v>44111</v>
      </c>
      <c r="E602" s="62">
        <v>9500</v>
      </c>
      <c r="F602" s="62"/>
      <c r="G602" s="62"/>
      <c r="H602" s="62"/>
      <c r="I602" s="76">
        <v>53611</v>
      </c>
      <c r="J602" s="21">
        <v>43858</v>
      </c>
      <c r="K602" s="2">
        <v>9497</v>
      </c>
      <c r="L602" s="2"/>
      <c r="M602" s="2"/>
      <c r="N602" s="2"/>
      <c r="O602" s="15">
        <f t="shared" si="18"/>
        <v>53355</v>
      </c>
      <c r="P602" s="38">
        <f t="shared" si="19"/>
        <v>0.9952248605696592</v>
      </c>
    </row>
    <row r="603" spans="1:16" ht="19.5">
      <c r="A603" s="65"/>
      <c r="B603" s="65"/>
      <c r="C603" s="58" t="s">
        <v>214</v>
      </c>
      <c r="D603" s="62">
        <v>978</v>
      </c>
      <c r="E603" s="62"/>
      <c r="F603" s="62"/>
      <c r="G603" s="62"/>
      <c r="H603" s="62"/>
      <c r="I603" s="76">
        <v>978</v>
      </c>
      <c r="J603" s="21">
        <v>478</v>
      </c>
      <c r="K603" s="2"/>
      <c r="L603" s="2"/>
      <c r="M603" s="2"/>
      <c r="N603" s="2"/>
      <c r="O603" s="15">
        <f t="shared" si="18"/>
        <v>478</v>
      </c>
      <c r="P603" s="38">
        <f t="shared" si="19"/>
        <v>0.4887525562372188</v>
      </c>
    </row>
    <row r="604" spans="1:16" ht="9.75">
      <c r="A604" s="65"/>
      <c r="B604" s="65"/>
      <c r="C604" s="58" t="s">
        <v>23</v>
      </c>
      <c r="D604" s="62">
        <v>2020729</v>
      </c>
      <c r="E604" s="62"/>
      <c r="F604" s="62"/>
      <c r="G604" s="62"/>
      <c r="H604" s="62"/>
      <c r="I604" s="76">
        <v>2020729</v>
      </c>
      <c r="J604" s="21">
        <v>1987355</v>
      </c>
      <c r="K604" s="2"/>
      <c r="L604" s="2"/>
      <c r="M604" s="2"/>
      <c r="N604" s="2"/>
      <c r="O604" s="15">
        <f t="shared" si="18"/>
        <v>1987355</v>
      </c>
      <c r="P604" s="38">
        <f t="shared" si="19"/>
        <v>0.9834841782346866</v>
      </c>
    </row>
    <row r="605" spans="1:16" ht="9.75">
      <c r="A605" s="65"/>
      <c r="B605" s="65"/>
      <c r="C605" s="58" t="s">
        <v>24</v>
      </c>
      <c r="D605" s="62">
        <v>565652</v>
      </c>
      <c r="E605" s="62">
        <v>6000</v>
      </c>
      <c r="F605" s="62"/>
      <c r="G605" s="62"/>
      <c r="H605" s="62"/>
      <c r="I605" s="76">
        <v>571652</v>
      </c>
      <c r="J605" s="21">
        <v>560177</v>
      </c>
      <c r="K605" s="2">
        <v>6000</v>
      </c>
      <c r="L605" s="2"/>
      <c r="M605" s="2"/>
      <c r="N605" s="2"/>
      <c r="O605" s="15">
        <f t="shared" si="18"/>
        <v>566177</v>
      </c>
      <c r="P605" s="38">
        <f t="shared" si="19"/>
        <v>0.9904224948045315</v>
      </c>
    </row>
    <row r="606" spans="1:16" ht="9.75">
      <c r="A606" s="65"/>
      <c r="B606" s="65"/>
      <c r="C606" s="58" t="s">
        <v>50</v>
      </c>
      <c r="D606" s="62">
        <v>38701</v>
      </c>
      <c r="E606" s="62"/>
      <c r="F606" s="62"/>
      <c r="G606" s="62"/>
      <c r="H606" s="62"/>
      <c r="I606" s="76">
        <v>38701</v>
      </c>
      <c r="J606" s="21">
        <v>37426</v>
      </c>
      <c r="K606" s="2"/>
      <c r="L606" s="2"/>
      <c r="M606" s="2"/>
      <c r="N606" s="2"/>
      <c r="O606" s="15">
        <f t="shared" si="18"/>
        <v>37426</v>
      </c>
      <c r="P606" s="38">
        <f t="shared" si="19"/>
        <v>0.9670551148549134</v>
      </c>
    </row>
    <row r="607" spans="1:16" ht="9.75">
      <c r="A607" s="65"/>
      <c r="B607" s="65"/>
      <c r="C607" s="58" t="s">
        <v>10</v>
      </c>
      <c r="D607" s="62">
        <v>325482</v>
      </c>
      <c r="E607" s="62">
        <v>2000</v>
      </c>
      <c r="F607" s="62"/>
      <c r="G607" s="62"/>
      <c r="H607" s="62"/>
      <c r="I607" s="76">
        <v>327482</v>
      </c>
      <c r="J607" s="21">
        <v>309346</v>
      </c>
      <c r="K607" s="2">
        <v>2000</v>
      </c>
      <c r="L607" s="2"/>
      <c r="M607" s="2"/>
      <c r="N607" s="2"/>
      <c r="O607" s="15">
        <f t="shared" si="18"/>
        <v>311346</v>
      </c>
      <c r="P607" s="38">
        <f t="shared" si="19"/>
        <v>0.9507270628614702</v>
      </c>
    </row>
    <row r="608" spans="1:16" ht="9.75">
      <c r="A608" s="65"/>
      <c r="B608" s="65"/>
      <c r="C608" s="58" t="s">
        <v>212</v>
      </c>
      <c r="D608" s="62">
        <v>14535</v>
      </c>
      <c r="E608" s="62"/>
      <c r="F608" s="62"/>
      <c r="G608" s="62"/>
      <c r="H608" s="62"/>
      <c r="I608" s="76">
        <v>14535</v>
      </c>
      <c r="J608" s="21">
        <v>4326</v>
      </c>
      <c r="K608" s="2"/>
      <c r="L608" s="2"/>
      <c r="M608" s="2"/>
      <c r="N608" s="2"/>
      <c r="O608" s="15">
        <f t="shared" si="18"/>
        <v>4326</v>
      </c>
      <c r="P608" s="38">
        <f t="shared" si="19"/>
        <v>0.2976264189886481</v>
      </c>
    </row>
    <row r="609" spans="1:16" ht="19.5">
      <c r="A609" s="65"/>
      <c r="B609" s="65"/>
      <c r="C609" s="58" t="s">
        <v>194</v>
      </c>
      <c r="D609" s="62">
        <v>19628</v>
      </c>
      <c r="E609" s="62"/>
      <c r="F609" s="62"/>
      <c r="G609" s="62"/>
      <c r="H609" s="62"/>
      <c r="I609" s="76">
        <v>19628</v>
      </c>
      <c r="J609" s="21">
        <v>19430</v>
      </c>
      <c r="K609" s="2"/>
      <c r="L609" s="2"/>
      <c r="M609" s="2"/>
      <c r="N609" s="2"/>
      <c r="O609" s="15">
        <f t="shared" si="18"/>
        <v>19430</v>
      </c>
      <c r="P609" s="38">
        <f t="shared" si="19"/>
        <v>0.9899123700835541</v>
      </c>
    </row>
    <row r="610" spans="1:16" ht="20.25" customHeight="1">
      <c r="A610" s="65"/>
      <c r="B610" s="65"/>
      <c r="C610" s="58" t="s">
        <v>220</v>
      </c>
      <c r="D610" s="62">
        <v>11070</v>
      </c>
      <c r="E610" s="62"/>
      <c r="F610" s="62"/>
      <c r="G610" s="62"/>
      <c r="H610" s="62"/>
      <c r="I610" s="76">
        <v>11070</v>
      </c>
      <c r="J610" s="21">
        <v>11002</v>
      </c>
      <c r="K610" s="2"/>
      <c r="L610" s="2"/>
      <c r="M610" s="2"/>
      <c r="N610" s="2"/>
      <c r="O610" s="15">
        <f t="shared" si="18"/>
        <v>11002</v>
      </c>
      <c r="P610" s="38">
        <f t="shared" si="19"/>
        <v>0.9938572719060524</v>
      </c>
    </row>
    <row r="611" spans="1:16" ht="29.25">
      <c r="A611" s="65"/>
      <c r="B611" s="65"/>
      <c r="C611" s="58" t="s">
        <v>221</v>
      </c>
      <c r="D611" s="62">
        <v>64104</v>
      </c>
      <c r="E611" s="62"/>
      <c r="F611" s="62"/>
      <c r="G611" s="62"/>
      <c r="H611" s="62"/>
      <c r="I611" s="76">
        <v>64104</v>
      </c>
      <c r="J611" s="21">
        <v>59675</v>
      </c>
      <c r="K611" s="2"/>
      <c r="L611" s="2"/>
      <c r="M611" s="2"/>
      <c r="N611" s="2"/>
      <c r="O611" s="15">
        <f t="shared" si="18"/>
        <v>59675</v>
      </c>
      <c r="P611" s="38">
        <f t="shared" si="19"/>
        <v>0.930909147635093</v>
      </c>
    </row>
    <row r="612" spans="1:16" ht="9.75">
      <c r="A612" s="65"/>
      <c r="B612" s="65"/>
      <c r="C612" s="58" t="s">
        <v>51</v>
      </c>
      <c r="D612" s="62">
        <v>5735</v>
      </c>
      <c r="E612" s="62"/>
      <c r="F612" s="62"/>
      <c r="G612" s="62"/>
      <c r="H612" s="62"/>
      <c r="I612" s="76">
        <v>5735</v>
      </c>
      <c r="J612" s="21">
        <v>5651</v>
      </c>
      <c r="K612" s="2"/>
      <c r="L612" s="2"/>
      <c r="M612" s="2"/>
      <c r="N612" s="2"/>
      <c r="O612" s="15">
        <f t="shared" si="18"/>
        <v>5651</v>
      </c>
      <c r="P612" s="38">
        <f t="shared" si="19"/>
        <v>0.9853530950305144</v>
      </c>
    </row>
    <row r="613" spans="1:16" ht="9.75">
      <c r="A613" s="65"/>
      <c r="B613" s="65"/>
      <c r="C613" s="58" t="s">
        <v>242</v>
      </c>
      <c r="D613" s="62">
        <v>14233</v>
      </c>
      <c r="E613" s="62"/>
      <c r="F613" s="62"/>
      <c r="G613" s="62"/>
      <c r="H613" s="62"/>
      <c r="I613" s="76">
        <v>14233</v>
      </c>
      <c r="J613" s="21">
        <v>3223</v>
      </c>
      <c r="K613" s="2"/>
      <c r="L613" s="2"/>
      <c r="M613" s="2"/>
      <c r="N613" s="2"/>
      <c r="O613" s="15">
        <f t="shared" si="18"/>
        <v>3223</v>
      </c>
      <c r="P613" s="38">
        <f t="shared" si="19"/>
        <v>0.2264455842057191</v>
      </c>
    </row>
    <row r="614" spans="1:16" ht="9.75">
      <c r="A614" s="65"/>
      <c r="B614" s="65"/>
      <c r="C614" s="58" t="s">
        <v>213</v>
      </c>
      <c r="D614" s="62">
        <v>211677</v>
      </c>
      <c r="E614" s="62"/>
      <c r="F614" s="62"/>
      <c r="G614" s="62"/>
      <c r="H614" s="62"/>
      <c r="I614" s="76">
        <v>211677</v>
      </c>
      <c r="J614" s="21">
        <v>118480</v>
      </c>
      <c r="K614" s="2"/>
      <c r="L614" s="2"/>
      <c r="M614" s="2"/>
      <c r="N614" s="2"/>
      <c r="O614" s="15">
        <f t="shared" si="18"/>
        <v>118480</v>
      </c>
      <c r="P614" s="38">
        <f t="shared" si="19"/>
        <v>0.5597207065481843</v>
      </c>
    </row>
    <row r="615" spans="1:16" ht="9.75">
      <c r="A615" s="65"/>
      <c r="B615" s="65"/>
      <c r="C615" s="58" t="s">
        <v>25</v>
      </c>
      <c r="D615" s="62">
        <v>19595</v>
      </c>
      <c r="E615" s="62"/>
      <c r="F615" s="62"/>
      <c r="G615" s="62"/>
      <c r="H615" s="62"/>
      <c r="I615" s="76">
        <v>19595</v>
      </c>
      <c r="J615" s="21">
        <v>19479</v>
      </c>
      <c r="K615" s="2"/>
      <c r="L615" s="2"/>
      <c r="M615" s="2"/>
      <c r="N615" s="2"/>
      <c r="O615" s="15">
        <f t="shared" si="18"/>
        <v>19479</v>
      </c>
      <c r="P615" s="38">
        <f t="shared" si="19"/>
        <v>0.9940801224802246</v>
      </c>
    </row>
    <row r="616" spans="1:16" ht="19.5">
      <c r="A616" s="65"/>
      <c r="B616" s="65"/>
      <c r="C616" s="58" t="s">
        <v>52</v>
      </c>
      <c r="D616" s="62">
        <v>1707304</v>
      </c>
      <c r="E616" s="62"/>
      <c r="F616" s="62"/>
      <c r="G616" s="62"/>
      <c r="H616" s="62"/>
      <c r="I616" s="76">
        <v>1707304</v>
      </c>
      <c r="J616" s="21">
        <v>1707304</v>
      </c>
      <c r="K616" s="2"/>
      <c r="L616" s="2"/>
      <c r="M616" s="2"/>
      <c r="N616" s="2"/>
      <c r="O616" s="15">
        <f t="shared" si="18"/>
        <v>1707304</v>
      </c>
      <c r="P616" s="38">
        <f t="shared" si="19"/>
        <v>1</v>
      </c>
    </row>
    <row r="617" spans="1:16" ht="21.75" customHeight="1">
      <c r="A617" s="65"/>
      <c r="B617" s="65"/>
      <c r="C617" s="58" t="s">
        <v>225</v>
      </c>
      <c r="D617" s="62">
        <v>4280</v>
      </c>
      <c r="E617" s="62"/>
      <c r="F617" s="62"/>
      <c r="G617" s="62"/>
      <c r="H617" s="62"/>
      <c r="I617" s="76">
        <v>4280</v>
      </c>
      <c r="J617" s="21">
        <v>4280</v>
      </c>
      <c r="K617" s="2"/>
      <c r="L617" s="2"/>
      <c r="M617" s="2"/>
      <c r="N617" s="2"/>
      <c r="O617" s="15">
        <f t="shared" si="18"/>
        <v>4280</v>
      </c>
      <c r="P617" s="38">
        <f t="shared" si="19"/>
        <v>1</v>
      </c>
    </row>
    <row r="618" spans="1:16" ht="29.25">
      <c r="A618" s="65"/>
      <c r="B618" s="65"/>
      <c r="C618" s="58" t="s">
        <v>226</v>
      </c>
      <c r="D618" s="62">
        <v>15688</v>
      </c>
      <c r="E618" s="62"/>
      <c r="F618" s="62"/>
      <c r="G618" s="62"/>
      <c r="H618" s="62"/>
      <c r="I618" s="76">
        <v>15688</v>
      </c>
      <c r="J618" s="21">
        <v>14197</v>
      </c>
      <c r="K618" s="2"/>
      <c r="L618" s="2"/>
      <c r="M618" s="2"/>
      <c r="N618" s="2"/>
      <c r="O618" s="15">
        <f t="shared" si="18"/>
        <v>14197</v>
      </c>
      <c r="P618" s="38">
        <f t="shared" si="19"/>
        <v>0.9049592044875063</v>
      </c>
    </row>
    <row r="619" spans="1:19" s="8" customFormat="1" ht="19.5">
      <c r="A619" s="65"/>
      <c r="B619" s="65"/>
      <c r="C619" s="58" t="s">
        <v>227</v>
      </c>
      <c r="D619" s="62">
        <v>35391</v>
      </c>
      <c r="E619" s="62"/>
      <c r="F619" s="62"/>
      <c r="G619" s="62"/>
      <c r="H619" s="62"/>
      <c r="I619" s="76">
        <v>35391</v>
      </c>
      <c r="J619" s="21">
        <v>35302</v>
      </c>
      <c r="K619" s="2"/>
      <c r="L619" s="2"/>
      <c r="M619" s="2"/>
      <c r="N619" s="2"/>
      <c r="O619" s="15">
        <f t="shared" si="18"/>
        <v>35302</v>
      </c>
      <c r="P619" s="38">
        <f t="shared" si="19"/>
        <v>0.9974852363595265</v>
      </c>
      <c r="R619" s="46"/>
      <c r="S619" s="46"/>
    </row>
    <row r="620" spans="1:16" ht="19.5">
      <c r="A620" s="65"/>
      <c r="B620" s="65"/>
      <c r="C620" s="58" t="s">
        <v>21</v>
      </c>
      <c r="D620" s="62">
        <v>51850</v>
      </c>
      <c r="E620" s="62"/>
      <c r="F620" s="62"/>
      <c r="G620" s="62"/>
      <c r="H620" s="62"/>
      <c r="I620" s="76">
        <v>51850</v>
      </c>
      <c r="J620" s="21">
        <v>51850</v>
      </c>
      <c r="K620" s="2"/>
      <c r="L620" s="2"/>
      <c r="M620" s="2"/>
      <c r="N620" s="2"/>
      <c r="O620" s="15">
        <f t="shared" si="18"/>
        <v>51850</v>
      </c>
      <c r="P620" s="38">
        <f t="shared" si="19"/>
        <v>1</v>
      </c>
    </row>
    <row r="621" spans="1:16" ht="9.75">
      <c r="A621" s="65"/>
      <c r="B621" s="66" t="s">
        <v>312</v>
      </c>
      <c r="C621" s="36"/>
      <c r="D621" s="35">
        <v>48255455</v>
      </c>
      <c r="E621" s="35">
        <v>29500</v>
      </c>
      <c r="F621" s="35"/>
      <c r="G621" s="35"/>
      <c r="H621" s="35"/>
      <c r="I621" s="35">
        <v>48284955</v>
      </c>
      <c r="J621" s="19">
        <f>SUM(J590:J620)</f>
        <v>47889018.13999999</v>
      </c>
      <c r="K621" s="19">
        <f>SUM(K590:K620)</f>
        <v>29492</v>
      </c>
      <c r="L621" s="19">
        <f>SUM(L590:L620)</f>
        <v>0</v>
      </c>
      <c r="M621" s="19">
        <f>SUM(M590:M620)</f>
        <v>0</v>
      </c>
      <c r="N621" s="19">
        <f>SUM(N590:N620)</f>
        <v>0</v>
      </c>
      <c r="O621" s="27">
        <f t="shared" si="18"/>
        <v>47918510.13999999</v>
      </c>
      <c r="P621" s="37">
        <f t="shared" si="19"/>
        <v>0.9924107859270034</v>
      </c>
    </row>
    <row r="622" spans="1:16" ht="19.5">
      <c r="A622" s="65"/>
      <c r="B622" s="64" t="s">
        <v>95</v>
      </c>
      <c r="C622" s="58" t="s">
        <v>163</v>
      </c>
      <c r="D622" s="62"/>
      <c r="E622" s="62"/>
      <c r="F622" s="62">
        <v>4166</v>
      </c>
      <c r="G622" s="62"/>
      <c r="H622" s="62"/>
      <c r="I622" s="76">
        <v>4166</v>
      </c>
      <c r="J622" s="21"/>
      <c r="K622" s="2"/>
      <c r="L622" s="2">
        <v>4130</v>
      </c>
      <c r="M622" s="2"/>
      <c r="N622" s="2"/>
      <c r="O622" s="15">
        <f t="shared" si="18"/>
        <v>4130</v>
      </c>
      <c r="P622" s="38">
        <f t="shared" si="19"/>
        <v>0.9913586173787806</v>
      </c>
    </row>
    <row r="623" spans="1:16" ht="19.5">
      <c r="A623" s="65"/>
      <c r="B623" s="65"/>
      <c r="C623" s="58" t="s">
        <v>48</v>
      </c>
      <c r="D623" s="62"/>
      <c r="E623" s="62"/>
      <c r="F623" s="62">
        <v>2152042</v>
      </c>
      <c r="G623" s="62"/>
      <c r="H623" s="62"/>
      <c r="I623" s="76">
        <v>2152042</v>
      </c>
      <c r="J623" s="21"/>
      <c r="K623" s="2"/>
      <c r="L623" s="2">
        <v>2149336</v>
      </c>
      <c r="M623" s="2"/>
      <c r="N623" s="2"/>
      <c r="O623" s="15">
        <f t="shared" si="18"/>
        <v>2149336</v>
      </c>
      <c r="P623" s="38">
        <f t="shared" si="19"/>
        <v>0.9987425895962997</v>
      </c>
    </row>
    <row r="624" spans="1:16" ht="9.75">
      <c r="A624" s="65"/>
      <c r="B624" s="65"/>
      <c r="C624" s="58" t="s">
        <v>49</v>
      </c>
      <c r="D624" s="62"/>
      <c r="E624" s="62"/>
      <c r="F624" s="62">
        <v>160423</v>
      </c>
      <c r="G624" s="62"/>
      <c r="H624" s="62"/>
      <c r="I624" s="76">
        <v>160423</v>
      </c>
      <c r="J624" s="21"/>
      <c r="K624" s="2"/>
      <c r="L624" s="2">
        <v>160421</v>
      </c>
      <c r="M624" s="2"/>
      <c r="N624" s="2"/>
      <c r="O624" s="15">
        <f t="shared" si="18"/>
        <v>160421</v>
      </c>
      <c r="P624" s="38">
        <f t="shared" si="19"/>
        <v>0.9999875329597377</v>
      </c>
    </row>
    <row r="625" spans="1:16" ht="9.75">
      <c r="A625" s="65"/>
      <c r="B625" s="65"/>
      <c r="C625" s="58" t="s">
        <v>17</v>
      </c>
      <c r="D625" s="62"/>
      <c r="E625" s="62"/>
      <c r="F625" s="62">
        <v>360032</v>
      </c>
      <c r="G625" s="62"/>
      <c r="H625" s="62"/>
      <c r="I625" s="76">
        <v>360032</v>
      </c>
      <c r="J625" s="21"/>
      <c r="K625" s="2"/>
      <c r="L625" s="2">
        <v>358648</v>
      </c>
      <c r="M625" s="2"/>
      <c r="N625" s="2"/>
      <c r="O625" s="15">
        <f t="shared" si="18"/>
        <v>358648</v>
      </c>
      <c r="P625" s="38">
        <f t="shared" si="19"/>
        <v>0.9961558972535774</v>
      </c>
    </row>
    <row r="626" spans="1:16" ht="9.75">
      <c r="A626" s="65"/>
      <c r="B626" s="65"/>
      <c r="C626" s="58" t="s">
        <v>18</v>
      </c>
      <c r="D626" s="62"/>
      <c r="E626" s="62"/>
      <c r="F626" s="62">
        <v>53647</v>
      </c>
      <c r="G626" s="62"/>
      <c r="H626" s="62"/>
      <c r="I626" s="76">
        <v>53647</v>
      </c>
      <c r="J626" s="21"/>
      <c r="K626" s="2"/>
      <c r="L626" s="2">
        <v>52928</v>
      </c>
      <c r="M626" s="2"/>
      <c r="N626" s="2"/>
      <c r="O626" s="15">
        <f t="shared" si="18"/>
        <v>52928</v>
      </c>
      <c r="P626" s="38">
        <f t="shared" si="19"/>
        <v>0.9865975730236546</v>
      </c>
    </row>
    <row r="627" spans="1:16" ht="9.75">
      <c r="A627" s="65"/>
      <c r="B627" s="65"/>
      <c r="C627" s="58" t="s">
        <v>33</v>
      </c>
      <c r="D627" s="62"/>
      <c r="E627" s="62"/>
      <c r="F627" s="62">
        <v>13601</v>
      </c>
      <c r="G627" s="62"/>
      <c r="H627" s="62"/>
      <c r="I627" s="76">
        <v>13601</v>
      </c>
      <c r="J627" s="21"/>
      <c r="K627" s="2"/>
      <c r="L627" s="2">
        <v>13601</v>
      </c>
      <c r="M627" s="2"/>
      <c r="N627" s="2"/>
      <c r="O627" s="15">
        <f t="shared" si="18"/>
        <v>13601</v>
      </c>
      <c r="P627" s="38">
        <f t="shared" si="19"/>
        <v>1</v>
      </c>
    </row>
    <row r="628" spans="1:16" ht="19.5">
      <c r="A628" s="65"/>
      <c r="B628" s="65"/>
      <c r="C628" s="58" t="s">
        <v>89</v>
      </c>
      <c r="D628" s="62"/>
      <c r="E628" s="62"/>
      <c r="F628" s="62">
        <v>800</v>
      </c>
      <c r="G628" s="62"/>
      <c r="H628" s="62"/>
      <c r="I628" s="76">
        <v>800</v>
      </c>
      <c r="J628" s="21"/>
      <c r="K628" s="2"/>
      <c r="L628" s="2">
        <v>800</v>
      </c>
      <c r="M628" s="2"/>
      <c r="N628" s="2"/>
      <c r="O628" s="15">
        <f t="shared" si="18"/>
        <v>800</v>
      </c>
      <c r="P628" s="38">
        <f t="shared" si="19"/>
        <v>1</v>
      </c>
    </row>
    <row r="629" spans="1:16" ht="9.75">
      <c r="A629" s="65"/>
      <c r="B629" s="65"/>
      <c r="C629" s="58" t="s">
        <v>23</v>
      </c>
      <c r="D629" s="62"/>
      <c r="E629" s="62"/>
      <c r="F629" s="62">
        <v>34509</v>
      </c>
      <c r="G629" s="62"/>
      <c r="H629" s="62"/>
      <c r="I629" s="76">
        <v>34509</v>
      </c>
      <c r="J629" s="21"/>
      <c r="K629" s="2"/>
      <c r="L629" s="2">
        <v>34509</v>
      </c>
      <c r="M629" s="2"/>
      <c r="N629" s="2"/>
      <c r="O629" s="15">
        <f t="shared" si="18"/>
        <v>34509</v>
      </c>
      <c r="P629" s="38">
        <f t="shared" si="19"/>
        <v>1</v>
      </c>
    </row>
    <row r="630" spans="1:16" ht="9.75">
      <c r="A630" s="65"/>
      <c r="B630" s="65"/>
      <c r="C630" s="58" t="s">
        <v>24</v>
      </c>
      <c r="D630" s="62"/>
      <c r="E630" s="62"/>
      <c r="F630" s="62">
        <v>3492</v>
      </c>
      <c r="G630" s="62"/>
      <c r="H630" s="62"/>
      <c r="I630" s="76">
        <v>3492</v>
      </c>
      <c r="J630" s="21"/>
      <c r="K630" s="2"/>
      <c r="L630" s="2">
        <v>3492</v>
      </c>
      <c r="M630" s="2"/>
      <c r="N630" s="2"/>
      <c r="O630" s="15">
        <f t="shared" si="18"/>
        <v>3492</v>
      </c>
      <c r="P630" s="38">
        <f t="shared" si="19"/>
        <v>1</v>
      </c>
    </row>
    <row r="631" spans="1:16" ht="9.75">
      <c r="A631" s="65"/>
      <c r="B631" s="65"/>
      <c r="C631" s="58" t="s">
        <v>50</v>
      </c>
      <c r="D631" s="62"/>
      <c r="E631" s="62"/>
      <c r="F631" s="62">
        <v>3420</v>
      </c>
      <c r="G631" s="62"/>
      <c r="H631" s="62"/>
      <c r="I631" s="76">
        <v>3420</v>
      </c>
      <c r="J631" s="21"/>
      <c r="K631" s="2"/>
      <c r="L631" s="2">
        <v>3420</v>
      </c>
      <c r="M631" s="2"/>
      <c r="N631" s="2"/>
      <c r="O631" s="15">
        <f t="shared" si="18"/>
        <v>3420</v>
      </c>
      <c r="P631" s="38">
        <f t="shared" si="19"/>
        <v>1</v>
      </c>
    </row>
    <row r="632" spans="1:16" ht="9.75">
      <c r="A632" s="65"/>
      <c r="B632" s="65"/>
      <c r="C632" s="58" t="s">
        <v>10</v>
      </c>
      <c r="D632" s="62"/>
      <c r="E632" s="62"/>
      <c r="F632" s="62">
        <v>7464</v>
      </c>
      <c r="G632" s="62"/>
      <c r="H632" s="62"/>
      <c r="I632" s="76">
        <v>7464</v>
      </c>
      <c r="J632" s="21"/>
      <c r="K632" s="2"/>
      <c r="L632" s="2">
        <v>7285</v>
      </c>
      <c r="M632" s="2"/>
      <c r="N632" s="2"/>
      <c r="O632" s="15">
        <f t="shared" si="18"/>
        <v>7285</v>
      </c>
      <c r="P632" s="38">
        <f t="shared" si="19"/>
        <v>0.9760182207931404</v>
      </c>
    </row>
    <row r="633" spans="1:16" ht="9.75">
      <c r="A633" s="65"/>
      <c r="B633" s="65"/>
      <c r="C633" s="58" t="s">
        <v>51</v>
      </c>
      <c r="D633" s="62"/>
      <c r="E633" s="62"/>
      <c r="F633" s="62">
        <v>695</v>
      </c>
      <c r="G633" s="62"/>
      <c r="H633" s="62"/>
      <c r="I633" s="76">
        <v>695</v>
      </c>
      <c r="J633" s="21"/>
      <c r="K633" s="2"/>
      <c r="L633" s="2">
        <v>694</v>
      </c>
      <c r="M633" s="2"/>
      <c r="N633" s="2"/>
      <c r="O633" s="15">
        <f t="shared" si="18"/>
        <v>694</v>
      </c>
      <c r="P633" s="38">
        <f t="shared" si="19"/>
        <v>0.9985611510791367</v>
      </c>
    </row>
    <row r="634" spans="1:16" ht="19.5">
      <c r="A634" s="65"/>
      <c r="B634" s="65"/>
      <c r="C634" s="58" t="s">
        <v>52</v>
      </c>
      <c r="D634" s="62"/>
      <c r="E634" s="62"/>
      <c r="F634" s="62">
        <v>100809</v>
      </c>
      <c r="G634" s="62"/>
      <c r="H634" s="62"/>
      <c r="I634" s="76">
        <v>100809</v>
      </c>
      <c r="J634" s="21"/>
      <c r="K634" s="2"/>
      <c r="L634" s="2">
        <v>100809</v>
      </c>
      <c r="M634" s="2"/>
      <c r="N634" s="2"/>
      <c r="O634" s="15">
        <f t="shared" si="18"/>
        <v>100809</v>
      </c>
      <c r="P634" s="38">
        <f t="shared" si="19"/>
        <v>1</v>
      </c>
    </row>
    <row r="635" spans="1:16" ht="9.75">
      <c r="A635" s="65"/>
      <c r="B635" s="66" t="s">
        <v>313</v>
      </c>
      <c r="C635" s="36"/>
      <c r="D635" s="35"/>
      <c r="E635" s="35"/>
      <c r="F635" s="35">
        <v>2895100</v>
      </c>
      <c r="G635" s="35"/>
      <c r="H635" s="35"/>
      <c r="I635" s="35">
        <v>2895100</v>
      </c>
      <c r="J635" s="19">
        <f>SUM(J622:J634)</f>
        <v>0</v>
      </c>
      <c r="K635" s="19">
        <f>SUM(K622:K634)</f>
        <v>0</v>
      </c>
      <c r="L635" s="19">
        <f>SUM(L622:L634)</f>
        <v>2890073</v>
      </c>
      <c r="M635" s="19">
        <f>SUM(M622:M634)</f>
        <v>0</v>
      </c>
      <c r="N635" s="19">
        <f>SUM(N622:N634)</f>
        <v>0</v>
      </c>
      <c r="O635" s="27">
        <f t="shared" si="18"/>
        <v>2890073</v>
      </c>
      <c r="P635" s="37">
        <f t="shared" si="19"/>
        <v>0.998263617837035</v>
      </c>
    </row>
    <row r="636" spans="1:16" ht="9.75">
      <c r="A636" s="65"/>
      <c r="B636" s="82" t="s">
        <v>96</v>
      </c>
      <c r="C636" s="58" t="s">
        <v>33</v>
      </c>
      <c r="D636" s="62">
        <v>4000</v>
      </c>
      <c r="E636" s="62"/>
      <c r="F636" s="62"/>
      <c r="G636" s="62"/>
      <c r="H636" s="62"/>
      <c r="I636" s="76">
        <v>4000</v>
      </c>
      <c r="J636" s="25">
        <v>3399</v>
      </c>
      <c r="K636" s="25"/>
      <c r="L636" s="25"/>
      <c r="M636" s="25"/>
      <c r="N636" s="25"/>
      <c r="O636" s="34">
        <f t="shared" si="18"/>
        <v>3399</v>
      </c>
      <c r="P636" s="38">
        <f t="shared" si="19"/>
        <v>0.84975</v>
      </c>
    </row>
    <row r="637" spans="1:19" s="10" customFormat="1" ht="11.25">
      <c r="A637" s="65"/>
      <c r="B637" s="85"/>
      <c r="C637" s="58" t="s">
        <v>10</v>
      </c>
      <c r="D637" s="62">
        <v>367070</v>
      </c>
      <c r="E637" s="62"/>
      <c r="F637" s="62"/>
      <c r="G637" s="62"/>
      <c r="H637" s="62"/>
      <c r="I637" s="76">
        <v>367070</v>
      </c>
      <c r="J637" s="21">
        <v>358754</v>
      </c>
      <c r="K637" s="2"/>
      <c r="L637" s="2"/>
      <c r="M637" s="2"/>
      <c r="N637" s="2"/>
      <c r="O637" s="15">
        <f t="shared" si="18"/>
        <v>358754</v>
      </c>
      <c r="P637" s="38">
        <f t="shared" si="19"/>
        <v>0.9773449205873539</v>
      </c>
      <c r="R637" s="49"/>
      <c r="S637" s="49"/>
    </row>
    <row r="638" spans="1:16" ht="9.75">
      <c r="A638" s="65"/>
      <c r="B638" s="66" t="s">
        <v>314</v>
      </c>
      <c r="C638" s="36"/>
      <c r="D638" s="35">
        <v>371070</v>
      </c>
      <c r="E638" s="35"/>
      <c r="F638" s="35"/>
      <c r="G638" s="35"/>
      <c r="H638" s="35"/>
      <c r="I638" s="35">
        <v>371070</v>
      </c>
      <c r="J638" s="19">
        <f>SUM(J636:J637)</f>
        <v>362153</v>
      </c>
      <c r="K638" s="19">
        <f>SUM(K636:K637)</f>
        <v>0</v>
      </c>
      <c r="L638" s="19">
        <f>SUM(L636:L637)</f>
        <v>0</v>
      </c>
      <c r="M638" s="19">
        <f>SUM(M636:M637)</f>
        <v>0</v>
      </c>
      <c r="N638" s="19">
        <f>SUM(N636:N637)</f>
        <v>0</v>
      </c>
      <c r="O638" s="19">
        <f t="shared" si="18"/>
        <v>362153</v>
      </c>
      <c r="P638" s="37">
        <f t="shared" si="19"/>
        <v>0.9759694936265395</v>
      </c>
    </row>
    <row r="639" spans="1:16" ht="19.5">
      <c r="A639" s="65"/>
      <c r="B639" s="64" t="s">
        <v>97</v>
      </c>
      <c r="C639" s="58" t="s">
        <v>86</v>
      </c>
      <c r="D639" s="62"/>
      <c r="E639" s="62"/>
      <c r="F639" s="62">
        <v>2685131</v>
      </c>
      <c r="G639" s="62"/>
      <c r="H639" s="62"/>
      <c r="I639" s="76">
        <v>2685131</v>
      </c>
      <c r="J639" s="21"/>
      <c r="K639" s="2"/>
      <c r="L639" s="2">
        <v>2685087</v>
      </c>
      <c r="M639" s="2"/>
      <c r="N639" s="2"/>
      <c r="O639" s="15">
        <f t="shared" si="18"/>
        <v>2685087</v>
      </c>
      <c r="P639" s="38">
        <f t="shared" si="19"/>
        <v>0.9999836134624345</v>
      </c>
    </row>
    <row r="640" spans="1:19" s="8" customFormat="1" ht="39">
      <c r="A640" s="65"/>
      <c r="B640" s="65"/>
      <c r="C640" s="58" t="s">
        <v>87</v>
      </c>
      <c r="D640" s="62"/>
      <c r="E640" s="62"/>
      <c r="F640" s="62">
        <v>868428</v>
      </c>
      <c r="G640" s="62"/>
      <c r="H640" s="62"/>
      <c r="I640" s="76">
        <v>868428</v>
      </c>
      <c r="J640" s="21"/>
      <c r="K640" s="2"/>
      <c r="L640" s="2">
        <v>867482</v>
      </c>
      <c r="M640" s="2"/>
      <c r="N640" s="2"/>
      <c r="O640" s="15">
        <f t="shared" si="18"/>
        <v>867482</v>
      </c>
      <c r="P640" s="38">
        <f t="shared" si="19"/>
        <v>0.9989106753812637</v>
      </c>
      <c r="R640" s="46"/>
      <c r="S640" s="46"/>
    </row>
    <row r="641" spans="1:16" ht="19.5">
      <c r="A641" s="65"/>
      <c r="B641" s="65"/>
      <c r="C641" s="58" t="s">
        <v>163</v>
      </c>
      <c r="D641" s="62"/>
      <c r="E641" s="62"/>
      <c r="F641" s="62">
        <v>68488</v>
      </c>
      <c r="G641" s="62"/>
      <c r="H641" s="62"/>
      <c r="I641" s="76">
        <v>68488</v>
      </c>
      <c r="J641" s="21"/>
      <c r="K641" s="2"/>
      <c r="L641" s="2">
        <v>60827</v>
      </c>
      <c r="M641" s="2"/>
      <c r="N641" s="2"/>
      <c r="O641" s="15">
        <f t="shared" si="18"/>
        <v>60827</v>
      </c>
      <c r="P641" s="38">
        <f t="shared" si="19"/>
        <v>0.8881409882023128</v>
      </c>
    </row>
    <row r="642" spans="1:16" ht="19.5">
      <c r="A642" s="65"/>
      <c r="B642" s="65"/>
      <c r="C642" s="58" t="s">
        <v>48</v>
      </c>
      <c r="D642" s="62"/>
      <c r="E642" s="62"/>
      <c r="F642" s="62">
        <v>23808258</v>
      </c>
      <c r="G642" s="62"/>
      <c r="H642" s="62"/>
      <c r="I642" s="76">
        <v>23808258</v>
      </c>
      <c r="J642" s="21"/>
      <c r="K642" s="2"/>
      <c r="L642" s="2">
        <v>23759418</v>
      </c>
      <c r="M642" s="2"/>
      <c r="N642" s="2"/>
      <c r="O642" s="15">
        <f t="shared" si="18"/>
        <v>23759418</v>
      </c>
      <c r="P642" s="38">
        <f t="shared" si="19"/>
        <v>0.997948610939952</v>
      </c>
    </row>
    <row r="643" spans="1:16" ht="9.75">
      <c r="A643" s="65"/>
      <c r="B643" s="65"/>
      <c r="C643" s="58" t="s">
        <v>49</v>
      </c>
      <c r="D643" s="62"/>
      <c r="E643" s="62"/>
      <c r="F643" s="62">
        <v>1677555</v>
      </c>
      <c r="G643" s="62"/>
      <c r="H643" s="62"/>
      <c r="I643" s="76">
        <v>1677555</v>
      </c>
      <c r="J643" s="21"/>
      <c r="K643" s="2"/>
      <c r="L643" s="2">
        <v>1677549</v>
      </c>
      <c r="M643" s="2"/>
      <c r="N643" s="2"/>
      <c r="O643" s="15">
        <f t="shared" si="18"/>
        <v>1677549</v>
      </c>
      <c r="P643" s="38">
        <f t="shared" si="19"/>
        <v>0.9999964233661489</v>
      </c>
    </row>
    <row r="644" spans="1:16" ht="9.75">
      <c r="A644" s="65"/>
      <c r="B644" s="65"/>
      <c r="C644" s="58" t="s">
        <v>17</v>
      </c>
      <c r="D644" s="62"/>
      <c r="E644" s="62"/>
      <c r="F644" s="62">
        <v>3731285</v>
      </c>
      <c r="G644" s="62"/>
      <c r="H644" s="62"/>
      <c r="I644" s="76">
        <v>3731285</v>
      </c>
      <c r="J644" s="21"/>
      <c r="K644" s="2"/>
      <c r="L644" s="2">
        <v>3715684</v>
      </c>
      <c r="M644" s="2"/>
      <c r="N644" s="2"/>
      <c r="O644" s="15">
        <f t="shared" si="18"/>
        <v>3715684</v>
      </c>
      <c r="P644" s="38">
        <f t="shared" si="19"/>
        <v>0.9958188666906977</v>
      </c>
    </row>
    <row r="645" spans="1:16" ht="9.75">
      <c r="A645" s="65"/>
      <c r="B645" s="65"/>
      <c r="C645" s="58" t="s">
        <v>18</v>
      </c>
      <c r="D645" s="62"/>
      <c r="E645" s="62"/>
      <c r="F645" s="62">
        <v>576754</v>
      </c>
      <c r="G645" s="62"/>
      <c r="H645" s="62"/>
      <c r="I645" s="76">
        <v>576754</v>
      </c>
      <c r="J645" s="21"/>
      <c r="K645" s="2"/>
      <c r="L645" s="2">
        <v>569308</v>
      </c>
      <c r="M645" s="2"/>
      <c r="N645" s="2"/>
      <c r="O645" s="15">
        <f t="shared" si="18"/>
        <v>569308</v>
      </c>
      <c r="P645" s="38">
        <f t="shared" si="19"/>
        <v>0.9870898164555426</v>
      </c>
    </row>
    <row r="646" spans="1:16" ht="19.5">
      <c r="A646" s="65"/>
      <c r="B646" s="65"/>
      <c r="C646" s="58" t="s">
        <v>61</v>
      </c>
      <c r="D646" s="62"/>
      <c r="E646" s="62"/>
      <c r="F646" s="62">
        <v>91143</v>
      </c>
      <c r="G646" s="62"/>
      <c r="H646" s="62"/>
      <c r="I646" s="76">
        <v>91143</v>
      </c>
      <c r="J646" s="21"/>
      <c r="K646" s="2"/>
      <c r="L646" s="2">
        <v>88854</v>
      </c>
      <c r="M646" s="2"/>
      <c r="N646" s="2"/>
      <c r="O646" s="15">
        <f t="shared" si="18"/>
        <v>88854</v>
      </c>
      <c r="P646" s="38">
        <f t="shared" si="19"/>
        <v>0.9748856193015372</v>
      </c>
    </row>
    <row r="647" spans="1:16" ht="9.75">
      <c r="A647" s="65"/>
      <c r="B647" s="65"/>
      <c r="C647" s="58" t="s">
        <v>162</v>
      </c>
      <c r="D647" s="62"/>
      <c r="E647" s="62"/>
      <c r="F647" s="62">
        <v>55336</v>
      </c>
      <c r="G647" s="62"/>
      <c r="H647" s="62"/>
      <c r="I647" s="76">
        <v>55336</v>
      </c>
      <c r="J647" s="21"/>
      <c r="K647" s="2"/>
      <c r="L647" s="2">
        <v>50028</v>
      </c>
      <c r="M647" s="2"/>
      <c r="N647" s="2"/>
      <c r="O647" s="15">
        <f aca="true" t="shared" si="20" ref="O647:O710">SUM(J647:N647)</f>
        <v>50028</v>
      </c>
      <c r="P647" s="38">
        <f aca="true" t="shared" si="21" ref="P647:P710">O647/I647</f>
        <v>0.9040769119560503</v>
      </c>
    </row>
    <row r="648" spans="1:16" ht="9.75">
      <c r="A648" s="65"/>
      <c r="B648" s="65"/>
      <c r="C648" s="58" t="s">
        <v>33</v>
      </c>
      <c r="D648" s="62"/>
      <c r="E648" s="62">
        <v>13000</v>
      </c>
      <c r="F648" s="62">
        <v>338637</v>
      </c>
      <c r="G648" s="62"/>
      <c r="H648" s="62"/>
      <c r="I648" s="76">
        <v>351637</v>
      </c>
      <c r="J648" s="21"/>
      <c r="K648" s="2">
        <v>13000</v>
      </c>
      <c r="L648" s="2">
        <v>338598</v>
      </c>
      <c r="M648" s="2"/>
      <c r="N648" s="2"/>
      <c r="O648" s="15">
        <f t="shared" si="20"/>
        <v>351598</v>
      </c>
      <c r="P648" s="38">
        <f t="shared" si="21"/>
        <v>0.9998890901696921</v>
      </c>
    </row>
    <row r="649" spans="1:16" ht="9.75">
      <c r="A649" s="65"/>
      <c r="B649" s="65"/>
      <c r="C649" s="58" t="s">
        <v>211</v>
      </c>
      <c r="D649" s="62"/>
      <c r="E649" s="62"/>
      <c r="F649" s="62">
        <v>366</v>
      </c>
      <c r="G649" s="62"/>
      <c r="H649" s="62"/>
      <c r="I649" s="76">
        <v>366</v>
      </c>
      <c r="J649" s="21"/>
      <c r="K649" s="2"/>
      <c r="L649" s="2">
        <v>362</v>
      </c>
      <c r="M649" s="2"/>
      <c r="N649" s="2"/>
      <c r="O649" s="15">
        <f t="shared" si="20"/>
        <v>362</v>
      </c>
      <c r="P649" s="38">
        <f t="shared" si="21"/>
        <v>0.9890710382513661</v>
      </c>
    </row>
    <row r="650" spans="1:16" ht="19.5">
      <c r="A650" s="65"/>
      <c r="B650" s="65"/>
      <c r="C650" s="58" t="s">
        <v>89</v>
      </c>
      <c r="D650" s="62"/>
      <c r="E650" s="62">
        <v>11000</v>
      </c>
      <c r="F650" s="62">
        <v>32065</v>
      </c>
      <c r="G650" s="62"/>
      <c r="H650" s="62"/>
      <c r="I650" s="76">
        <v>43065</v>
      </c>
      <c r="J650" s="21"/>
      <c r="K650" s="2">
        <v>10977</v>
      </c>
      <c r="L650" s="2">
        <v>32061</v>
      </c>
      <c r="M650" s="2"/>
      <c r="N650" s="2"/>
      <c r="O650" s="15">
        <f t="shared" si="20"/>
        <v>43038</v>
      </c>
      <c r="P650" s="38">
        <f t="shared" si="21"/>
        <v>0.9993730407523511</v>
      </c>
    </row>
    <row r="651" spans="1:16" ht="19.5">
      <c r="A651" s="65"/>
      <c r="B651" s="65"/>
      <c r="C651" s="58" t="s">
        <v>214</v>
      </c>
      <c r="D651" s="62"/>
      <c r="E651" s="62"/>
      <c r="F651" s="62">
        <v>7614</v>
      </c>
      <c r="G651" s="62"/>
      <c r="H651" s="62"/>
      <c r="I651" s="76">
        <v>7614</v>
      </c>
      <c r="J651" s="21"/>
      <c r="K651" s="2"/>
      <c r="L651" s="2">
        <v>7607</v>
      </c>
      <c r="M651" s="2"/>
      <c r="N651" s="2"/>
      <c r="O651" s="15">
        <f t="shared" si="20"/>
        <v>7607</v>
      </c>
      <c r="P651" s="38">
        <f t="shared" si="21"/>
        <v>0.9990806409246126</v>
      </c>
    </row>
    <row r="652" spans="1:16" ht="9.75">
      <c r="A652" s="65"/>
      <c r="B652" s="65"/>
      <c r="C652" s="58" t="s">
        <v>23</v>
      </c>
      <c r="D652" s="62"/>
      <c r="E652" s="62"/>
      <c r="F652" s="62">
        <v>1463474</v>
      </c>
      <c r="G652" s="62"/>
      <c r="H652" s="62"/>
      <c r="I652" s="76">
        <v>1463474</v>
      </c>
      <c r="J652" s="21"/>
      <c r="K652" s="2"/>
      <c r="L652" s="2">
        <v>1412896</v>
      </c>
      <c r="M652" s="2"/>
      <c r="N652" s="2"/>
      <c r="O652" s="15">
        <f t="shared" si="20"/>
        <v>1412896</v>
      </c>
      <c r="P652" s="38">
        <f t="shared" si="21"/>
        <v>0.9654397686600513</v>
      </c>
    </row>
    <row r="653" spans="1:16" ht="9.75">
      <c r="A653" s="65"/>
      <c r="B653" s="65"/>
      <c r="C653" s="58" t="s">
        <v>24</v>
      </c>
      <c r="D653" s="62"/>
      <c r="E653" s="62"/>
      <c r="F653" s="62">
        <v>785297</v>
      </c>
      <c r="G653" s="62"/>
      <c r="H653" s="62"/>
      <c r="I653" s="76">
        <v>785297</v>
      </c>
      <c r="J653" s="21"/>
      <c r="K653" s="2"/>
      <c r="L653" s="2">
        <v>772218</v>
      </c>
      <c r="M653" s="2"/>
      <c r="N653" s="2"/>
      <c r="O653" s="15">
        <f t="shared" si="20"/>
        <v>772218</v>
      </c>
      <c r="P653" s="38">
        <f t="shared" si="21"/>
        <v>0.9833451547631024</v>
      </c>
    </row>
    <row r="654" spans="1:16" ht="9.75">
      <c r="A654" s="65"/>
      <c r="B654" s="65"/>
      <c r="C654" s="58" t="s">
        <v>50</v>
      </c>
      <c r="D654" s="62"/>
      <c r="E654" s="62"/>
      <c r="F654" s="62">
        <v>41015</v>
      </c>
      <c r="G654" s="62"/>
      <c r="H654" s="62"/>
      <c r="I654" s="76">
        <v>41015</v>
      </c>
      <c r="J654" s="21"/>
      <c r="K654" s="2"/>
      <c r="L654" s="2">
        <v>40057</v>
      </c>
      <c r="M654" s="2"/>
      <c r="N654" s="2"/>
      <c r="O654" s="15">
        <f t="shared" si="20"/>
        <v>40057</v>
      </c>
      <c r="P654" s="38">
        <f t="shared" si="21"/>
        <v>0.9766426916981592</v>
      </c>
    </row>
    <row r="655" spans="1:16" ht="9.75">
      <c r="A655" s="65"/>
      <c r="B655" s="65"/>
      <c r="C655" s="58" t="s">
        <v>10</v>
      </c>
      <c r="D655" s="62"/>
      <c r="E655" s="62">
        <v>12000</v>
      </c>
      <c r="F655" s="62">
        <v>526996</v>
      </c>
      <c r="G655" s="62"/>
      <c r="H655" s="62"/>
      <c r="I655" s="76">
        <v>538996</v>
      </c>
      <c r="J655" s="21"/>
      <c r="K655" s="2">
        <v>12000</v>
      </c>
      <c r="L655" s="2">
        <v>518022</v>
      </c>
      <c r="M655" s="2"/>
      <c r="N655" s="2"/>
      <c r="O655" s="15">
        <f t="shared" si="20"/>
        <v>530022</v>
      </c>
      <c r="P655" s="38">
        <f t="shared" si="21"/>
        <v>0.9833505257923992</v>
      </c>
    </row>
    <row r="656" spans="1:16" ht="9.75">
      <c r="A656" s="65"/>
      <c r="B656" s="65"/>
      <c r="C656" s="58" t="s">
        <v>212</v>
      </c>
      <c r="D656" s="62"/>
      <c r="E656" s="62"/>
      <c r="F656" s="62">
        <v>18575</v>
      </c>
      <c r="G656" s="62"/>
      <c r="H656" s="62"/>
      <c r="I656" s="76">
        <v>18575</v>
      </c>
      <c r="J656" s="21"/>
      <c r="K656" s="2"/>
      <c r="L656" s="2">
        <v>18273</v>
      </c>
      <c r="M656" s="2"/>
      <c r="N656" s="2"/>
      <c r="O656" s="15">
        <f t="shared" si="20"/>
        <v>18273</v>
      </c>
      <c r="P656" s="38">
        <f t="shared" si="21"/>
        <v>0.9837415881561238</v>
      </c>
    </row>
    <row r="657" spans="1:16" ht="19.5">
      <c r="A657" s="65"/>
      <c r="B657" s="65"/>
      <c r="C657" s="58" t="s">
        <v>194</v>
      </c>
      <c r="D657" s="62"/>
      <c r="E657" s="62"/>
      <c r="F657" s="62">
        <v>10938</v>
      </c>
      <c r="G657" s="62"/>
      <c r="H657" s="62"/>
      <c r="I657" s="76">
        <v>10938</v>
      </c>
      <c r="J657" s="21"/>
      <c r="K657" s="2"/>
      <c r="L657" s="2">
        <v>10617</v>
      </c>
      <c r="M657" s="2"/>
      <c r="N657" s="2"/>
      <c r="O657" s="15">
        <f t="shared" si="20"/>
        <v>10617</v>
      </c>
      <c r="P657" s="38">
        <f t="shared" si="21"/>
        <v>0.9706527701590785</v>
      </c>
    </row>
    <row r="658" spans="1:16" ht="21" customHeight="1">
      <c r="A658" s="65"/>
      <c r="B658" s="65"/>
      <c r="C658" s="58" t="s">
        <v>220</v>
      </c>
      <c r="D658" s="62"/>
      <c r="E658" s="62"/>
      <c r="F658" s="62">
        <v>2800</v>
      </c>
      <c r="G658" s="62"/>
      <c r="H658" s="62"/>
      <c r="I658" s="76">
        <v>2800</v>
      </c>
      <c r="J658" s="21"/>
      <c r="K658" s="2"/>
      <c r="L658" s="2">
        <v>2448</v>
      </c>
      <c r="M658" s="2"/>
      <c r="N658" s="2"/>
      <c r="O658" s="15">
        <f t="shared" si="20"/>
        <v>2448</v>
      </c>
      <c r="P658" s="38">
        <f t="shared" si="21"/>
        <v>0.8742857142857143</v>
      </c>
    </row>
    <row r="659" spans="1:19" s="8" customFormat="1" ht="29.25">
      <c r="A659" s="65"/>
      <c r="B659" s="65"/>
      <c r="C659" s="58" t="s">
        <v>221</v>
      </c>
      <c r="D659" s="62"/>
      <c r="E659" s="62"/>
      <c r="F659" s="62">
        <v>40510</v>
      </c>
      <c r="G659" s="62"/>
      <c r="H659" s="62"/>
      <c r="I659" s="76">
        <v>40510</v>
      </c>
      <c r="J659" s="21"/>
      <c r="K659" s="2"/>
      <c r="L659" s="2">
        <v>37564</v>
      </c>
      <c r="M659" s="2"/>
      <c r="N659" s="2"/>
      <c r="O659" s="15">
        <f t="shared" si="20"/>
        <v>37564</v>
      </c>
      <c r="P659" s="38">
        <f t="shared" si="21"/>
        <v>0.9272772155023451</v>
      </c>
      <c r="R659" s="46"/>
      <c r="S659" s="46"/>
    </row>
    <row r="660" spans="1:16" ht="9.75">
      <c r="A660" s="65"/>
      <c r="B660" s="65"/>
      <c r="C660" s="58" t="s">
        <v>51</v>
      </c>
      <c r="D660" s="62"/>
      <c r="E660" s="62"/>
      <c r="F660" s="62">
        <v>9920</v>
      </c>
      <c r="G660" s="62"/>
      <c r="H660" s="62"/>
      <c r="I660" s="76">
        <v>9920</v>
      </c>
      <c r="J660" s="21"/>
      <c r="K660" s="2"/>
      <c r="L660" s="2">
        <v>9681</v>
      </c>
      <c r="M660" s="2"/>
      <c r="N660" s="2"/>
      <c r="O660" s="15">
        <f t="shared" si="20"/>
        <v>9681</v>
      </c>
      <c r="P660" s="38">
        <f t="shared" si="21"/>
        <v>0.9759072580645162</v>
      </c>
    </row>
    <row r="661" spans="1:16" ht="9.75">
      <c r="A661" s="65"/>
      <c r="B661" s="65"/>
      <c r="C661" s="58" t="s">
        <v>242</v>
      </c>
      <c r="D661" s="62"/>
      <c r="E661" s="62"/>
      <c r="F661" s="62">
        <v>120</v>
      </c>
      <c r="G661" s="62"/>
      <c r="H661" s="62"/>
      <c r="I661" s="76">
        <v>120</v>
      </c>
      <c r="J661" s="21"/>
      <c r="K661" s="2"/>
      <c r="L661" s="2">
        <v>120</v>
      </c>
      <c r="M661" s="2"/>
      <c r="N661" s="2"/>
      <c r="O661" s="15">
        <f t="shared" si="20"/>
        <v>120</v>
      </c>
      <c r="P661" s="38">
        <f t="shared" si="21"/>
        <v>1</v>
      </c>
    </row>
    <row r="662" spans="1:16" ht="9.75">
      <c r="A662" s="65"/>
      <c r="B662" s="65"/>
      <c r="C662" s="58" t="s">
        <v>213</v>
      </c>
      <c r="D662" s="62"/>
      <c r="E662" s="62"/>
      <c r="F662" s="62">
        <v>10283</v>
      </c>
      <c r="G662" s="62"/>
      <c r="H662" s="62"/>
      <c r="I662" s="76">
        <v>10283</v>
      </c>
      <c r="J662" s="21"/>
      <c r="K662" s="2"/>
      <c r="L662" s="2">
        <v>10282</v>
      </c>
      <c r="M662" s="2"/>
      <c r="N662" s="2"/>
      <c r="O662" s="15">
        <f t="shared" si="20"/>
        <v>10282</v>
      </c>
      <c r="P662" s="38">
        <f t="shared" si="21"/>
        <v>0.9999027521151415</v>
      </c>
    </row>
    <row r="663" spans="1:16" ht="9.75">
      <c r="A663" s="65"/>
      <c r="B663" s="65"/>
      <c r="C663" s="58" t="s">
        <v>25</v>
      </c>
      <c r="D663" s="62"/>
      <c r="E663" s="62"/>
      <c r="F663" s="62">
        <v>73803</v>
      </c>
      <c r="G663" s="62"/>
      <c r="H663" s="62"/>
      <c r="I663" s="76">
        <v>73803</v>
      </c>
      <c r="J663" s="21"/>
      <c r="K663" s="2"/>
      <c r="L663" s="2">
        <v>73439</v>
      </c>
      <c r="M663" s="2"/>
      <c r="N663" s="2"/>
      <c r="O663" s="15">
        <f t="shared" si="20"/>
        <v>73439</v>
      </c>
      <c r="P663" s="38">
        <f t="shared" si="21"/>
        <v>0.9950679511672967</v>
      </c>
    </row>
    <row r="664" spans="1:16" ht="19.5">
      <c r="A664" s="65"/>
      <c r="B664" s="65"/>
      <c r="C664" s="58" t="s">
        <v>52</v>
      </c>
      <c r="D664" s="62"/>
      <c r="E664" s="62"/>
      <c r="F664" s="62">
        <v>1314447</v>
      </c>
      <c r="G664" s="62"/>
      <c r="H664" s="62"/>
      <c r="I664" s="76">
        <v>1314447</v>
      </c>
      <c r="J664" s="21"/>
      <c r="K664" s="2"/>
      <c r="L664" s="2">
        <v>1314447</v>
      </c>
      <c r="M664" s="2"/>
      <c r="N664" s="2"/>
      <c r="O664" s="15">
        <f t="shared" si="20"/>
        <v>1314447</v>
      </c>
      <c r="P664" s="38">
        <f t="shared" si="21"/>
        <v>1</v>
      </c>
    </row>
    <row r="665" spans="1:19" s="8" customFormat="1" ht="21" customHeight="1">
      <c r="A665" s="65"/>
      <c r="B665" s="65"/>
      <c r="C665" s="58" t="s">
        <v>225</v>
      </c>
      <c r="D665" s="62"/>
      <c r="E665" s="62"/>
      <c r="F665" s="62">
        <v>6398</v>
      </c>
      <c r="G665" s="62"/>
      <c r="H665" s="62"/>
      <c r="I665" s="76">
        <v>6398</v>
      </c>
      <c r="J665" s="21"/>
      <c r="K665" s="2"/>
      <c r="L665" s="2">
        <v>6386</v>
      </c>
      <c r="M665" s="2"/>
      <c r="N665" s="2"/>
      <c r="O665" s="15">
        <f t="shared" si="20"/>
        <v>6386</v>
      </c>
      <c r="P665" s="38">
        <f t="shared" si="21"/>
        <v>0.9981244138793373</v>
      </c>
      <c r="R665" s="46"/>
      <c r="S665" s="46"/>
    </row>
    <row r="666" spans="1:16" ht="29.25">
      <c r="A666" s="65"/>
      <c r="B666" s="65"/>
      <c r="C666" s="58" t="s">
        <v>226</v>
      </c>
      <c r="D666" s="62"/>
      <c r="E666" s="62"/>
      <c r="F666" s="62">
        <v>14518</v>
      </c>
      <c r="G666" s="62"/>
      <c r="H666" s="62"/>
      <c r="I666" s="76">
        <v>14518</v>
      </c>
      <c r="J666" s="21"/>
      <c r="K666" s="2"/>
      <c r="L666" s="2">
        <v>13925</v>
      </c>
      <c r="M666" s="2"/>
      <c r="N666" s="2"/>
      <c r="O666" s="15">
        <f t="shared" si="20"/>
        <v>13925</v>
      </c>
      <c r="P666" s="38">
        <f t="shared" si="21"/>
        <v>0.9591541534646646</v>
      </c>
    </row>
    <row r="667" spans="1:16" ht="19.5">
      <c r="A667" s="65"/>
      <c r="B667" s="65"/>
      <c r="C667" s="58" t="s">
        <v>227</v>
      </c>
      <c r="D667" s="62"/>
      <c r="E667" s="62"/>
      <c r="F667" s="62">
        <v>28880</v>
      </c>
      <c r="G667" s="62"/>
      <c r="H667" s="62"/>
      <c r="I667" s="76">
        <v>28880</v>
      </c>
      <c r="J667" s="21"/>
      <c r="K667" s="2"/>
      <c r="L667" s="2">
        <v>28846</v>
      </c>
      <c r="M667" s="2"/>
      <c r="N667" s="2"/>
      <c r="O667" s="15">
        <f t="shared" si="20"/>
        <v>28846</v>
      </c>
      <c r="P667" s="38">
        <f t="shared" si="21"/>
        <v>0.9988227146814405</v>
      </c>
    </row>
    <row r="668" spans="1:16" ht="19.5">
      <c r="A668" s="65"/>
      <c r="B668" s="65"/>
      <c r="C668" s="58" t="s">
        <v>239</v>
      </c>
      <c r="D668" s="62"/>
      <c r="E668" s="62"/>
      <c r="F668" s="62">
        <v>349</v>
      </c>
      <c r="G668" s="62"/>
      <c r="H668" s="62"/>
      <c r="I668" s="76">
        <v>349</v>
      </c>
      <c r="J668" s="21"/>
      <c r="K668" s="2"/>
      <c r="L668" s="2">
        <v>349</v>
      </c>
      <c r="M668" s="2"/>
      <c r="N668" s="2"/>
      <c r="O668" s="15">
        <f t="shared" si="20"/>
        <v>349</v>
      </c>
      <c r="P668" s="38">
        <f t="shared" si="21"/>
        <v>1</v>
      </c>
    </row>
    <row r="669" spans="1:16" ht="19.5">
      <c r="A669" s="65"/>
      <c r="B669" s="65"/>
      <c r="C669" s="58" t="s">
        <v>21</v>
      </c>
      <c r="D669" s="62"/>
      <c r="E669" s="62"/>
      <c r="F669" s="62">
        <v>2800180</v>
      </c>
      <c r="G669" s="62"/>
      <c r="H669" s="62"/>
      <c r="I669" s="76">
        <v>2800180</v>
      </c>
      <c r="J669" s="21"/>
      <c r="K669" s="2"/>
      <c r="L669" s="2">
        <v>2691933</v>
      </c>
      <c r="M669" s="2"/>
      <c r="N669" s="2"/>
      <c r="O669" s="15">
        <f t="shared" si="20"/>
        <v>2691933</v>
      </c>
      <c r="P669" s="38">
        <f t="shared" si="21"/>
        <v>0.9613428422458556</v>
      </c>
    </row>
    <row r="670" spans="1:16" ht="9.75">
      <c r="A670" s="65"/>
      <c r="B670" s="66" t="s">
        <v>315</v>
      </c>
      <c r="C670" s="36"/>
      <c r="D670" s="35"/>
      <c r="E670" s="35">
        <v>36000</v>
      </c>
      <c r="F670" s="35">
        <v>41089563</v>
      </c>
      <c r="G670" s="35"/>
      <c r="H670" s="35"/>
      <c r="I670" s="35">
        <v>41125563</v>
      </c>
      <c r="J670" s="19">
        <f>SUM(J639:J669)</f>
        <v>0</v>
      </c>
      <c r="K670" s="19">
        <f>SUM(K639:K669)</f>
        <v>35977</v>
      </c>
      <c r="L670" s="19">
        <f>SUM(L639:L669)</f>
        <v>40814368</v>
      </c>
      <c r="M670" s="19">
        <f>SUM(M639:M669)</f>
        <v>0</v>
      </c>
      <c r="N670" s="19">
        <f>SUM(N639:N669)</f>
        <v>0</v>
      </c>
      <c r="O670" s="27">
        <f t="shared" si="20"/>
        <v>40850345</v>
      </c>
      <c r="P670" s="37">
        <f t="shared" si="21"/>
        <v>0.9933078606121453</v>
      </c>
    </row>
    <row r="671" spans="1:16" ht="19.5">
      <c r="A671" s="65"/>
      <c r="B671" s="82" t="s">
        <v>177</v>
      </c>
      <c r="C671" s="58" t="s">
        <v>163</v>
      </c>
      <c r="D671" s="62"/>
      <c r="E671" s="62"/>
      <c r="F671" s="62">
        <v>1446</v>
      </c>
      <c r="G671" s="62"/>
      <c r="H671" s="62"/>
      <c r="I671" s="76">
        <v>1446</v>
      </c>
      <c r="J671" s="21"/>
      <c r="K671" s="2"/>
      <c r="L671" s="2">
        <v>1422</v>
      </c>
      <c r="M671" s="2"/>
      <c r="N671" s="2"/>
      <c r="O671" s="15">
        <f t="shared" si="20"/>
        <v>1422</v>
      </c>
      <c r="P671" s="38">
        <f t="shared" si="21"/>
        <v>0.983402489626556</v>
      </c>
    </row>
    <row r="672" spans="1:16" ht="19.5">
      <c r="A672" s="65"/>
      <c r="B672" s="84"/>
      <c r="C672" s="58" t="s">
        <v>48</v>
      </c>
      <c r="D672" s="62"/>
      <c r="E672" s="62"/>
      <c r="F672" s="62">
        <v>537172</v>
      </c>
      <c r="G672" s="62"/>
      <c r="H672" s="62"/>
      <c r="I672" s="76">
        <v>537172</v>
      </c>
      <c r="J672" s="21"/>
      <c r="K672" s="2"/>
      <c r="L672" s="2">
        <v>534560</v>
      </c>
      <c r="M672" s="2"/>
      <c r="N672" s="2"/>
      <c r="O672" s="15">
        <f t="shared" si="20"/>
        <v>534560</v>
      </c>
      <c r="P672" s="38">
        <f t="shared" si="21"/>
        <v>0.9951374978591587</v>
      </c>
    </row>
    <row r="673" spans="1:16" ht="9.75">
      <c r="A673" s="65"/>
      <c r="B673" s="83"/>
      <c r="C673" s="58" t="s">
        <v>49</v>
      </c>
      <c r="D673" s="62"/>
      <c r="E673" s="62"/>
      <c r="F673" s="62">
        <v>35930</v>
      </c>
      <c r="G673" s="62"/>
      <c r="H673" s="62"/>
      <c r="I673" s="76">
        <v>35930</v>
      </c>
      <c r="J673" s="21"/>
      <c r="K673" s="2"/>
      <c r="L673" s="2">
        <v>35929</v>
      </c>
      <c r="M673" s="2"/>
      <c r="N673" s="2"/>
      <c r="O673" s="15">
        <f t="shared" si="20"/>
        <v>35929</v>
      </c>
      <c r="P673" s="38">
        <f t="shared" si="21"/>
        <v>0.999972168104648</v>
      </c>
    </row>
    <row r="674" spans="1:19" s="8" customFormat="1" ht="9.75">
      <c r="A674" s="65"/>
      <c r="B674" s="65"/>
      <c r="C674" s="58" t="s">
        <v>17</v>
      </c>
      <c r="D674" s="62"/>
      <c r="E674" s="62"/>
      <c r="F674" s="62">
        <v>84703</v>
      </c>
      <c r="G674" s="62"/>
      <c r="H674" s="62"/>
      <c r="I674" s="76">
        <v>84703</v>
      </c>
      <c r="J674" s="21"/>
      <c r="K674" s="2"/>
      <c r="L674" s="2">
        <v>83593</v>
      </c>
      <c r="M674" s="2"/>
      <c r="N674" s="2"/>
      <c r="O674" s="15">
        <f t="shared" si="20"/>
        <v>83593</v>
      </c>
      <c r="P674" s="38">
        <f t="shared" si="21"/>
        <v>0.9868953874124884</v>
      </c>
      <c r="R674" s="46"/>
      <c r="S674" s="46"/>
    </row>
    <row r="675" spans="1:16" ht="9.75">
      <c r="A675" s="65"/>
      <c r="B675" s="65"/>
      <c r="C675" s="58" t="s">
        <v>18</v>
      </c>
      <c r="D675" s="62"/>
      <c r="E675" s="62"/>
      <c r="F675" s="62">
        <v>13303</v>
      </c>
      <c r="G675" s="62"/>
      <c r="H675" s="62"/>
      <c r="I675" s="76">
        <v>13303</v>
      </c>
      <c r="J675" s="21"/>
      <c r="K675" s="2"/>
      <c r="L675" s="2">
        <v>13124</v>
      </c>
      <c r="M675" s="2"/>
      <c r="N675" s="2"/>
      <c r="O675" s="15">
        <f t="shared" si="20"/>
        <v>13124</v>
      </c>
      <c r="P675" s="38">
        <f t="shared" si="21"/>
        <v>0.9865443884838007</v>
      </c>
    </row>
    <row r="676" spans="1:19" s="8" customFormat="1" ht="9.75">
      <c r="A676" s="65"/>
      <c r="B676" s="65"/>
      <c r="C676" s="58" t="s">
        <v>33</v>
      </c>
      <c r="D676" s="62"/>
      <c r="E676" s="62"/>
      <c r="F676" s="62">
        <v>8098</v>
      </c>
      <c r="G676" s="62"/>
      <c r="H676" s="62"/>
      <c r="I676" s="76">
        <v>8098</v>
      </c>
      <c r="J676" s="21"/>
      <c r="K676" s="2"/>
      <c r="L676" s="2">
        <v>8096</v>
      </c>
      <c r="M676" s="2"/>
      <c r="N676" s="2"/>
      <c r="O676" s="15">
        <f t="shared" si="20"/>
        <v>8096</v>
      </c>
      <c r="P676" s="38">
        <f t="shared" si="21"/>
        <v>0.9997530254383798</v>
      </c>
      <c r="R676" s="46"/>
      <c r="S676" s="46"/>
    </row>
    <row r="677" spans="1:16" ht="19.5">
      <c r="A677" s="65"/>
      <c r="B677" s="65"/>
      <c r="C677" s="58" t="s">
        <v>89</v>
      </c>
      <c r="D677" s="62"/>
      <c r="E677" s="62"/>
      <c r="F677" s="62">
        <v>769</v>
      </c>
      <c r="G677" s="62"/>
      <c r="H677" s="62"/>
      <c r="I677" s="76">
        <v>769</v>
      </c>
      <c r="J677" s="21"/>
      <c r="K677" s="2"/>
      <c r="L677" s="2">
        <v>769</v>
      </c>
      <c r="M677" s="2"/>
      <c r="N677" s="2"/>
      <c r="O677" s="15">
        <f t="shared" si="20"/>
        <v>769</v>
      </c>
      <c r="P677" s="38">
        <f t="shared" si="21"/>
        <v>1</v>
      </c>
    </row>
    <row r="678" spans="1:16" ht="9.75">
      <c r="A678" s="65"/>
      <c r="B678" s="65"/>
      <c r="C678" s="58" t="s">
        <v>23</v>
      </c>
      <c r="D678" s="62"/>
      <c r="E678" s="62"/>
      <c r="F678" s="62">
        <v>2990</v>
      </c>
      <c r="G678" s="62"/>
      <c r="H678" s="62"/>
      <c r="I678" s="76">
        <v>2990</v>
      </c>
      <c r="J678" s="21"/>
      <c r="K678" s="2"/>
      <c r="L678" s="2">
        <v>1981</v>
      </c>
      <c r="M678" s="2"/>
      <c r="N678" s="2"/>
      <c r="O678" s="15">
        <f t="shared" si="20"/>
        <v>1981</v>
      </c>
      <c r="P678" s="38">
        <f t="shared" si="21"/>
        <v>0.6625418060200668</v>
      </c>
    </row>
    <row r="679" spans="1:16" ht="9.75">
      <c r="A679" s="65"/>
      <c r="B679" s="65"/>
      <c r="C679" s="58" t="s">
        <v>24</v>
      </c>
      <c r="D679" s="62"/>
      <c r="E679" s="62"/>
      <c r="F679" s="62">
        <v>47700</v>
      </c>
      <c r="G679" s="62"/>
      <c r="H679" s="62"/>
      <c r="I679" s="76">
        <v>47700</v>
      </c>
      <c r="J679" s="21"/>
      <c r="K679" s="2"/>
      <c r="L679" s="2">
        <v>47600</v>
      </c>
      <c r="M679" s="2"/>
      <c r="N679" s="2"/>
      <c r="O679" s="15">
        <f t="shared" si="20"/>
        <v>47600</v>
      </c>
      <c r="P679" s="38">
        <f t="shared" si="21"/>
        <v>0.9979035639412998</v>
      </c>
    </row>
    <row r="680" spans="1:19" s="8" customFormat="1" ht="9.75">
      <c r="A680" s="65"/>
      <c r="B680" s="65"/>
      <c r="C680" s="58" t="s">
        <v>50</v>
      </c>
      <c r="D680" s="62"/>
      <c r="E680" s="62"/>
      <c r="F680" s="62">
        <v>711</v>
      </c>
      <c r="G680" s="62"/>
      <c r="H680" s="62"/>
      <c r="I680" s="76">
        <v>711</v>
      </c>
      <c r="J680" s="21"/>
      <c r="K680" s="2"/>
      <c r="L680" s="2">
        <v>711</v>
      </c>
      <c r="M680" s="2"/>
      <c r="N680" s="2"/>
      <c r="O680" s="15">
        <f t="shared" si="20"/>
        <v>711</v>
      </c>
      <c r="P680" s="38">
        <f t="shared" si="21"/>
        <v>1</v>
      </c>
      <c r="R680" s="46"/>
      <c r="S680" s="46"/>
    </row>
    <row r="681" spans="1:16" ht="9.75">
      <c r="A681" s="65"/>
      <c r="B681" s="65"/>
      <c r="C681" s="58" t="s">
        <v>10</v>
      </c>
      <c r="D681" s="62"/>
      <c r="E681" s="62"/>
      <c r="F681" s="62">
        <v>156</v>
      </c>
      <c r="G681" s="62"/>
      <c r="H681" s="62"/>
      <c r="I681" s="76">
        <v>156</v>
      </c>
      <c r="J681" s="21"/>
      <c r="K681" s="2"/>
      <c r="L681" s="2">
        <v>155</v>
      </c>
      <c r="M681" s="2"/>
      <c r="N681" s="2"/>
      <c r="O681" s="15">
        <f t="shared" si="20"/>
        <v>155</v>
      </c>
      <c r="P681" s="38">
        <f t="shared" si="21"/>
        <v>0.9935897435897436</v>
      </c>
    </row>
    <row r="682" spans="1:19" s="8" customFormat="1" ht="29.25">
      <c r="A682" s="65"/>
      <c r="B682" s="65"/>
      <c r="C682" s="58" t="s">
        <v>221</v>
      </c>
      <c r="D682" s="62"/>
      <c r="E682" s="62"/>
      <c r="F682" s="62">
        <v>300</v>
      </c>
      <c r="G682" s="62"/>
      <c r="H682" s="62"/>
      <c r="I682" s="76">
        <v>300</v>
      </c>
      <c r="J682" s="21"/>
      <c r="K682" s="2"/>
      <c r="L682" s="2">
        <v>300</v>
      </c>
      <c r="M682" s="2"/>
      <c r="N682" s="2"/>
      <c r="O682" s="15">
        <f t="shared" si="20"/>
        <v>300</v>
      </c>
      <c r="P682" s="38">
        <f t="shared" si="21"/>
        <v>1</v>
      </c>
      <c r="R682" s="46"/>
      <c r="S682" s="46"/>
    </row>
    <row r="683" spans="1:16" ht="19.5">
      <c r="A683" s="65"/>
      <c r="B683" s="65"/>
      <c r="C683" s="58" t="s">
        <v>52</v>
      </c>
      <c r="D683" s="62"/>
      <c r="E683" s="62"/>
      <c r="F683" s="62">
        <v>28129</v>
      </c>
      <c r="G683" s="62"/>
      <c r="H683" s="62"/>
      <c r="I683" s="76">
        <v>28129</v>
      </c>
      <c r="J683" s="21"/>
      <c r="K683" s="2"/>
      <c r="L683" s="2">
        <v>28129</v>
      </c>
      <c r="M683" s="2"/>
      <c r="N683" s="2"/>
      <c r="O683" s="15">
        <f t="shared" si="20"/>
        <v>28129</v>
      </c>
      <c r="P683" s="38">
        <f t="shared" si="21"/>
        <v>1</v>
      </c>
    </row>
    <row r="684" spans="1:16" ht="21.75" customHeight="1">
      <c r="A684" s="65"/>
      <c r="B684" s="65"/>
      <c r="C684" s="58" t="s">
        <v>225</v>
      </c>
      <c r="D684" s="62"/>
      <c r="E684" s="62"/>
      <c r="F684" s="62">
        <v>400</v>
      </c>
      <c r="G684" s="62"/>
      <c r="H684" s="62"/>
      <c r="I684" s="76">
        <v>400</v>
      </c>
      <c r="J684" s="21"/>
      <c r="K684" s="2"/>
      <c r="L684" s="2">
        <v>400</v>
      </c>
      <c r="M684" s="2"/>
      <c r="N684" s="2"/>
      <c r="O684" s="15">
        <f t="shared" si="20"/>
        <v>400</v>
      </c>
      <c r="P684" s="38">
        <f t="shared" si="21"/>
        <v>1</v>
      </c>
    </row>
    <row r="685" spans="1:16" ht="9.75">
      <c r="A685" s="65"/>
      <c r="B685" s="66" t="s">
        <v>316</v>
      </c>
      <c r="C685" s="36"/>
      <c r="D685" s="35"/>
      <c r="E685" s="35"/>
      <c r="F685" s="35">
        <v>761807</v>
      </c>
      <c r="G685" s="35"/>
      <c r="H685" s="35"/>
      <c r="I685" s="35">
        <v>761807</v>
      </c>
      <c r="J685" s="19">
        <f>SUM(J671:J684)</f>
        <v>0</v>
      </c>
      <c r="K685" s="19">
        <f>SUM(K671:K684)</f>
        <v>0</v>
      </c>
      <c r="L685" s="19">
        <f>SUM(L671:L684)</f>
        <v>756769</v>
      </c>
      <c r="M685" s="19">
        <f>SUM(M671:M684)</f>
        <v>0</v>
      </c>
      <c r="N685" s="19">
        <f>SUM(N671:N684)</f>
        <v>0</v>
      </c>
      <c r="O685" s="27">
        <f t="shared" si="20"/>
        <v>756769</v>
      </c>
      <c r="P685" s="37">
        <f t="shared" si="21"/>
        <v>0.993386776440752</v>
      </c>
    </row>
    <row r="686" spans="1:16" ht="19.5">
      <c r="A686" s="65"/>
      <c r="B686" s="64" t="s">
        <v>98</v>
      </c>
      <c r="C686" s="58" t="s">
        <v>86</v>
      </c>
      <c r="D686" s="62"/>
      <c r="E686" s="62"/>
      <c r="F686" s="62">
        <v>44838</v>
      </c>
      <c r="G686" s="62"/>
      <c r="H686" s="62"/>
      <c r="I686" s="76">
        <v>44838</v>
      </c>
      <c r="J686" s="21"/>
      <c r="K686" s="2"/>
      <c r="L686" s="2">
        <v>44838</v>
      </c>
      <c r="M686" s="2"/>
      <c r="N686" s="2"/>
      <c r="O686" s="15">
        <f t="shared" si="20"/>
        <v>44838</v>
      </c>
      <c r="P686" s="38">
        <f t="shared" si="21"/>
        <v>1</v>
      </c>
    </row>
    <row r="687" spans="1:16" ht="19.5">
      <c r="A687" s="65"/>
      <c r="B687" s="65"/>
      <c r="C687" s="58" t="s">
        <v>163</v>
      </c>
      <c r="D687" s="62"/>
      <c r="E687" s="62"/>
      <c r="F687" s="62">
        <v>3230</v>
      </c>
      <c r="G687" s="62"/>
      <c r="H687" s="62"/>
      <c r="I687" s="76">
        <v>3230</v>
      </c>
      <c r="J687" s="21"/>
      <c r="K687" s="2"/>
      <c r="L687" s="2">
        <v>2934</v>
      </c>
      <c r="M687" s="2"/>
      <c r="N687" s="2"/>
      <c r="O687" s="15">
        <f t="shared" si="20"/>
        <v>2934</v>
      </c>
      <c r="P687" s="38">
        <f t="shared" si="21"/>
        <v>0.908359133126935</v>
      </c>
    </row>
    <row r="688" spans="1:16" ht="19.5">
      <c r="A688" s="65"/>
      <c r="B688" s="65"/>
      <c r="C688" s="58" t="s">
        <v>48</v>
      </c>
      <c r="D688" s="62"/>
      <c r="E688" s="62"/>
      <c r="F688" s="62">
        <v>1631452</v>
      </c>
      <c r="G688" s="62"/>
      <c r="H688" s="62"/>
      <c r="I688" s="76">
        <v>1631452</v>
      </c>
      <c r="J688" s="21"/>
      <c r="K688" s="2"/>
      <c r="L688" s="2">
        <v>1631366</v>
      </c>
      <c r="M688" s="2"/>
      <c r="N688" s="2"/>
      <c r="O688" s="15">
        <f t="shared" si="20"/>
        <v>1631366</v>
      </c>
      <c r="P688" s="38">
        <f t="shared" si="21"/>
        <v>0.9999472862211085</v>
      </c>
    </row>
    <row r="689" spans="1:16" ht="9.75">
      <c r="A689" s="65"/>
      <c r="B689" s="65"/>
      <c r="C689" s="58" t="s">
        <v>49</v>
      </c>
      <c r="D689" s="62"/>
      <c r="E689" s="62"/>
      <c r="F689" s="62">
        <v>133154</v>
      </c>
      <c r="G689" s="62"/>
      <c r="H689" s="62"/>
      <c r="I689" s="76">
        <v>133154</v>
      </c>
      <c r="J689" s="21"/>
      <c r="K689" s="2"/>
      <c r="L689" s="2">
        <v>133124</v>
      </c>
      <c r="M689" s="2"/>
      <c r="N689" s="2"/>
      <c r="O689" s="15">
        <f t="shared" si="20"/>
        <v>133124</v>
      </c>
      <c r="P689" s="38">
        <f t="shared" si="21"/>
        <v>0.9997746969674212</v>
      </c>
    </row>
    <row r="690" spans="1:16" ht="9.75">
      <c r="A690" s="65"/>
      <c r="B690" s="65"/>
      <c r="C690" s="58" t="s">
        <v>17</v>
      </c>
      <c r="D690" s="62"/>
      <c r="E690" s="62"/>
      <c r="F690" s="62">
        <v>263240</v>
      </c>
      <c r="G690" s="62"/>
      <c r="H690" s="62"/>
      <c r="I690" s="76">
        <v>263240</v>
      </c>
      <c r="J690" s="21"/>
      <c r="K690" s="2"/>
      <c r="L690" s="2">
        <v>262130</v>
      </c>
      <c r="M690" s="2"/>
      <c r="N690" s="2"/>
      <c r="O690" s="15">
        <f t="shared" si="20"/>
        <v>262130</v>
      </c>
      <c r="P690" s="38">
        <f t="shared" si="21"/>
        <v>0.9957833156055311</v>
      </c>
    </row>
    <row r="691" spans="1:16" ht="9.75">
      <c r="A691" s="65"/>
      <c r="B691" s="65"/>
      <c r="C691" s="58" t="s">
        <v>18</v>
      </c>
      <c r="D691" s="62"/>
      <c r="E691" s="62"/>
      <c r="F691" s="62">
        <v>40004</v>
      </c>
      <c r="G691" s="62"/>
      <c r="H691" s="62"/>
      <c r="I691" s="76">
        <v>40004</v>
      </c>
      <c r="J691" s="21"/>
      <c r="K691" s="2"/>
      <c r="L691" s="2">
        <v>39433</v>
      </c>
      <c r="M691" s="2"/>
      <c r="N691" s="2"/>
      <c r="O691" s="15">
        <f t="shared" si="20"/>
        <v>39433</v>
      </c>
      <c r="P691" s="38">
        <f t="shared" si="21"/>
        <v>0.9857264273572642</v>
      </c>
    </row>
    <row r="692" spans="1:16" ht="19.5">
      <c r="A692" s="65"/>
      <c r="B692" s="65"/>
      <c r="C692" s="58" t="s">
        <v>61</v>
      </c>
      <c r="D692" s="62"/>
      <c r="E692" s="62"/>
      <c r="F692" s="62">
        <v>2000</v>
      </c>
      <c r="G692" s="62"/>
      <c r="H692" s="62"/>
      <c r="I692" s="76">
        <v>2000</v>
      </c>
      <c r="J692" s="21"/>
      <c r="K692" s="2"/>
      <c r="L692" s="2">
        <v>1000</v>
      </c>
      <c r="M692" s="2"/>
      <c r="N692" s="2"/>
      <c r="O692" s="15">
        <f t="shared" si="20"/>
        <v>1000</v>
      </c>
      <c r="P692" s="38">
        <f t="shared" si="21"/>
        <v>0.5</v>
      </c>
    </row>
    <row r="693" spans="1:16" ht="9.75">
      <c r="A693" s="65"/>
      <c r="B693" s="65"/>
      <c r="C693" s="58" t="s">
        <v>33</v>
      </c>
      <c r="D693" s="62"/>
      <c r="E693" s="62"/>
      <c r="F693" s="62">
        <v>9689</v>
      </c>
      <c r="G693" s="62"/>
      <c r="H693" s="62"/>
      <c r="I693" s="76">
        <v>9689</v>
      </c>
      <c r="J693" s="21"/>
      <c r="K693" s="2"/>
      <c r="L693" s="2">
        <v>9684</v>
      </c>
      <c r="M693" s="2"/>
      <c r="N693" s="2"/>
      <c r="O693" s="15">
        <f t="shared" si="20"/>
        <v>9684</v>
      </c>
      <c r="P693" s="38">
        <f t="shared" si="21"/>
        <v>0.999483950872123</v>
      </c>
    </row>
    <row r="694" spans="1:16" ht="19.5">
      <c r="A694" s="65"/>
      <c r="B694" s="65"/>
      <c r="C694" s="58" t="s">
        <v>89</v>
      </c>
      <c r="D694" s="62"/>
      <c r="E694" s="62"/>
      <c r="F694" s="62">
        <v>2972</v>
      </c>
      <c r="G694" s="62"/>
      <c r="H694" s="62"/>
      <c r="I694" s="76">
        <v>2972</v>
      </c>
      <c r="J694" s="21"/>
      <c r="K694" s="2"/>
      <c r="L694" s="2">
        <v>2967</v>
      </c>
      <c r="M694" s="2"/>
      <c r="N694" s="2"/>
      <c r="O694" s="15">
        <f t="shared" si="20"/>
        <v>2967</v>
      </c>
      <c r="P694" s="38">
        <f t="shared" si="21"/>
        <v>0.9983176312247645</v>
      </c>
    </row>
    <row r="695" spans="1:16" ht="9.75">
      <c r="A695" s="65"/>
      <c r="B695" s="65"/>
      <c r="C695" s="58" t="s">
        <v>23</v>
      </c>
      <c r="D695" s="62"/>
      <c r="E695" s="62"/>
      <c r="F695" s="62">
        <v>133987</v>
      </c>
      <c r="G695" s="62"/>
      <c r="H695" s="62"/>
      <c r="I695" s="76">
        <v>133987</v>
      </c>
      <c r="J695" s="21"/>
      <c r="K695" s="2"/>
      <c r="L695" s="2">
        <v>133885</v>
      </c>
      <c r="M695" s="2"/>
      <c r="N695" s="2"/>
      <c r="O695" s="15">
        <f t="shared" si="20"/>
        <v>133885</v>
      </c>
      <c r="P695" s="38">
        <f t="shared" si="21"/>
        <v>0.9992387321158023</v>
      </c>
    </row>
    <row r="696" spans="1:16" ht="9.75">
      <c r="A696" s="65"/>
      <c r="B696" s="65"/>
      <c r="C696" s="58" t="s">
        <v>24</v>
      </c>
      <c r="D696" s="62"/>
      <c r="E696" s="62"/>
      <c r="F696" s="62">
        <v>200</v>
      </c>
      <c r="G696" s="62"/>
      <c r="H696" s="62"/>
      <c r="I696" s="76">
        <v>200</v>
      </c>
      <c r="J696" s="21"/>
      <c r="K696" s="2"/>
      <c r="L696" s="2">
        <v>110</v>
      </c>
      <c r="M696" s="2"/>
      <c r="N696" s="2"/>
      <c r="O696" s="15">
        <f t="shared" si="20"/>
        <v>110</v>
      </c>
      <c r="P696" s="38">
        <f t="shared" si="21"/>
        <v>0.55</v>
      </c>
    </row>
    <row r="697" spans="1:16" ht="9.75">
      <c r="A697" s="65"/>
      <c r="B697" s="65"/>
      <c r="C697" s="58" t="s">
        <v>50</v>
      </c>
      <c r="D697" s="62"/>
      <c r="E697" s="62"/>
      <c r="F697" s="62">
        <v>500</v>
      </c>
      <c r="G697" s="62"/>
      <c r="H697" s="62"/>
      <c r="I697" s="76">
        <v>500</v>
      </c>
      <c r="J697" s="21"/>
      <c r="K697" s="2"/>
      <c r="L697" s="2">
        <v>500</v>
      </c>
      <c r="M697" s="2"/>
      <c r="N697" s="2"/>
      <c r="O697" s="15">
        <f t="shared" si="20"/>
        <v>500</v>
      </c>
      <c r="P697" s="38">
        <f t="shared" si="21"/>
        <v>1</v>
      </c>
    </row>
    <row r="698" spans="1:16" ht="9.75">
      <c r="A698" s="65"/>
      <c r="B698" s="65"/>
      <c r="C698" s="58" t="s">
        <v>10</v>
      </c>
      <c r="D698" s="62"/>
      <c r="E698" s="62"/>
      <c r="F698" s="62">
        <v>19424</v>
      </c>
      <c r="G698" s="62"/>
      <c r="H698" s="62"/>
      <c r="I698" s="76">
        <v>19424</v>
      </c>
      <c r="J698" s="21"/>
      <c r="K698" s="2"/>
      <c r="L698" s="2">
        <v>19324</v>
      </c>
      <c r="M698" s="2"/>
      <c r="N698" s="2"/>
      <c r="O698" s="15">
        <f t="shared" si="20"/>
        <v>19324</v>
      </c>
      <c r="P698" s="38">
        <f t="shared" si="21"/>
        <v>0.9948517298187809</v>
      </c>
    </row>
    <row r="699" spans="1:19" s="8" customFormat="1" ht="19.5">
      <c r="A699" s="65"/>
      <c r="B699" s="65"/>
      <c r="C699" s="58" t="s">
        <v>194</v>
      </c>
      <c r="D699" s="62"/>
      <c r="E699" s="62"/>
      <c r="F699" s="62">
        <v>7490</v>
      </c>
      <c r="G699" s="62"/>
      <c r="H699" s="62"/>
      <c r="I699" s="76">
        <v>7490</v>
      </c>
      <c r="J699" s="21"/>
      <c r="K699" s="2"/>
      <c r="L699" s="2">
        <v>7472</v>
      </c>
      <c r="M699" s="2"/>
      <c r="N699" s="2"/>
      <c r="O699" s="15">
        <f t="shared" si="20"/>
        <v>7472</v>
      </c>
      <c r="P699" s="38">
        <f t="shared" si="21"/>
        <v>0.9975967957276368</v>
      </c>
      <c r="R699" s="46"/>
      <c r="S699" s="46"/>
    </row>
    <row r="700" spans="1:16" ht="21.75" customHeight="1">
      <c r="A700" s="65"/>
      <c r="B700" s="65"/>
      <c r="C700" s="58" t="s">
        <v>220</v>
      </c>
      <c r="D700" s="62"/>
      <c r="E700" s="62"/>
      <c r="F700" s="62">
        <v>100</v>
      </c>
      <c r="G700" s="62"/>
      <c r="H700" s="62"/>
      <c r="I700" s="76">
        <v>100</v>
      </c>
      <c r="J700" s="21"/>
      <c r="K700" s="2"/>
      <c r="L700" s="2">
        <v>94</v>
      </c>
      <c r="M700" s="2"/>
      <c r="N700" s="2"/>
      <c r="O700" s="15">
        <f t="shared" si="20"/>
        <v>94</v>
      </c>
      <c r="P700" s="38">
        <f t="shared" si="21"/>
        <v>0.94</v>
      </c>
    </row>
    <row r="701" spans="1:19" s="8" customFormat="1" ht="29.25">
      <c r="A701" s="65"/>
      <c r="B701" s="65"/>
      <c r="C701" s="58" t="s">
        <v>221</v>
      </c>
      <c r="D701" s="62"/>
      <c r="E701" s="62"/>
      <c r="F701" s="62">
        <v>6950</v>
      </c>
      <c r="G701" s="62"/>
      <c r="H701" s="62"/>
      <c r="I701" s="76">
        <v>6950</v>
      </c>
      <c r="J701" s="21"/>
      <c r="K701" s="2"/>
      <c r="L701" s="2">
        <v>6853</v>
      </c>
      <c r="M701" s="2"/>
      <c r="N701" s="2"/>
      <c r="O701" s="15">
        <f t="shared" si="20"/>
        <v>6853</v>
      </c>
      <c r="P701" s="38">
        <f t="shared" si="21"/>
        <v>0.9860431654676259</v>
      </c>
      <c r="R701" s="46"/>
      <c r="S701" s="46"/>
    </row>
    <row r="702" spans="1:16" ht="19.5">
      <c r="A702" s="65"/>
      <c r="B702" s="65"/>
      <c r="C702" s="58" t="s">
        <v>52</v>
      </c>
      <c r="D702" s="62"/>
      <c r="E702" s="62"/>
      <c r="F702" s="62">
        <v>88343</v>
      </c>
      <c r="G702" s="62"/>
      <c r="H702" s="62"/>
      <c r="I702" s="76">
        <v>88343</v>
      </c>
      <c r="J702" s="21"/>
      <c r="K702" s="2"/>
      <c r="L702" s="2">
        <v>88343</v>
      </c>
      <c r="M702" s="2"/>
      <c r="N702" s="2"/>
      <c r="O702" s="15">
        <f t="shared" si="20"/>
        <v>88343</v>
      </c>
      <c r="P702" s="38">
        <f t="shared" si="21"/>
        <v>1</v>
      </c>
    </row>
    <row r="703" spans="1:16" ht="29.25">
      <c r="A703" s="65"/>
      <c r="B703" s="65"/>
      <c r="C703" s="58" t="s">
        <v>226</v>
      </c>
      <c r="D703" s="62"/>
      <c r="E703" s="62"/>
      <c r="F703" s="62">
        <v>855</v>
      </c>
      <c r="G703" s="62"/>
      <c r="H703" s="62"/>
      <c r="I703" s="76">
        <v>855</v>
      </c>
      <c r="J703" s="21"/>
      <c r="K703" s="2"/>
      <c r="L703" s="2">
        <v>855</v>
      </c>
      <c r="M703" s="2"/>
      <c r="N703" s="2"/>
      <c r="O703" s="15">
        <f t="shared" si="20"/>
        <v>855</v>
      </c>
      <c r="P703" s="38">
        <f t="shared" si="21"/>
        <v>1</v>
      </c>
    </row>
    <row r="704" spans="1:16" ht="19.5">
      <c r="A704" s="65"/>
      <c r="B704" s="65"/>
      <c r="C704" s="58" t="s">
        <v>227</v>
      </c>
      <c r="D704" s="62"/>
      <c r="E704" s="62"/>
      <c r="F704" s="62">
        <v>2000</v>
      </c>
      <c r="G704" s="62"/>
      <c r="H704" s="62"/>
      <c r="I704" s="76">
        <v>2000</v>
      </c>
      <c r="J704" s="21"/>
      <c r="K704" s="2"/>
      <c r="L704" s="2">
        <v>2000</v>
      </c>
      <c r="M704" s="2"/>
      <c r="N704" s="2"/>
      <c r="O704" s="15">
        <f t="shared" si="20"/>
        <v>2000</v>
      </c>
      <c r="P704" s="38">
        <f t="shared" si="21"/>
        <v>1</v>
      </c>
    </row>
    <row r="705" spans="1:16" ht="9.75">
      <c r="A705" s="65"/>
      <c r="B705" s="66" t="s">
        <v>317</v>
      </c>
      <c r="C705" s="36"/>
      <c r="D705" s="35"/>
      <c r="E705" s="35"/>
      <c r="F705" s="35">
        <v>2390428</v>
      </c>
      <c r="G705" s="35"/>
      <c r="H705" s="35"/>
      <c r="I705" s="35">
        <v>2390428</v>
      </c>
      <c r="J705" s="19">
        <f>SUM(J686:J704)</f>
        <v>0</v>
      </c>
      <c r="K705" s="20">
        <f>SUM(K686:K704)</f>
        <v>0</v>
      </c>
      <c r="L705" s="20">
        <f>SUM(L686:L704)</f>
        <v>2386912</v>
      </c>
      <c r="M705" s="20">
        <f>SUM(M686:M704)</f>
        <v>0</v>
      </c>
      <c r="N705" s="20">
        <f>SUM(N686:N704)</f>
        <v>0</v>
      </c>
      <c r="O705" s="27">
        <f t="shared" si="20"/>
        <v>2386912</v>
      </c>
      <c r="P705" s="37">
        <f t="shared" si="21"/>
        <v>0.9985291336948864</v>
      </c>
    </row>
    <row r="706" spans="1:16" ht="19.5">
      <c r="A706" s="65"/>
      <c r="B706" s="64" t="s">
        <v>99</v>
      </c>
      <c r="C706" s="58" t="s">
        <v>86</v>
      </c>
      <c r="D706" s="62"/>
      <c r="E706" s="62"/>
      <c r="F706" s="62">
        <v>5286398</v>
      </c>
      <c r="G706" s="62"/>
      <c r="H706" s="62"/>
      <c r="I706" s="76">
        <v>5286398</v>
      </c>
      <c r="J706" s="21"/>
      <c r="K706" s="2"/>
      <c r="L706" s="2">
        <v>5286274</v>
      </c>
      <c r="M706" s="2"/>
      <c r="N706" s="2"/>
      <c r="O706" s="15">
        <f t="shared" si="20"/>
        <v>5286274</v>
      </c>
      <c r="P706" s="38">
        <f t="shared" si="21"/>
        <v>0.9999765435746608</v>
      </c>
    </row>
    <row r="707" spans="1:16" ht="19.5">
      <c r="A707" s="65"/>
      <c r="B707" s="65"/>
      <c r="C707" s="58" t="s">
        <v>163</v>
      </c>
      <c r="D707" s="62"/>
      <c r="E707" s="62"/>
      <c r="F707" s="62">
        <v>58478</v>
      </c>
      <c r="G707" s="62"/>
      <c r="H707" s="62"/>
      <c r="I707" s="76">
        <v>58478</v>
      </c>
      <c r="J707" s="21"/>
      <c r="K707" s="2"/>
      <c r="L707" s="2">
        <v>54224.68</v>
      </c>
      <c r="M707" s="2"/>
      <c r="N707" s="2"/>
      <c r="O707" s="15">
        <f t="shared" si="20"/>
        <v>54224.68</v>
      </c>
      <c r="P707" s="38">
        <f t="shared" si="21"/>
        <v>0.9272663223776463</v>
      </c>
    </row>
    <row r="708" spans="1:16" ht="19.5">
      <c r="A708" s="65"/>
      <c r="B708" s="65"/>
      <c r="C708" s="58" t="s">
        <v>48</v>
      </c>
      <c r="D708" s="62"/>
      <c r="E708" s="62"/>
      <c r="F708" s="62">
        <v>18545930</v>
      </c>
      <c r="G708" s="62"/>
      <c r="H708" s="62"/>
      <c r="I708" s="76">
        <v>18545930</v>
      </c>
      <c r="J708" s="21"/>
      <c r="K708" s="2"/>
      <c r="L708" s="2">
        <v>18507808.3</v>
      </c>
      <c r="M708" s="2"/>
      <c r="N708" s="2"/>
      <c r="O708" s="15">
        <f t="shared" si="20"/>
        <v>18507808.3</v>
      </c>
      <c r="P708" s="38">
        <f t="shared" si="21"/>
        <v>0.9979444708353801</v>
      </c>
    </row>
    <row r="709" spans="1:16" ht="9.75">
      <c r="A709" s="65"/>
      <c r="B709" s="65"/>
      <c r="C709" s="58" t="s">
        <v>49</v>
      </c>
      <c r="D709" s="62"/>
      <c r="E709" s="62"/>
      <c r="F709" s="62">
        <v>1351056</v>
      </c>
      <c r="G709" s="62"/>
      <c r="H709" s="62"/>
      <c r="I709" s="76">
        <v>1351056</v>
      </c>
      <c r="J709" s="21"/>
      <c r="K709" s="2"/>
      <c r="L709" s="2">
        <v>1350379</v>
      </c>
      <c r="M709" s="2"/>
      <c r="N709" s="2"/>
      <c r="O709" s="15">
        <f t="shared" si="20"/>
        <v>1350379</v>
      </c>
      <c r="P709" s="38">
        <f t="shared" si="21"/>
        <v>0.9994989104818749</v>
      </c>
    </row>
    <row r="710" spans="1:16" ht="9.75">
      <c r="A710" s="65"/>
      <c r="B710" s="65"/>
      <c r="C710" s="58" t="s">
        <v>17</v>
      </c>
      <c r="D710" s="62"/>
      <c r="E710" s="62"/>
      <c r="F710" s="62">
        <v>2898769</v>
      </c>
      <c r="G710" s="62"/>
      <c r="H710" s="62"/>
      <c r="I710" s="76">
        <v>2898769</v>
      </c>
      <c r="J710" s="21"/>
      <c r="K710" s="2"/>
      <c r="L710" s="2">
        <v>2871574</v>
      </c>
      <c r="M710" s="2"/>
      <c r="N710" s="2"/>
      <c r="O710" s="15">
        <f t="shared" si="20"/>
        <v>2871574</v>
      </c>
      <c r="P710" s="38">
        <f t="shared" si="21"/>
        <v>0.9906184314790175</v>
      </c>
    </row>
    <row r="711" spans="1:16" ht="9.75">
      <c r="A711" s="65"/>
      <c r="B711" s="65"/>
      <c r="C711" s="58" t="s">
        <v>443</v>
      </c>
      <c r="D711" s="62"/>
      <c r="E711" s="62"/>
      <c r="F711" s="62">
        <v>264</v>
      </c>
      <c r="G711" s="62"/>
      <c r="H711" s="62"/>
      <c r="I711" s="76">
        <v>264</v>
      </c>
      <c r="J711" s="21"/>
      <c r="K711" s="2"/>
      <c r="L711" s="2"/>
      <c r="M711" s="2"/>
      <c r="N711" s="2"/>
      <c r="O711" s="15">
        <f aca="true" t="shared" si="22" ref="O711:O774">SUM(J711:N711)</f>
        <v>0</v>
      </c>
      <c r="P711" s="38">
        <f aca="true" t="shared" si="23" ref="P711:P774">O711/I711</f>
        <v>0</v>
      </c>
    </row>
    <row r="712" spans="1:16" ht="9.75">
      <c r="A712" s="65"/>
      <c r="B712" s="65"/>
      <c r="C712" s="58" t="s">
        <v>18</v>
      </c>
      <c r="D712" s="62"/>
      <c r="E712" s="62"/>
      <c r="F712" s="62">
        <v>445111</v>
      </c>
      <c r="G712" s="62"/>
      <c r="H712" s="62"/>
      <c r="I712" s="76">
        <v>445111</v>
      </c>
      <c r="J712" s="21"/>
      <c r="K712" s="2"/>
      <c r="L712" s="2">
        <v>437046</v>
      </c>
      <c r="M712" s="2"/>
      <c r="N712" s="2"/>
      <c r="O712" s="15">
        <f t="shared" si="22"/>
        <v>437046</v>
      </c>
      <c r="P712" s="38">
        <f t="shared" si="23"/>
        <v>0.9818809240841049</v>
      </c>
    </row>
    <row r="713" spans="1:16" ht="9.75">
      <c r="A713" s="65"/>
      <c r="B713" s="65"/>
      <c r="C713" s="58" t="s">
        <v>444</v>
      </c>
      <c r="D713" s="62"/>
      <c r="E713" s="62"/>
      <c r="F713" s="62">
        <v>48</v>
      </c>
      <c r="G713" s="62"/>
      <c r="H713" s="62"/>
      <c r="I713" s="76">
        <v>48</v>
      </c>
      <c r="J713" s="21"/>
      <c r="K713" s="2"/>
      <c r="L713" s="2"/>
      <c r="M713" s="2"/>
      <c r="N713" s="2"/>
      <c r="O713" s="15">
        <f t="shared" si="22"/>
        <v>0</v>
      </c>
      <c r="P713" s="38">
        <f t="shared" si="23"/>
        <v>0</v>
      </c>
    </row>
    <row r="714" spans="1:16" ht="19.5">
      <c r="A714" s="65"/>
      <c r="B714" s="65"/>
      <c r="C714" s="58" t="s">
        <v>61</v>
      </c>
      <c r="D714" s="62"/>
      <c r="E714" s="62"/>
      <c r="F714" s="62">
        <v>65693</v>
      </c>
      <c r="G714" s="62"/>
      <c r="H714" s="62"/>
      <c r="I714" s="76">
        <v>65693</v>
      </c>
      <c r="J714" s="21"/>
      <c r="K714" s="2"/>
      <c r="L714" s="2">
        <v>61921</v>
      </c>
      <c r="M714" s="2"/>
      <c r="N714" s="2"/>
      <c r="O714" s="15">
        <f t="shared" si="22"/>
        <v>61921</v>
      </c>
      <c r="P714" s="38">
        <f t="shared" si="23"/>
        <v>0.9425814013669646</v>
      </c>
    </row>
    <row r="715" spans="1:16" ht="9.75">
      <c r="A715" s="65"/>
      <c r="B715" s="65"/>
      <c r="C715" s="58" t="s">
        <v>162</v>
      </c>
      <c r="D715" s="62"/>
      <c r="E715" s="62"/>
      <c r="F715" s="62">
        <v>7210</v>
      </c>
      <c r="G715" s="62"/>
      <c r="H715" s="62"/>
      <c r="I715" s="76">
        <v>7210</v>
      </c>
      <c r="J715" s="21"/>
      <c r="K715" s="2"/>
      <c r="L715" s="2">
        <v>7209</v>
      </c>
      <c r="M715" s="2"/>
      <c r="N715" s="2"/>
      <c r="O715" s="15">
        <f t="shared" si="22"/>
        <v>7209</v>
      </c>
      <c r="P715" s="38">
        <f t="shared" si="23"/>
        <v>0.9998613037447989</v>
      </c>
    </row>
    <row r="716" spans="1:16" ht="9.75">
      <c r="A716" s="65"/>
      <c r="B716" s="65"/>
      <c r="C716" s="58" t="s">
        <v>445</v>
      </c>
      <c r="D716" s="62"/>
      <c r="E716" s="62"/>
      <c r="F716" s="62">
        <v>5292</v>
      </c>
      <c r="G716" s="62"/>
      <c r="H716" s="62"/>
      <c r="I716" s="76">
        <v>5292</v>
      </c>
      <c r="J716" s="21"/>
      <c r="K716" s="2"/>
      <c r="L716" s="2">
        <v>360</v>
      </c>
      <c r="M716" s="2"/>
      <c r="N716" s="2"/>
      <c r="O716" s="15">
        <f t="shared" si="22"/>
        <v>360</v>
      </c>
      <c r="P716" s="38">
        <f t="shared" si="23"/>
        <v>0.06802721088435375</v>
      </c>
    </row>
    <row r="717" spans="1:16" ht="9.75">
      <c r="A717" s="65"/>
      <c r="B717" s="65"/>
      <c r="C717" s="58" t="s">
        <v>33</v>
      </c>
      <c r="D717" s="62"/>
      <c r="E717" s="62">
        <v>17500</v>
      </c>
      <c r="F717" s="62">
        <v>241643</v>
      </c>
      <c r="G717" s="62"/>
      <c r="H717" s="62"/>
      <c r="I717" s="76">
        <v>259143</v>
      </c>
      <c r="J717" s="21"/>
      <c r="K717" s="2">
        <v>17491.97</v>
      </c>
      <c r="L717" s="2">
        <v>241547</v>
      </c>
      <c r="M717" s="2"/>
      <c r="N717" s="2"/>
      <c r="O717" s="15">
        <f t="shared" si="22"/>
        <v>259038.97</v>
      </c>
      <c r="P717" s="38">
        <f t="shared" si="23"/>
        <v>0.999598561412039</v>
      </c>
    </row>
    <row r="718" spans="1:19" s="8" customFormat="1" ht="9.75">
      <c r="A718" s="65"/>
      <c r="B718" s="65"/>
      <c r="C718" s="58" t="s">
        <v>438</v>
      </c>
      <c r="D718" s="62"/>
      <c r="E718" s="62"/>
      <c r="F718" s="62">
        <v>600</v>
      </c>
      <c r="G718" s="62"/>
      <c r="H718" s="62"/>
      <c r="I718" s="76">
        <v>600</v>
      </c>
      <c r="J718" s="21"/>
      <c r="K718" s="2"/>
      <c r="L718" s="2">
        <v>255</v>
      </c>
      <c r="M718" s="2"/>
      <c r="N718" s="2"/>
      <c r="O718" s="15">
        <f t="shared" si="22"/>
        <v>255</v>
      </c>
      <c r="P718" s="38">
        <f t="shared" si="23"/>
        <v>0.425</v>
      </c>
      <c r="R718" s="46"/>
      <c r="S718" s="46"/>
    </row>
    <row r="719" spans="1:16" ht="9.75">
      <c r="A719" s="65"/>
      <c r="B719" s="65"/>
      <c r="C719" s="58" t="s">
        <v>211</v>
      </c>
      <c r="D719" s="62"/>
      <c r="E719" s="62"/>
      <c r="F719" s="62">
        <v>9865</v>
      </c>
      <c r="G719" s="62"/>
      <c r="H719" s="62"/>
      <c r="I719" s="76">
        <v>9865</v>
      </c>
      <c r="J719" s="21"/>
      <c r="K719" s="2"/>
      <c r="L719" s="2">
        <v>6622</v>
      </c>
      <c r="M719" s="2"/>
      <c r="N719" s="2"/>
      <c r="O719" s="15">
        <f t="shared" si="22"/>
        <v>6622</v>
      </c>
      <c r="P719" s="38">
        <f t="shared" si="23"/>
        <v>0.6712620375063355</v>
      </c>
    </row>
    <row r="720" spans="1:16" ht="19.5">
      <c r="A720" s="65"/>
      <c r="B720" s="65"/>
      <c r="C720" s="58" t="s">
        <v>89</v>
      </c>
      <c r="D720" s="62"/>
      <c r="E720" s="62">
        <v>5600</v>
      </c>
      <c r="F720" s="62">
        <v>152244</v>
      </c>
      <c r="G720" s="62"/>
      <c r="H720" s="62"/>
      <c r="I720" s="76">
        <v>157844</v>
      </c>
      <c r="J720" s="21"/>
      <c r="K720" s="2">
        <v>5600</v>
      </c>
      <c r="L720" s="2">
        <v>152186</v>
      </c>
      <c r="M720" s="2"/>
      <c r="N720" s="2"/>
      <c r="O720" s="15">
        <f t="shared" si="22"/>
        <v>157786</v>
      </c>
      <c r="P720" s="38">
        <f t="shared" si="23"/>
        <v>0.999632548592281</v>
      </c>
    </row>
    <row r="721" spans="1:16" ht="19.5">
      <c r="A721" s="65"/>
      <c r="B721" s="65"/>
      <c r="C721" s="58" t="s">
        <v>214</v>
      </c>
      <c r="D721" s="62"/>
      <c r="E721" s="62"/>
      <c r="F721" s="62">
        <v>497</v>
      </c>
      <c r="G721" s="62"/>
      <c r="H721" s="62"/>
      <c r="I721" s="76">
        <v>497</v>
      </c>
      <c r="J721" s="21"/>
      <c r="K721" s="2"/>
      <c r="L721" s="2"/>
      <c r="M721" s="2"/>
      <c r="N721" s="2"/>
      <c r="O721" s="15">
        <f t="shared" si="22"/>
        <v>0</v>
      </c>
      <c r="P721" s="38">
        <f t="shared" si="23"/>
        <v>0</v>
      </c>
    </row>
    <row r="722" spans="1:16" ht="9.75">
      <c r="A722" s="65"/>
      <c r="B722" s="65"/>
      <c r="C722" s="58" t="s">
        <v>23</v>
      </c>
      <c r="D722" s="62"/>
      <c r="E722" s="62"/>
      <c r="F722" s="62">
        <v>1347065</v>
      </c>
      <c r="G722" s="62"/>
      <c r="H722" s="62"/>
      <c r="I722" s="76">
        <v>1347065</v>
      </c>
      <c r="J722" s="21"/>
      <c r="K722" s="2"/>
      <c r="L722" s="2">
        <v>1294675</v>
      </c>
      <c r="M722" s="2"/>
      <c r="N722" s="2"/>
      <c r="O722" s="15">
        <f t="shared" si="22"/>
        <v>1294675</v>
      </c>
      <c r="P722" s="38">
        <f t="shared" si="23"/>
        <v>0.961108038587596</v>
      </c>
    </row>
    <row r="723" spans="1:19" s="8" customFormat="1" ht="9.75">
      <c r="A723" s="65"/>
      <c r="B723" s="65"/>
      <c r="C723" s="58" t="s">
        <v>24</v>
      </c>
      <c r="D723" s="62"/>
      <c r="E723" s="62">
        <v>2000</v>
      </c>
      <c r="F723" s="62">
        <v>1078854</v>
      </c>
      <c r="G723" s="62"/>
      <c r="H723" s="62"/>
      <c r="I723" s="76">
        <v>1080854</v>
      </c>
      <c r="J723" s="21"/>
      <c r="K723" s="2">
        <v>2000</v>
      </c>
      <c r="L723" s="2">
        <v>1078295</v>
      </c>
      <c r="M723" s="2"/>
      <c r="N723" s="2"/>
      <c r="O723" s="15">
        <f t="shared" si="22"/>
        <v>1080295</v>
      </c>
      <c r="P723" s="38">
        <f t="shared" si="23"/>
        <v>0.9994828163655776</v>
      </c>
      <c r="R723" s="46"/>
      <c r="S723" s="46"/>
    </row>
    <row r="724" spans="1:19" s="9" customFormat="1" ht="9.75">
      <c r="A724" s="65"/>
      <c r="B724" s="65"/>
      <c r="C724" s="58" t="s">
        <v>50</v>
      </c>
      <c r="D724" s="62"/>
      <c r="E724" s="62"/>
      <c r="F724" s="62">
        <v>29088</v>
      </c>
      <c r="G724" s="62"/>
      <c r="H724" s="62"/>
      <c r="I724" s="76">
        <v>29088</v>
      </c>
      <c r="J724" s="21"/>
      <c r="K724" s="2"/>
      <c r="L724" s="2">
        <v>26832</v>
      </c>
      <c r="M724" s="2"/>
      <c r="N724" s="2"/>
      <c r="O724" s="15">
        <f t="shared" si="22"/>
        <v>26832</v>
      </c>
      <c r="P724" s="38">
        <f t="shared" si="23"/>
        <v>0.9224422442244224</v>
      </c>
      <c r="R724" s="48"/>
      <c r="S724" s="48"/>
    </row>
    <row r="725" spans="1:16" ht="9.75">
      <c r="A725" s="65"/>
      <c r="B725" s="65"/>
      <c r="C725" s="58" t="s">
        <v>10</v>
      </c>
      <c r="D725" s="62"/>
      <c r="E725" s="62"/>
      <c r="F725" s="62">
        <v>210113</v>
      </c>
      <c r="G725" s="62"/>
      <c r="H725" s="62"/>
      <c r="I725" s="76">
        <v>210113</v>
      </c>
      <c r="J725" s="21"/>
      <c r="K725" s="2"/>
      <c r="L725" s="2">
        <v>204094</v>
      </c>
      <c r="M725" s="2"/>
      <c r="N725" s="2"/>
      <c r="O725" s="15">
        <f t="shared" si="22"/>
        <v>204094</v>
      </c>
      <c r="P725" s="38">
        <f t="shared" si="23"/>
        <v>0.9713535097780718</v>
      </c>
    </row>
    <row r="726" spans="1:16" ht="9.75">
      <c r="A726" s="65"/>
      <c r="B726" s="65"/>
      <c r="C726" s="58" t="s">
        <v>446</v>
      </c>
      <c r="D726" s="62"/>
      <c r="E726" s="62"/>
      <c r="F726" s="62">
        <v>400</v>
      </c>
      <c r="G726" s="62"/>
      <c r="H726" s="62"/>
      <c r="I726" s="76">
        <v>400</v>
      </c>
      <c r="J726" s="21"/>
      <c r="K726" s="2"/>
      <c r="L726" s="2">
        <v>400</v>
      </c>
      <c r="M726" s="2"/>
      <c r="N726" s="2"/>
      <c r="O726" s="15">
        <f t="shared" si="22"/>
        <v>400</v>
      </c>
      <c r="P726" s="38">
        <f t="shared" si="23"/>
        <v>1</v>
      </c>
    </row>
    <row r="727" spans="1:16" ht="9.75">
      <c r="A727" s="65"/>
      <c r="B727" s="65"/>
      <c r="C727" s="58" t="s">
        <v>212</v>
      </c>
      <c r="D727" s="62"/>
      <c r="E727" s="62"/>
      <c r="F727" s="62">
        <v>302215</v>
      </c>
      <c r="G727" s="62"/>
      <c r="H727" s="62"/>
      <c r="I727" s="76">
        <v>302215</v>
      </c>
      <c r="J727" s="21"/>
      <c r="K727" s="2"/>
      <c r="L727" s="2">
        <v>7391</v>
      </c>
      <c r="M727" s="2"/>
      <c r="N727" s="2"/>
      <c r="O727" s="15">
        <f t="shared" si="22"/>
        <v>7391</v>
      </c>
      <c r="P727" s="38">
        <f t="shared" si="23"/>
        <v>0.024456099134721968</v>
      </c>
    </row>
    <row r="728" spans="1:16" ht="19.5" customHeight="1">
      <c r="A728" s="65"/>
      <c r="B728" s="65"/>
      <c r="C728" s="58" t="s">
        <v>194</v>
      </c>
      <c r="D728" s="62"/>
      <c r="E728" s="62"/>
      <c r="F728" s="62">
        <v>21951</v>
      </c>
      <c r="G728" s="62"/>
      <c r="H728" s="62"/>
      <c r="I728" s="76">
        <v>21951</v>
      </c>
      <c r="J728" s="21"/>
      <c r="K728" s="2"/>
      <c r="L728" s="2">
        <v>21045</v>
      </c>
      <c r="M728" s="2"/>
      <c r="N728" s="2"/>
      <c r="O728" s="15">
        <f t="shared" si="22"/>
        <v>21045</v>
      </c>
      <c r="P728" s="38">
        <f t="shared" si="23"/>
        <v>0.958726253929206</v>
      </c>
    </row>
    <row r="729" spans="1:16" ht="21.75" customHeight="1">
      <c r="A729" s="65"/>
      <c r="B729" s="65"/>
      <c r="C729" s="58" t="s">
        <v>220</v>
      </c>
      <c r="D729" s="62"/>
      <c r="E729" s="62"/>
      <c r="F729" s="62">
        <v>3580</v>
      </c>
      <c r="G729" s="62"/>
      <c r="H729" s="62"/>
      <c r="I729" s="76">
        <v>3580</v>
      </c>
      <c r="J729" s="21"/>
      <c r="K729" s="2"/>
      <c r="L729" s="2">
        <v>3556</v>
      </c>
      <c r="M729" s="2"/>
      <c r="N729" s="2"/>
      <c r="O729" s="15">
        <f t="shared" si="22"/>
        <v>3556</v>
      </c>
      <c r="P729" s="38">
        <f t="shared" si="23"/>
        <v>0.9932960893854749</v>
      </c>
    </row>
    <row r="730" spans="1:16" ht="21" customHeight="1">
      <c r="A730" s="65"/>
      <c r="B730" s="65"/>
      <c r="C730" s="58" t="s">
        <v>221</v>
      </c>
      <c r="D730" s="62"/>
      <c r="E730" s="62"/>
      <c r="F730" s="62">
        <v>41048</v>
      </c>
      <c r="G730" s="62"/>
      <c r="H730" s="62"/>
      <c r="I730" s="76">
        <v>41048</v>
      </c>
      <c r="J730" s="21"/>
      <c r="K730" s="2"/>
      <c r="L730" s="2">
        <v>38775.96</v>
      </c>
      <c r="M730" s="2"/>
      <c r="N730" s="2"/>
      <c r="O730" s="15">
        <f t="shared" si="22"/>
        <v>38775.96</v>
      </c>
      <c r="P730" s="38">
        <f t="shared" si="23"/>
        <v>0.944649191190801</v>
      </c>
    </row>
    <row r="731" spans="1:16" ht="9.75">
      <c r="A731" s="65"/>
      <c r="B731" s="65"/>
      <c r="C731" s="58" t="s">
        <v>51</v>
      </c>
      <c r="D731" s="62"/>
      <c r="E731" s="62"/>
      <c r="F731" s="62">
        <v>12023</v>
      </c>
      <c r="G731" s="62"/>
      <c r="H731" s="62"/>
      <c r="I731" s="76">
        <v>12023</v>
      </c>
      <c r="J731" s="21"/>
      <c r="K731" s="2"/>
      <c r="L731" s="2">
        <v>10631</v>
      </c>
      <c r="M731" s="2"/>
      <c r="N731" s="2"/>
      <c r="O731" s="15">
        <f t="shared" si="22"/>
        <v>10631</v>
      </c>
      <c r="P731" s="38">
        <f t="shared" si="23"/>
        <v>0.8842219080096482</v>
      </c>
    </row>
    <row r="732" spans="1:16" ht="9.75">
      <c r="A732" s="65"/>
      <c r="B732" s="65"/>
      <c r="C732" s="58" t="s">
        <v>242</v>
      </c>
      <c r="D732" s="62"/>
      <c r="E732" s="62"/>
      <c r="F732" s="62">
        <v>4966</v>
      </c>
      <c r="G732" s="62"/>
      <c r="H732" s="62"/>
      <c r="I732" s="76">
        <v>4966</v>
      </c>
      <c r="J732" s="21"/>
      <c r="K732" s="2"/>
      <c r="L732" s="2">
        <v>2888</v>
      </c>
      <c r="M732" s="2"/>
      <c r="N732" s="2"/>
      <c r="O732" s="15">
        <f t="shared" si="22"/>
        <v>2888</v>
      </c>
      <c r="P732" s="38">
        <f t="shared" si="23"/>
        <v>0.581554571083367</v>
      </c>
    </row>
    <row r="733" spans="1:16" ht="9.75">
      <c r="A733" s="65"/>
      <c r="B733" s="65"/>
      <c r="C733" s="58" t="s">
        <v>213</v>
      </c>
      <c r="D733" s="62"/>
      <c r="E733" s="62"/>
      <c r="F733" s="62">
        <v>102183</v>
      </c>
      <c r="G733" s="62"/>
      <c r="H733" s="62"/>
      <c r="I733" s="76">
        <v>102183</v>
      </c>
      <c r="J733" s="21"/>
      <c r="K733" s="2"/>
      <c r="L733" s="2">
        <v>67674</v>
      </c>
      <c r="M733" s="2"/>
      <c r="N733" s="2"/>
      <c r="O733" s="15">
        <f t="shared" si="22"/>
        <v>67674</v>
      </c>
      <c r="P733" s="38">
        <f t="shared" si="23"/>
        <v>0.6622823757376471</v>
      </c>
    </row>
    <row r="734" spans="1:16" ht="9.75">
      <c r="A734" s="65"/>
      <c r="B734" s="65"/>
      <c r="C734" s="58" t="s">
        <v>25</v>
      </c>
      <c r="D734" s="62"/>
      <c r="E734" s="62"/>
      <c r="F734" s="62">
        <v>43470</v>
      </c>
      <c r="G734" s="62"/>
      <c r="H734" s="62"/>
      <c r="I734" s="76">
        <v>43470</v>
      </c>
      <c r="J734" s="21"/>
      <c r="K734" s="2"/>
      <c r="L734" s="2">
        <v>42770</v>
      </c>
      <c r="M734" s="2"/>
      <c r="N734" s="2"/>
      <c r="O734" s="15">
        <f t="shared" si="22"/>
        <v>42770</v>
      </c>
      <c r="P734" s="38">
        <f t="shared" si="23"/>
        <v>0.9838969404186796</v>
      </c>
    </row>
    <row r="735" spans="1:16" ht="9.75">
      <c r="A735" s="65"/>
      <c r="B735" s="65"/>
      <c r="C735" s="58" t="s">
        <v>439</v>
      </c>
      <c r="D735" s="62"/>
      <c r="E735" s="62"/>
      <c r="F735" s="62">
        <v>4208</v>
      </c>
      <c r="G735" s="62"/>
      <c r="H735" s="62"/>
      <c r="I735" s="76">
        <v>4208</v>
      </c>
      <c r="J735" s="21"/>
      <c r="K735" s="2"/>
      <c r="L735" s="2">
        <v>900</v>
      </c>
      <c r="M735" s="2"/>
      <c r="N735" s="2"/>
      <c r="O735" s="15">
        <f t="shared" si="22"/>
        <v>900</v>
      </c>
      <c r="P735" s="38">
        <f t="shared" si="23"/>
        <v>0.21387832699619772</v>
      </c>
    </row>
    <row r="736" spans="1:16" ht="19.5">
      <c r="A736" s="65"/>
      <c r="B736" s="65"/>
      <c r="C736" s="58" t="s">
        <v>52</v>
      </c>
      <c r="D736" s="62"/>
      <c r="E736" s="62"/>
      <c r="F736" s="62">
        <v>1065487</v>
      </c>
      <c r="G736" s="62"/>
      <c r="H736" s="62"/>
      <c r="I736" s="76">
        <v>1065487</v>
      </c>
      <c r="J736" s="21"/>
      <c r="K736" s="2"/>
      <c r="L736" s="2">
        <v>1065487</v>
      </c>
      <c r="M736" s="2"/>
      <c r="N736" s="2"/>
      <c r="O736" s="15">
        <f t="shared" si="22"/>
        <v>1065487</v>
      </c>
      <c r="P736" s="38">
        <f t="shared" si="23"/>
        <v>1</v>
      </c>
    </row>
    <row r="737" spans="1:16" ht="21" customHeight="1">
      <c r="A737" s="65"/>
      <c r="B737" s="65"/>
      <c r="C737" s="58" t="s">
        <v>225</v>
      </c>
      <c r="D737" s="62"/>
      <c r="E737" s="62"/>
      <c r="F737" s="62">
        <v>1945</v>
      </c>
      <c r="G737" s="62"/>
      <c r="H737" s="62"/>
      <c r="I737" s="76">
        <v>1945</v>
      </c>
      <c r="J737" s="21"/>
      <c r="K737" s="2"/>
      <c r="L737" s="2">
        <v>1945</v>
      </c>
      <c r="M737" s="2"/>
      <c r="N737" s="2"/>
      <c r="O737" s="15">
        <f t="shared" si="22"/>
        <v>1945</v>
      </c>
      <c r="P737" s="38">
        <f t="shared" si="23"/>
        <v>1</v>
      </c>
    </row>
    <row r="738" spans="1:16" ht="29.25">
      <c r="A738" s="65"/>
      <c r="B738" s="65"/>
      <c r="C738" s="58" t="s">
        <v>226</v>
      </c>
      <c r="D738" s="62"/>
      <c r="E738" s="62"/>
      <c r="F738" s="62">
        <v>11076</v>
      </c>
      <c r="G738" s="62"/>
      <c r="H738" s="62"/>
      <c r="I738" s="76">
        <v>11076</v>
      </c>
      <c r="J738" s="21"/>
      <c r="K738" s="2"/>
      <c r="L738" s="2">
        <v>11030</v>
      </c>
      <c r="M738" s="2"/>
      <c r="N738" s="2"/>
      <c r="O738" s="15">
        <f t="shared" si="22"/>
        <v>11030</v>
      </c>
      <c r="P738" s="38">
        <f t="shared" si="23"/>
        <v>0.9958468761285663</v>
      </c>
    </row>
    <row r="739" spans="1:16" ht="19.5">
      <c r="A739" s="65"/>
      <c r="B739" s="65"/>
      <c r="C739" s="58" t="s">
        <v>227</v>
      </c>
      <c r="D739" s="62"/>
      <c r="E739" s="62"/>
      <c r="F739" s="62">
        <v>37511</v>
      </c>
      <c r="G739" s="62"/>
      <c r="H739" s="62"/>
      <c r="I739" s="76">
        <v>37511</v>
      </c>
      <c r="J739" s="21"/>
      <c r="K739" s="2"/>
      <c r="L739" s="2">
        <v>37384</v>
      </c>
      <c r="M739" s="2"/>
      <c r="N739" s="2"/>
      <c r="O739" s="15">
        <f t="shared" si="22"/>
        <v>37384</v>
      </c>
      <c r="P739" s="38">
        <f t="shared" si="23"/>
        <v>0.9966143264642372</v>
      </c>
    </row>
    <row r="740" spans="1:16" ht="19.5">
      <c r="A740" s="65"/>
      <c r="B740" s="65"/>
      <c r="C740" s="58" t="s">
        <v>239</v>
      </c>
      <c r="D740" s="62"/>
      <c r="E740" s="62"/>
      <c r="F740" s="62">
        <v>150</v>
      </c>
      <c r="G740" s="62"/>
      <c r="H740" s="62"/>
      <c r="I740" s="76">
        <v>150</v>
      </c>
      <c r="J740" s="21"/>
      <c r="K740" s="2"/>
      <c r="L740" s="2"/>
      <c r="M740" s="2"/>
      <c r="N740" s="2"/>
      <c r="O740" s="15">
        <f t="shared" si="22"/>
        <v>0</v>
      </c>
      <c r="P740" s="38">
        <f t="shared" si="23"/>
        <v>0</v>
      </c>
    </row>
    <row r="741" spans="1:19" s="8" customFormat="1" ht="19.5">
      <c r="A741" s="65"/>
      <c r="B741" s="65"/>
      <c r="C741" s="58" t="s">
        <v>21</v>
      </c>
      <c r="D741" s="62"/>
      <c r="E741" s="62"/>
      <c r="F741" s="62">
        <v>42822</v>
      </c>
      <c r="G741" s="62"/>
      <c r="H741" s="62"/>
      <c r="I741" s="76">
        <v>42822</v>
      </c>
      <c r="J741" s="21"/>
      <c r="K741" s="2"/>
      <c r="L741" s="2">
        <v>42822</v>
      </c>
      <c r="M741" s="2"/>
      <c r="N741" s="2"/>
      <c r="O741" s="15">
        <f t="shared" si="22"/>
        <v>42822</v>
      </c>
      <c r="P741" s="38">
        <f t="shared" si="23"/>
        <v>1</v>
      </c>
      <c r="R741" s="46"/>
      <c r="S741" s="46"/>
    </row>
    <row r="742" spans="1:16" ht="9.75">
      <c r="A742" s="65"/>
      <c r="B742" s="66" t="s">
        <v>318</v>
      </c>
      <c r="C742" s="36"/>
      <c r="D742" s="35"/>
      <c r="E742" s="35">
        <v>25100</v>
      </c>
      <c r="F742" s="35">
        <v>33429253</v>
      </c>
      <c r="G742" s="35"/>
      <c r="H742" s="35"/>
      <c r="I742" s="35">
        <v>33454353</v>
      </c>
      <c r="J742" s="19">
        <f>SUM(J706:J741)</f>
        <v>0</v>
      </c>
      <c r="K742" s="20">
        <f>SUM(K706:K741)</f>
        <v>25091.97</v>
      </c>
      <c r="L742" s="20">
        <f>SUM(L706:L741)</f>
        <v>32936000.94</v>
      </c>
      <c r="M742" s="20">
        <f>SUM(M706:M741)</f>
        <v>0</v>
      </c>
      <c r="N742" s="20">
        <f>SUM(N706:N741)</f>
        <v>0</v>
      </c>
      <c r="O742" s="27">
        <f t="shared" si="22"/>
        <v>32961092.91</v>
      </c>
      <c r="P742" s="37">
        <f t="shared" si="23"/>
        <v>0.9852557277075423</v>
      </c>
    </row>
    <row r="743" spans="1:16" ht="19.5">
      <c r="A743" s="65"/>
      <c r="B743" s="64" t="s">
        <v>100</v>
      </c>
      <c r="C743" s="58" t="s">
        <v>163</v>
      </c>
      <c r="D743" s="62"/>
      <c r="E743" s="62"/>
      <c r="F743" s="62">
        <v>6217</v>
      </c>
      <c r="G743" s="62"/>
      <c r="H743" s="62"/>
      <c r="I743" s="76">
        <v>6217</v>
      </c>
      <c r="J743" s="21"/>
      <c r="K743" s="2"/>
      <c r="L743" s="2">
        <v>3140</v>
      </c>
      <c r="M743" s="2"/>
      <c r="N743" s="2"/>
      <c r="O743" s="15">
        <f t="shared" si="22"/>
        <v>3140</v>
      </c>
      <c r="P743" s="38">
        <f t="shared" si="23"/>
        <v>0.5050667524529516</v>
      </c>
    </row>
    <row r="744" spans="1:16" ht="19.5">
      <c r="A744" s="65"/>
      <c r="B744" s="65"/>
      <c r="C744" s="58" t="s">
        <v>48</v>
      </c>
      <c r="D744" s="62"/>
      <c r="E744" s="62"/>
      <c r="F744" s="62">
        <v>2230202</v>
      </c>
      <c r="G744" s="62"/>
      <c r="H744" s="62"/>
      <c r="I744" s="76">
        <v>2230202</v>
      </c>
      <c r="J744" s="21"/>
      <c r="K744" s="2"/>
      <c r="L744" s="2">
        <v>2225154</v>
      </c>
      <c r="M744" s="2"/>
      <c r="N744" s="2"/>
      <c r="O744" s="15">
        <f t="shared" si="22"/>
        <v>2225154</v>
      </c>
      <c r="P744" s="38">
        <f t="shared" si="23"/>
        <v>0.9977365279019569</v>
      </c>
    </row>
    <row r="745" spans="1:16" ht="9.75">
      <c r="A745" s="65"/>
      <c r="B745" s="65"/>
      <c r="C745" s="58" t="s">
        <v>49</v>
      </c>
      <c r="D745" s="62"/>
      <c r="E745" s="62"/>
      <c r="F745" s="62">
        <v>164356</v>
      </c>
      <c r="G745" s="62"/>
      <c r="H745" s="62"/>
      <c r="I745" s="76">
        <v>164356</v>
      </c>
      <c r="J745" s="21"/>
      <c r="K745" s="2"/>
      <c r="L745" s="2">
        <v>164356</v>
      </c>
      <c r="M745" s="2"/>
      <c r="N745" s="2"/>
      <c r="O745" s="15">
        <f t="shared" si="22"/>
        <v>164356</v>
      </c>
      <c r="P745" s="38">
        <f t="shared" si="23"/>
        <v>1</v>
      </c>
    </row>
    <row r="746" spans="1:16" ht="9.75">
      <c r="A746" s="65"/>
      <c r="B746" s="65"/>
      <c r="C746" s="58" t="s">
        <v>17</v>
      </c>
      <c r="D746" s="62"/>
      <c r="E746" s="62"/>
      <c r="F746" s="62">
        <v>352690</v>
      </c>
      <c r="G746" s="62"/>
      <c r="H746" s="62"/>
      <c r="I746" s="76">
        <v>352690</v>
      </c>
      <c r="J746" s="21"/>
      <c r="K746" s="2"/>
      <c r="L746" s="2">
        <v>346242</v>
      </c>
      <c r="M746" s="2"/>
      <c r="N746" s="2"/>
      <c r="O746" s="15">
        <f t="shared" si="22"/>
        <v>346242</v>
      </c>
      <c r="P746" s="38">
        <f t="shared" si="23"/>
        <v>0.9817176557316624</v>
      </c>
    </row>
    <row r="747" spans="1:16" ht="9.75">
      <c r="A747" s="65"/>
      <c r="B747" s="65"/>
      <c r="C747" s="58" t="s">
        <v>18</v>
      </c>
      <c r="D747" s="62"/>
      <c r="E747" s="62"/>
      <c r="F747" s="62">
        <v>49933</v>
      </c>
      <c r="G747" s="62"/>
      <c r="H747" s="62"/>
      <c r="I747" s="76">
        <v>49933</v>
      </c>
      <c r="J747" s="21"/>
      <c r="K747" s="2"/>
      <c r="L747" s="2">
        <v>49689</v>
      </c>
      <c r="M747" s="2"/>
      <c r="N747" s="2"/>
      <c r="O747" s="15">
        <f t="shared" si="22"/>
        <v>49689</v>
      </c>
      <c r="P747" s="38">
        <f t="shared" si="23"/>
        <v>0.9951134520257144</v>
      </c>
    </row>
    <row r="748" spans="1:16" ht="9.75">
      <c r="A748" s="65"/>
      <c r="B748" s="65"/>
      <c r="C748" s="58" t="s">
        <v>162</v>
      </c>
      <c r="D748" s="62"/>
      <c r="E748" s="62"/>
      <c r="F748" s="62">
        <v>10000</v>
      </c>
      <c r="G748" s="62"/>
      <c r="H748" s="62"/>
      <c r="I748" s="76">
        <v>10000</v>
      </c>
      <c r="J748" s="21"/>
      <c r="K748" s="2"/>
      <c r="L748" s="2">
        <v>10000</v>
      </c>
      <c r="M748" s="2"/>
      <c r="N748" s="2"/>
      <c r="O748" s="15">
        <f t="shared" si="22"/>
        <v>10000</v>
      </c>
      <c r="P748" s="38">
        <f t="shared" si="23"/>
        <v>1</v>
      </c>
    </row>
    <row r="749" spans="1:16" ht="9.75">
      <c r="A749" s="65"/>
      <c r="B749" s="65"/>
      <c r="C749" s="58" t="s">
        <v>33</v>
      </c>
      <c r="D749" s="62"/>
      <c r="E749" s="62">
        <v>1000</v>
      </c>
      <c r="F749" s="62">
        <v>5258</v>
      </c>
      <c r="G749" s="62"/>
      <c r="H749" s="62"/>
      <c r="I749" s="76">
        <v>6258</v>
      </c>
      <c r="J749" s="21"/>
      <c r="K749" s="2">
        <v>999.5</v>
      </c>
      <c r="L749" s="2">
        <v>5257</v>
      </c>
      <c r="M749" s="2"/>
      <c r="N749" s="2"/>
      <c r="O749" s="15">
        <f t="shared" si="22"/>
        <v>6256.5</v>
      </c>
      <c r="P749" s="38">
        <f t="shared" si="23"/>
        <v>0.9997603068072867</v>
      </c>
    </row>
    <row r="750" spans="1:16" ht="19.5">
      <c r="A750" s="65"/>
      <c r="B750" s="65"/>
      <c r="C750" s="58" t="s">
        <v>89</v>
      </c>
      <c r="D750" s="62"/>
      <c r="E750" s="62"/>
      <c r="F750" s="62">
        <v>7200</v>
      </c>
      <c r="G750" s="62"/>
      <c r="H750" s="62"/>
      <c r="I750" s="76">
        <v>7200</v>
      </c>
      <c r="J750" s="21"/>
      <c r="K750" s="2"/>
      <c r="L750" s="2">
        <v>7184</v>
      </c>
      <c r="M750" s="2"/>
      <c r="N750" s="2"/>
      <c r="O750" s="15">
        <f t="shared" si="22"/>
        <v>7184</v>
      </c>
      <c r="P750" s="38">
        <f t="shared" si="23"/>
        <v>0.9977777777777778</v>
      </c>
    </row>
    <row r="751" spans="1:16" ht="9.75">
      <c r="A751" s="65"/>
      <c r="B751" s="65"/>
      <c r="C751" s="58" t="s">
        <v>23</v>
      </c>
      <c r="D751" s="62"/>
      <c r="E751" s="62"/>
      <c r="F751" s="62">
        <v>51482</v>
      </c>
      <c r="G751" s="62"/>
      <c r="H751" s="62"/>
      <c r="I751" s="76">
        <v>51482</v>
      </c>
      <c r="J751" s="21"/>
      <c r="K751" s="2"/>
      <c r="L751" s="2">
        <v>50883</v>
      </c>
      <c r="M751" s="2"/>
      <c r="N751" s="2"/>
      <c r="O751" s="15">
        <f t="shared" si="22"/>
        <v>50883</v>
      </c>
      <c r="P751" s="38">
        <f t="shared" si="23"/>
        <v>0.988364865389845</v>
      </c>
    </row>
    <row r="752" spans="1:16" ht="9.75">
      <c r="A752" s="65"/>
      <c r="B752" s="65"/>
      <c r="C752" s="58" t="s">
        <v>24</v>
      </c>
      <c r="D752" s="62"/>
      <c r="E752" s="62"/>
      <c r="F752" s="62">
        <v>1113</v>
      </c>
      <c r="G752" s="62"/>
      <c r="H752" s="62"/>
      <c r="I752" s="76">
        <v>1113</v>
      </c>
      <c r="J752" s="21"/>
      <c r="K752" s="2"/>
      <c r="L752" s="2">
        <v>1113</v>
      </c>
      <c r="M752" s="2"/>
      <c r="N752" s="2"/>
      <c r="O752" s="15">
        <f t="shared" si="22"/>
        <v>1113</v>
      </c>
      <c r="P752" s="38">
        <f t="shared" si="23"/>
        <v>1</v>
      </c>
    </row>
    <row r="753" spans="1:16" ht="9.75">
      <c r="A753" s="65"/>
      <c r="B753" s="65"/>
      <c r="C753" s="58" t="s">
        <v>50</v>
      </c>
      <c r="D753" s="62"/>
      <c r="E753" s="62"/>
      <c r="F753" s="62">
        <v>3696</v>
      </c>
      <c r="G753" s="62"/>
      <c r="H753" s="62"/>
      <c r="I753" s="76">
        <v>3696</v>
      </c>
      <c r="J753" s="21"/>
      <c r="K753" s="2"/>
      <c r="L753" s="2">
        <v>3653</v>
      </c>
      <c r="M753" s="2"/>
      <c r="N753" s="2"/>
      <c r="O753" s="15">
        <f t="shared" si="22"/>
        <v>3653</v>
      </c>
      <c r="P753" s="38">
        <f t="shared" si="23"/>
        <v>0.9883658008658008</v>
      </c>
    </row>
    <row r="754" spans="1:16" ht="9.75">
      <c r="A754" s="65"/>
      <c r="B754" s="65"/>
      <c r="C754" s="58" t="s">
        <v>10</v>
      </c>
      <c r="D754" s="62"/>
      <c r="E754" s="62"/>
      <c r="F754" s="62">
        <v>14396</v>
      </c>
      <c r="G754" s="62"/>
      <c r="H754" s="62"/>
      <c r="I754" s="76">
        <v>14396</v>
      </c>
      <c r="J754" s="21"/>
      <c r="K754" s="2"/>
      <c r="L754" s="2">
        <v>14341</v>
      </c>
      <c r="M754" s="2"/>
      <c r="N754" s="2"/>
      <c r="O754" s="15">
        <f t="shared" si="22"/>
        <v>14341</v>
      </c>
      <c r="P754" s="38">
        <f t="shared" si="23"/>
        <v>0.9961794943039733</v>
      </c>
    </row>
    <row r="755" spans="1:16" ht="19.5">
      <c r="A755" s="65"/>
      <c r="B755" s="65"/>
      <c r="C755" s="58" t="s">
        <v>194</v>
      </c>
      <c r="D755" s="62"/>
      <c r="E755" s="62"/>
      <c r="F755" s="62">
        <v>672</v>
      </c>
      <c r="G755" s="62"/>
      <c r="H755" s="62"/>
      <c r="I755" s="76">
        <v>672</v>
      </c>
      <c r="J755" s="21"/>
      <c r="K755" s="2"/>
      <c r="L755" s="2">
        <v>672</v>
      </c>
      <c r="M755" s="2"/>
      <c r="N755" s="2"/>
      <c r="O755" s="15">
        <f t="shared" si="22"/>
        <v>672</v>
      </c>
      <c r="P755" s="38">
        <f t="shared" si="23"/>
        <v>1</v>
      </c>
    </row>
    <row r="756" spans="1:19" s="8" customFormat="1" ht="29.25">
      <c r="A756" s="65"/>
      <c r="B756" s="65"/>
      <c r="C756" s="58" t="s">
        <v>221</v>
      </c>
      <c r="D756" s="62"/>
      <c r="E756" s="62"/>
      <c r="F756" s="62">
        <v>4100</v>
      </c>
      <c r="G756" s="62"/>
      <c r="H756" s="62"/>
      <c r="I756" s="76">
        <v>4100</v>
      </c>
      <c r="J756" s="21"/>
      <c r="K756" s="2"/>
      <c r="L756" s="2">
        <v>4044</v>
      </c>
      <c r="M756" s="2"/>
      <c r="N756" s="2"/>
      <c r="O756" s="15">
        <f t="shared" si="22"/>
        <v>4044</v>
      </c>
      <c r="P756" s="38">
        <f t="shared" si="23"/>
        <v>0.9863414634146341</v>
      </c>
      <c r="R756" s="46"/>
      <c r="S756" s="46"/>
    </row>
    <row r="757" spans="1:16" ht="9.75">
      <c r="A757" s="65"/>
      <c r="B757" s="65"/>
      <c r="C757" s="58" t="s">
        <v>51</v>
      </c>
      <c r="D757" s="62"/>
      <c r="E757" s="62"/>
      <c r="F757" s="62">
        <v>2500</v>
      </c>
      <c r="G757" s="62"/>
      <c r="H757" s="62"/>
      <c r="I757" s="76">
        <v>2500</v>
      </c>
      <c r="J757" s="21"/>
      <c r="K757" s="2"/>
      <c r="L757" s="2">
        <v>2499</v>
      </c>
      <c r="M757" s="2"/>
      <c r="N757" s="2"/>
      <c r="O757" s="15">
        <f t="shared" si="22"/>
        <v>2499</v>
      </c>
      <c r="P757" s="38">
        <f t="shared" si="23"/>
        <v>0.9996</v>
      </c>
    </row>
    <row r="758" spans="1:16" ht="9.75">
      <c r="A758" s="65"/>
      <c r="B758" s="65"/>
      <c r="C758" s="58" t="s">
        <v>25</v>
      </c>
      <c r="D758" s="62"/>
      <c r="E758" s="62"/>
      <c r="F758" s="62">
        <v>3717</v>
      </c>
      <c r="G758" s="62"/>
      <c r="H758" s="62"/>
      <c r="I758" s="76">
        <v>3717</v>
      </c>
      <c r="J758" s="21"/>
      <c r="K758" s="2"/>
      <c r="L758" s="2">
        <v>3717</v>
      </c>
      <c r="M758" s="2"/>
      <c r="N758" s="2"/>
      <c r="O758" s="15">
        <f t="shared" si="22"/>
        <v>3717</v>
      </c>
      <c r="P758" s="38">
        <f t="shared" si="23"/>
        <v>1</v>
      </c>
    </row>
    <row r="759" spans="1:16" ht="19.5">
      <c r="A759" s="65"/>
      <c r="B759" s="65"/>
      <c r="C759" s="58" t="s">
        <v>52</v>
      </c>
      <c r="D759" s="62"/>
      <c r="E759" s="62"/>
      <c r="F759" s="62">
        <v>130346</v>
      </c>
      <c r="G759" s="62"/>
      <c r="H759" s="62"/>
      <c r="I759" s="76">
        <v>130346</v>
      </c>
      <c r="J759" s="21"/>
      <c r="K759" s="2"/>
      <c r="L759" s="2">
        <v>130346</v>
      </c>
      <c r="M759" s="2"/>
      <c r="N759" s="2"/>
      <c r="O759" s="15">
        <f t="shared" si="22"/>
        <v>130346</v>
      </c>
      <c r="P759" s="38">
        <f t="shared" si="23"/>
        <v>1</v>
      </c>
    </row>
    <row r="760" spans="1:16" ht="20.25" customHeight="1">
      <c r="A760" s="65"/>
      <c r="B760" s="65"/>
      <c r="C760" s="58" t="s">
        <v>225</v>
      </c>
      <c r="D760" s="62"/>
      <c r="E760" s="62"/>
      <c r="F760" s="62">
        <v>1690</v>
      </c>
      <c r="G760" s="62"/>
      <c r="H760" s="62"/>
      <c r="I760" s="76">
        <v>1690</v>
      </c>
      <c r="J760" s="21"/>
      <c r="K760" s="2"/>
      <c r="L760" s="2">
        <v>1690</v>
      </c>
      <c r="M760" s="2"/>
      <c r="N760" s="2"/>
      <c r="O760" s="15">
        <f t="shared" si="22"/>
        <v>1690</v>
      </c>
      <c r="P760" s="38">
        <f t="shared" si="23"/>
        <v>1</v>
      </c>
    </row>
    <row r="761" spans="1:16" ht="29.25">
      <c r="A761" s="65"/>
      <c r="B761" s="65"/>
      <c r="C761" s="58" t="s">
        <v>226</v>
      </c>
      <c r="D761" s="62"/>
      <c r="E761" s="62"/>
      <c r="F761" s="62">
        <v>500</v>
      </c>
      <c r="G761" s="62"/>
      <c r="H761" s="62"/>
      <c r="I761" s="76">
        <v>500</v>
      </c>
      <c r="J761" s="21"/>
      <c r="K761" s="2"/>
      <c r="L761" s="2">
        <v>497</v>
      </c>
      <c r="M761" s="2"/>
      <c r="N761" s="2"/>
      <c r="O761" s="15">
        <f t="shared" si="22"/>
        <v>497</v>
      </c>
      <c r="P761" s="38">
        <f t="shared" si="23"/>
        <v>0.994</v>
      </c>
    </row>
    <row r="762" spans="1:16" ht="19.5">
      <c r="A762" s="65"/>
      <c r="B762" s="65"/>
      <c r="C762" s="58" t="s">
        <v>21</v>
      </c>
      <c r="D762" s="62"/>
      <c r="E762" s="62"/>
      <c r="F762" s="62">
        <v>450000</v>
      </c>
      <c r="G762" s="62"/>
      <c r="H762" s="62"/>
      <c r="I762" s="76">
        <v>450000</v>
      </c>
      <c r="J762" s="21"/>
      <c r="K762" s="2"/>
      <c r="L762" s="2">
        <v>57950</v>
      </c>
      <c r="M762" s="2"/>
      <c r="N762" s="2"/>
      <c r="O762" s="15">
        <f t="shared" si="22"/>
        <v>57950</v>
      </c>
      <c r="P762" s="38">
        <f t="shared" si="23"/>
        <v>0.12877777777777777</v>
      </c>
    </row>
    <row r="763" spans="1:16" ht="9.75">
      <c r="A763" s="65"/>
      <c r="B763" s="66" t="s">
        <v>319</v>
      </c>
      <c r="C763" s="36"/>
      <c r="D763" s="35"/>
      <c r="E763" s="35">
        <v>1000</v>
      </c>
      <c r="F763" s="35">
        <v>3490068</v>
      </c>
      <c r="G763" s="35"/>
      <c r="H763" s="35"/>
      <c r="I763" s="35">
        <v>3491068</v>
      </c>
      <c r="J763" s="19">
        <f>SUM(J743:J762)</f>
        <v>0</v>
      </c>
      <c r="K763" s="20">
        <f>SUM(K743:K762)</f>
        <v>999.5</v>
      </c>
      <c r="L763" s="20">
        <f>SUM(L743:L762)</f>
        <v>3082427</v>
      </c>
      <c r="M763" s="20">
        <f>SUM(M743:M762)</f>
        <v>0</v>
      </c>
      <c r="N763" s="20">
        <f>SUM(N743:N762)</f>
        <v>0</v>
      </c>
      <c r="O763" s="27">
        <f t="shared" si="22"/>
        <v>3083426.5</v>
      </c>
      <c r="P763" s="37">
        <f t="shared" si="23"/>
        <v>0.8832330106431614</v>
      </c>
    </row>
    <row r="764" spans="1:16" ht="19.5">
      <c r="A764" s="65"/>
      <c r="B764" s="64" t="s">
        <v>101</v>
      </c>
      <c r="C764" s="58" t="s">
        <v>163</v>
      </c>
      <c r="D764" s="62"/>
      <c r="E764" s="62"/>
      <c r="F764" s="62">
        <v>6233</v>
      </c>
      <c r="G764" s="62"/>
      <c r="H764" s="62"/>
      <c r="I764" s="76">
        <v>6233</v>
      </c>
      <c r="J764" s="21"/>
      <c r="K764" s="2"/>
      <c r="L764" s="2">
        <v>5812</v>
      </c>
      <c r="M764" s="2"/>
      <c r="N764" s="2"/>
      <c r="O764" s="15">
        <f t="shared" si="22"/>
        <v>5812</v>
      </c>
      <c r="P764" s="38">
        <f t="shared" si="23"/>
        <v>0.9324562810845499</v>
      </c>
    </row>
    <row r="765" spans="1:16" ht="19.5">
      <c r="A765" s="65"/>
      <c r="B765" s="65"/>
      <c r="C765" s="58" t="s">
        <v>48</v>
      </c>
      <c r="D765" s="62"/>
      <c r="E765" s="62"/>
      <c r="F765" s="62">
        <v>2088664</v>
      </c>
      <c r="G765" s="62"/>
      <c r="H765" s="62"/>
      <c r="I765" s="76">
        <v>2088664</v>
      </c>
      <c r="J765" s="21"/>
      <c r="K765" s="2"/>
      <c r="L765" s="2">
        <v>2083077</v>
      </c>
      <c r="M765" s="2"/>
      <c r="N765" s="2"/>
      <c r="O765" s="15">
        <f t="shared" si="22"/>
        <v>2083077</v>
      </c>
      <c r="P765" s="38">
        <f t="shared" si="23"/>
        <v>0.997325084360146</v>
      </c>
    </row>
    <row r="766" spans="1:16" ht="9.75">
      <c r="A766" s="65"/>
      <c r="B766" s="65"/>
      <c r="C766" s="58" t="s">
        <v>49</v>
      </c>
      <c r="D766" s="62"/>
      <c r="E766" s="62"/>
      <c r="F766" s="62">
        <v>162701</v>
      </c>
      <c r="G766" s="62"/>
      <c r="H766" s="62"/>
      <c r="I766" s="76">
        <v>162701</v>
      </c>
      <c r="J766" s="21"/>
      <c r="K766" s="2"/>
      <c r="L766" s="2">
        <v>162700</v>
      </c>
      <c r="M766" s="2"/>
      <c r="N766" s="2"/>
      <c r="O766" s="15">
        <f t="shared" si="22"/>
        <v>162700</v>
      </c>
      <c r="P766" s="38">
        <f t="shared" si="23"/>
        <v>0.9999938537562768</v>
      </c>
    </row>
    <row r="767" spans="1:16" ht="9.75">
      <c r="A767" s="65"/>
      <c r="B767" s="65"/>
      <c r="C767" s="58" t="s">
        <v>17</v>
      </c>
      <c r="D767" s="62"/>
      <c r="E767" s="62"/>
      <c r="F767" s="62">
        <v>326546</v>
      </c>
      <c r="G767" s="62"/>
      <c r="H767" s="62"/>
      <c r="I767" s="76">
        <v>326546</v>
      </c>
      <c r="J767" s="21"/>
      <c r="K767" s="2"/>
      <c r="L767" s="2">
        <v>326017</v>
      </c>
      <c r="M767" s="2"/>
      <c r="N767" s="2"/>
      <c r="O767" s="15">
        <f t="shared" si="22"/>
        <v>326017</v>
      </c>
      <c r="P767" s="38">
        <f t="shared" si="23"/>
        <v>0.9983800138418477</v>
      </c>
    </row>
    <row r="768" spans="1:19" s="11" customFormat="1" ht="11.25">
      <c r="A768" s="65"/>
      <c r="B768" s="65"/>
      <c r="C768" s="58" t="s">
        <v>18</v>
      </c>
      <c r="D768" s="62"/>
      <c r="E768" s="62"/>
      <c r="F768" s="62">
        <v>51655</v>
      </c>
      <c r="G768" s="62"/>
      <c r="H768" s="62"/>
      <c r="I768" s="76">
        <v>51655</v>
      </c>
      <c r="J768" s="21"/>
      <c r="K768" s="2"/>
      <c r="L768" s="2">
        <v>51514</v>
      </c>
      <c r="M768" s="2"/>
      <c r="N768" s="2"/>
      <c r="O768" s="15">
        <f t="shared" si="22"/>
        <v>51514</v>
      </c>
      <c r="P768" s="38">
        <f t="shared" si="23"/>
        <v>0.9972703513696641</v>
      </c>
      <c r="R768" s="47"/>
      <c r="S768" s="47"/>
    </row>
    <row r="769" spans="1:16" ht="9.75">
      <c r="A769" s="65"/>
      <c r="B769" s="65"/>
      <c r="C769" s="58" t="s">
        <v>33</v>
      </c>
      <c r="D769" s="62"/>
      <c r="E769" s="62"/>
      <c r="F769" s="62">
        <v>11082</v>
      </c>
      <c r="G769" s="62"/>
      <c r="H769" s="62"/>
      <c r="I769" s="76">
        <v>11082</v>
      </c>
      <c r="J769" s="21"/>
      <c r="K769" s="2"/>
      <c r="L769" s="2">
        <v>11082</v>
      </c>
      <c r="M769" s="2"/>
      <c r="N769" s="2"/>
      <c r="O769" s="15">
        <f t="shared" si="22"/>
        <v>11082</v>
      </c>
      <c r="P769" s="38">
        <f t="shared" si="23"/>
        <v>1</v>
      </c>
    </row>
    <row r="770" spans="1:16" ht="19.5">
      <c r="A770" s="65"/>
      <c r="B770" s="65"/>
      <c r="C770" s="58" t="s">
        <v>89</v>
      </c>
      <c r="D770" s="62"/>
      <c r="E770" s="62"/>
      <c r="F770" s="62">
        <v>10686</v>
      </c>
      <c r="G770" s="62"/>
      <c r="H770" s="62"/>
      <c r="I770" s="76">
        <v>10686</v>
      </c>
      <c r="J770" s="21"/>
      <c r="K770" s="2"/>
      <c r="L770" s="2">
        <v>10686</v>
      </c>
      <c r="M770" s="2"/>
      <c r="N770" s="2"/>
      <c r="O770" s="15">
        <f t="shared" si="22"/>
        <v>10686</v>
      </c>
      <c r="P770" s="38">
        <f t="shared" si="23"/>
        <v>1</v>
      </c>
    </row>
    <row r="771" spans="1:16" ht="9.75">
      <c r="A771" s="65"/>
      <c r="B771" s="65"/>
      <c r="C771" s="58" t="s">
        <v>23</v>
      </c>
      <c r="D771" s="62"/>
      <c r="E771" s="62"/>
      <c r="F771" s="62">
        <v>53388</v>
      </c>
      <c r="G771" s="62"/>
      <c r="H771" s="62"/>
      <c r="I771" s="76">
        <v>53388</v>
      </c>
      <c r="J771" s="21"/>
      <c r="K771" s="2"/>
      <c r="L771" s="2">
        <v>51324</v>
      </c>
      <c r="M771" s="2"/>
      <c r="N771" s="2"/>
      <c r="O771" s="15">
        <f t="shared" si="22"/>
        <v>51324</v>
      </c>
      <c r="P771" s="38">
        <f t="shared" si="23"/>
        <v>0.9613396268824455</v>
      </c>
    </row>
    <row r="772" spans="1:16" ht="9.75">
      <c r="A772" s="65"/>
      <c r="B772" s="65"/>
      <c r="C772" s="58" t="s">
        <v>24</v>
      </c>
      <c r="D772" s="62"/>
      <c r="E772" s="62"/>
      <c r="F772" s="62">
        <v>1159</v>
      </c>
      <c r="G772" s="62"/>
      <c r="H772" s="62"/>
      <c r="I772" s="76">
        <v>1159</v>
      </c>
      <c r="J772" s="21"/>
      <c r="K772" s="2"/>
      <c r="L772" s="2">
        <v>1159</v>
      </c>
      <c r="M772" s="2"/>
      <c r="N772" s="2"/>
      <c r="O772" s="15">
        <f t="shared" si="22"/>
        <v>1159</v>
      </c>
      <c r="P772" s="38">
        <f t="shared" si="23"/>
        <v>1</v>
      </c>
    </row>
    <row r="773" spans="1:19" s="8" customFormat="1" ht="9.75">
      <c r="A773" s="65"/>
      <c r="B773" s="65"/>
      <c r="C773" s="58" t="s">
        <v>50</v>
      </c>
      <c r="D773" s="62"/>
      <c r="E773" s="62"/>
      <c r="F773" s="62">
        <v>1343</v>
      </c>
      <c r="G773" s="62"/>
      <c r="H773" s="62"/>
      <c r="I773" s="76">
        <v>1343</v>
      </c>
      <c r="J773" s="21"/>
      <c r="K773" s="2"/>
      <c r="L773" s="2">
        <v>1343</v>
      </c>
      <c r="M773" s="2"/>
      <c r="N773" s="2"/>
      <c r="O773" s="15">
        <f t="shared" si="22"/>
        <v>1343</v>
      </c>
      <c r="P773" s="38">
        <f t="shared" si="23"/>
        <v>1</v>
      </c>
      <c r="R773" s="46"/>
      <c r="S773" s="46"/>
    </row>
    <row r="774" spans="1:16" ht="9.75">
      <c r="A774" s="65"/>
      <c r="B774" s="65"/>
      <c r="C774" s="58" t="s">
        <v>10</v>
      </c>
      <c r="D774" s="62"/>
      <c r="E774" s="62"/>
      <c r="F774" s="62">
        <v>4900</v>
      </c>
      <c r="G774" s="62"/>
      <c r="H774" s="62"/>
      <c r="I774" s="76">
        <v>4900</v>
      </c>
      <c r="J774" s="21"/>
      <c r="K774" s="2"/>
      <c r="L774" s="2">
        <v>4681</v>
      </c>
      <c r="M774" s="2"/>
      <c r="N774" s="2"/>
      <c r="O774" s="15">
        <f t="shared" si="22"/>
        <v>4681</v>
      </c>
      <c r="P774" s="38">
        <f t="shared" si="23"/>
        <v>0.9553061224489796</v>
      </c>
    </row>
    <row r="775" spans="1:16" ht="19.5">
      <c r="A775" s="65"/>
      <c r="B775" s="65"/>
      <c r="C775" s="58" t="s">
        <v>194</v>
      </c>
      <c r="D775" s="62"/>
      <c r="E775" s="62"/>
      <c r="F775" s="62">
        <v>260</v>
      </c>
      <c r="G775" s="62"/>
      <c r="H775" s="62"/>
      <c r="I775" s="76">
        <v>260</v>
      </c>
      <c r="J775" s="21"/>
      <c r="K775" s="2"/>
      <c r="L775" s="2">
        <v>260</v>
      </c>
      <c r="M775" s="2"/>
      <c r="N775" s="2"/>
      <c r="O775" s="15">
        <f aca="true" t="shared" si="24" ref="O775:O838">SUM(J775:N775)</f>
        <v>260</v>
      </c>
      <c r="P775" s="38">
        <f aca="true" t="shared" si="25" ref="P775:P838">O775/I775</f>
        <v>1</v>
      </c>
    </row>
    <row r="776" spans="1:16" ht="29.25">
      <c r="A776" s="65"/>
      <c r="B776" s="65"/>
      <c r="C776" s="58" t="s">
        <v>221</v>
      </c>
      <c r="D776" s="62"/>
      <c r="E776" s="62"/>
      <c r="F776" s="62">
        <v>500</v>
      </c>
      <c r="G776" s="62"/>
      <c r="H776" s="62"/>
      <c r="I776" s="76">
        <v>500</v>
      </c>
      <c r="J776" s="21"/>
      <c r="K776" s="2"/>
      <c r="L776" s="2">
        <v>500</v>
      </c>
      <c r="M776" s="2"/>
      <c r="N776" s="2"/>
      <c r="O776" s="15">
        <f t="shared" si="24"/>
        <v>500</v>
      </c>
      <c r="P776" s="38">
        <f t="shared" si="25"/>
        <v>1</v>
      </c>
    </row>
    <row r="777" spans="1:19" s="8" customFormat="1" ht="9.75">
      <c r="A777" s="65"/>
      <c r="B777" s="65"/>
      <c r="C777" s="58" t="s">
        <v>51</v>
      </c>
      <c r="D777" s="62"/>
      <c r="E777" s="62"/>
      <c r="F777" s="62">
        <v>200</v>
      </c>
      <c r="G777" s="62"/>
      <c r="H777" s="62"/>
      <c r="I777" s="76">
        <v>200</v>
      </c>
      <c r="J777" s="21"/>
      <c r="K777" s="2"/>
      <c r="L777" s="2">
        <v>200</v>
      </c>
      <c r="M777" s="2"/>
      <c r="N777" s="2"/>
      <c r="O777" s="15">
        <f t="shared" si="24"/>
        <v>200</v>
      </c>
      <c r="P777" s="38">
        <f t="shared" si="25"/>
        <v>1</v>
      </c>
      <c r="R777" s="46"/>
      <c r="S777" s="46"/>
    </row>
    <row r="778" spans="1:19" s="9" customFormat="1" ht="9.75">
      <c r="A778" s="65"/>
      <c r="B778" s="65"/>
      <c r="C778" s="58" t="s">
        <v>25</v>
      </c>
      <c r="D778" s="62"/>
      <c r="E778" s="62"/>
      <c r="F778" s="62">
        <v>2608</v>
      </c>
      <c r="G778" s="62"/>
      <c r="H778" s="62"/>
      <c r="I778" s="76">
        <v>2608</v>
      </c>
      <c r="J778" s="21"/>
      <c r="K778" s="2"/>
      <c r="L778" s="2">
        <v>2608</v>
      </c>
      <c r="M778" s="2"/>
      <c r="N778" s="2"/>
      <c r="O778" s="15">
        <f t="shared" si="24"/>
        <v>2608</v>
      </c>
      <c r="P778" s="38">
        <f t="shared" si="25"/>
        <v>1</v>
      </c>
      <c r="R778" s="48"/>
      <c r="S778" s="48"/>
    </row>
    <row r="779" spans="1:16" ht="19.5">
      <c r="A779" s="65"/>
      <c r="B779" s="65"/>
      <c r="C779" s="58" t="s">
        <v>52</v>
      </c>
      <c r="D779" s="62"/>
      <c r="E779" s="62"/>
      <c r="F779" s="62">
        <v>102306</v>
      </c>
      <c r="G779" s="62"/>
      <c r="H779" s="62"/>
      <c r="I779" s="76">
        <v>102306</v>
      </c>
      <c r="J779" s="21"/>
      <c r="K779" s="2"/>
      <c r="L779" s="2">
        <v>102306</v>
      </c>
      <c r="M779" s="2"/>
      <c r="N779" s="2"/>
      <c r="O779" s="15">
        <f t="shared" si="24"/>
        <v>102306</v>
      </c>
      <c r="P779" s="38">
        <f t="shared" si="25"/>
        <v>1</v>
      </c>
    </row>
    <row r="780" spans="1:16" ht="21.75" customHeight="1">
      <c r="A780" s="65"/>
      <c r="B780" s="65"/>
      <c r="C780" s="58" t="s">
        <v>225</v>
      </c>
      <c r="D780" s="62"/>
      <c r="E780" s="62"/>
      <c r="F780" s="62">
        <v>1000</v>
      </c>
      <c r="G780" s="62"/>
      <c r="H780" s="62"/>
      <c r="I780" s="76">
        <v>1000</v>
      </c>
      <c r="J780" s="21"/>
      <c r="K780" s="2"/>
      <c r="L780" s="2">
        <v>1000</v>
      </c>
      <c r="M780" s="2"/>
      <c r="N780" s="2"/>
      <c r="O780" s="15">
        <f t="shared" si="24"/>
        <v>1000</v>
      </c>
      <c r="P780" s="38">
        <f t="shared" si="25"/>
        <v>1</v>
      </c>
    </row>
    <row r="781" spans="1:16" ht="29.25">
      <c r="A781" s="65"/>
      <c r="B781" s="65"/>
      <c r="C781" s="58" t="s">
        <v>226</v>
      </c>
      <c r="D781" s="62"/>
      <c r="E781" s="62"/>
      <c r="F781" s="62">
        <v>150</v>
      </c>
      <c r="G781" s="62"/>
      <c r="H781" s="62"/>
      <c r="I781" s="76">
        <v>150</v>
      </c>
      <c r="J781" s="21"/>
      <c r="K781" s="2"/>
      <c r="L781" s="2">
        <v>150</v>
      </c>
      <c r="M781" s="2"/>
      <c r="N781" s="2"/>
      <c r="O781" s="15">
        <f t="shared" si="24"/>
        <v>150</v>
      </c>
      <c r="P781" s="38">
        <f t="shared" si="25"/>
        <v>1</v>
      </c>
    </row>
    <row r="782" spans="1:16" ht="9.75">
      <c r="A782" s="65"/>
      <c r="B782" s="66" t="s">
        <v>320</v>
      </c>
      <c r="C782" s="36"/>
      <c r="D782" s="35"/>
      <c r="E782" s="35"/>
      <c r="F782" s="35">
        <v>2825381</v>
      </c>
      <c r="G782" s="35"/>
      <c r="H782" s="35"/>
      <c r="I782" s="35">
        <v>2825381</v>
      </c>
      <c r="J782" s="19">
        <f>SUM(J764:J781)</f>
        <v>0</v>
      </c>
      <c r="K782" s="20">
        <f>SUM(K764:K781)</f>
        <v>0</v>
      </c>
      <c r="L782" s="20">
        <f>SUM(L764:L781)</f>
        <v>2816419</v>
      </c>
      <c r="M782" s="20">
        <f>SUM(M764:M781)</f>
        <v>0</v>
      </c>
      <c r="N782" s="20">
        <f>SUM(N764:N781)</f>
        <v>0</v>
      </c>
      <c r="O782" s="27">
        <f t="shared" si="24"/>
        <v>2816419</v>
      </c>
      <c r="P782" s="37">
        <f t="shared" si="25"/>
        <v>0.9968280384132264</v>
      </c>
    </row>
    <row r="783" spans="1:16" ht="19.5">
      <c r="A783" s="65"/>
      <c r="B783" s="82" t="s">
        <v>102</v>
      </c>
      <c r="C783" s="58" t="s">
        <v>163</v>
      </c>
      <c r="D783" s="62"/>
      <c r="E783" s="62"/>
      <c r="F783" s="62">
        <v>208</v>
      </c>
      <c r="G783" s="62"/>
      <c r="H783" s="62"/>
      <c r="I783" s="76">
        <v>208</v>
      </c>
      <c r="J783" s="21"/>
      <c r="K783" s="2"/>
      <c r="L783" s="2">
        <v>90</v>
      </c>
      <c r="M783" s="2"/>
      <c r="N783" s="2"/>
      <c r="O783" s="15">
        <f t="shared" si="24"/>
        <v>90</v>
      </c>
      <c r="P783" s="38">
        <f t="shared" si="25"/>
        <v>0.4326923076923077</v>
      </c>
    </row>
    <row r="784" spans="1:16" ht="19.5">
      <c r="A784" s="65"/>
      <c r="B784" s="84"/>
      <c r="C784" s="58" t="s">
        <v>48</v>
      </c>
      <c r="D784" s="62"/>
      <c r="E784" s="62"/>
      <c r="F784" s="62">
        <v>61500</v>
      </c>
      <c r="G784" s="62"/>
      <c r="H784" s="62"/>
      <c r="I784" s="76">
        <v>61500</v>
      </c>
      <c r="J784" s="21"/>
      <c r="K784" s="2"/>
      <c r="L784" s="2">
        <v>61499</v>
      </c>
      <c r="M784" s="2"/>
      <c r="N784" s="2"/>
      <c r="O784" s="15">
        <f t="shared" si="24"/>
        <v>61499</v>
      </c>
      <c r="P784" s="38">
        <f t="shared" si="25"/>
        <v>0.9999837398373984</v>
      </c>
    </row>
    <row r="785" spans="1:16" ht="9.75">
      <c r="A785" s="65"/>
      <c r="B785" s="83"/>
      <c r="C785" s="58" t="s">
        <v>17</v>
      </c>
      <c r="D785" s="62"/>
      <c r="E785" s="62"/>
      <c r="F785" s="62">
        <v>9767</v>
      </c>
      <c r="G785" s="62"/>
      <c r="H785" s="62"/>
      <c r="I785" s="76">
        <v>9767</v>
      </c>
      <c r="J785" s="21"/>
      <c r="K785" s="2"/>
      <c r="L785" s="2">
        <v>9767</v>
      </c>
      <c r="M785" s="2"/>
      <c r="N785" s="2"/>
      <c r="O785" s="15">
        <f t="shared" si="24"/>
        <v>9767</v>
      </c>
      <c r="P785" s="38">
        <f t="shared" si="25"/>
        <v>1</v>
      </c>
    </row>
    <row r="786" spans="1:16" ht="9.75">
      <c r="A786" s="65"/>
      <c r="B786" s="65"/>
      <c r="C786" s="58" t="s">
        <v>18</v>
      </c>
      <c r="D786" s="62"/>
      <c r="E786" s="62"/>
      <c r="F786" s="62">
        <v>1422</v>
      </c>
      <c r="G786" s="62"/>
      <c r="H786" s="62"/>
      <c r="I786" s="76">
        <v>1422</v>
      </c>
      <c r="J786" s="21"/>
      <c r="K786" s="2"/>
      <c r="L786" s="2">
        <v>1422</v>
      </c>
      <c r="M786" s="2"/>
      <c r="N786" s="2"/>
      <c r="O786" s="15">
        <f t="shared" si="24"/>
        <v>1422</v>
      </c>
      <c r="P786" s="38">
        <f t="shared" si="25"/>
        <v>1</v>
      </c>
    </row>
    <row r="787" spans="1:16" ht="9.75">
      <c r="A787" s="65"/>
      <c r="B787" s="65"/>
      <c r="C787" s="58" t="s">
        <v>33</v>
      </c>
      <c r="D787" s="62"/>
      <c r="E787" s="62"/>
      <c r="F787" s="62">
        <v>1500</v>
      </c>
      <c r="G787" s="62"/>
      <c r="H787" s="62"/>
      <c r="I787" s="76">
        <v>1500</v>
      </c>
      <c r="J787" s="21"/>
      <c r="K787" s="2"/>
      <c r="L787" s="2">
        <v>1500</v>
      </c>
      <c r="M787" s="2"/>
      <c r="N787" s="2"/>
      <c r="O787" s="15">
        <f t="shared" si="24"/>
        <v>1500</v>
      </c>
      <c r="P787" s="38">
        <f t="shared" si="25"/>
        <v>1</v>
      </c>
    </row>
    <row r="788" spans="1:16" ht="19.5">
      <c r="A788" s="65"/>
      <c r="B788" s="65"/>
      <c r="C788" s="58" t="s">
        <v>89</v>
      </c>
      <c r="D788" s="62"/>
      <c r="E788" s="62"/>
      <c r="F788" s="62">
        <v>200</v>
      </c>
      <c r="G788" s="62"/>
      <c r="H788" s="62"/>
      <c r="I788" s="76">
        <v>200</v>
      </c>
      <c r="J788" s="21"/>
      <c r="K788" s="2"/>
      <c r="L788" s="2">
        <v>200</v>
      </c>
      <c r="M788" s="2"/>
      <c r="N788" s="2"/>
      <c r="O788" s="15">
        <f t="shared" si="24"/>
        <v>200</v>
      </c>
      <c r="P788" s="38">
        <f t="shared" si="25"/>
        <v>1</v>
      </c>
    </row>
    <row r="789" spans="1:16" ht="9.75">
      <c r="A789" s="65"/>
      <c r="B789" s="65"/>
      <c r="C789" s="58" t="s">
        <v>23</v>
      </c>
      <c r="D789" s="62"/>
      <c r="E789" s="62"/>
      <c r="F789" s="62">
        <v>21932</v>
      </c>
      <c r="G789" s="62"/>
      <c r="H789" s="62"/>
      <c r="I789" s="76">
        <v>21932</v>
      </c>
      <c r="J789" s="21"/>
      <c r="K789" s="2"/>
      <c r="L789" s="2">
        <v>21932</v>
      </c>
      <c r="M789" s="2"/>
      <c r="N789" s="2"/>
      <c r="O789" s="15">
        <f t="shared" si="24"/>
        <v>21932</v>
      </c>
      <c r="P789" s="38">
        <f t="shared" si="25"/>
        <v>1</v>
      </c>
    </row>
    <row r="790" spans="1:16" ht="9.75">
      <c r="A790" s="65"/>
      <c r="B790" s="65"/>
      <c r="C790" s="58" t="s">
        <v>10</v>
      </c>
      <c r="D790" s="62"/>
      <c r="E790" s="62"/>
      <c r="F790" s="62">
        <v>600</v>
      </c>
      <c r="G790" s="62"/>
      <c r="H790" s="62"/>
      <c r="I790" s="76">
        <v>600</v>
      </c>
      <c r="J790" s="21"/>
      <c r="K790" s="2"/>
      <c r="L790" s="2">
        <v>599</v>
      </c>
      <c r="M790" s="2"/>
      <c r="N790" s="2"/>
      <c r="O790" s="15">
        <f t="shared" si="24"/>
        <v>599</v>
      </c>
      <c r="P790" s="38">
        <f t="shared" si="25"/>
        <v>0.9983333333333333</v>
      </c>
    </row>
    <row r="791" spans="1:16" ht="19.5">
      <c r="A791" s="65"/>
      <c r="B791" s="65"/>
      <c r="C791" s="58" t="s">
        <v>52</v>
      </c>
      <c r="D791" s="62"/>
      <c r="E791" s="62"/>
      <c r="F791" s="62">
        <v>3921</v>
      </c>
      <c r="G791" s="62"/>
      <c r="H791" s="62"/>
      <c r="I791" s="76">
        <v>3921</v>
      </c>
      <c r="J791" s="21"/>
      <c r="K791" s="2"/>
      <c r="L791" s="2">
        <v>3921</v>
      </c>
      <c r="M791" s="2"/>
      <c r="N791" s="2"/>
      <c r="O791" s="15">
        <f t="shared" si="24"/>
        <v>3921</v>
      </c>
      <c r="P791" s="38">
        <f t="shared" si="25"/>
        <v>1</v>
      </c>
    </row>
    <row r="792" spans="1:19" s="8" customFormat="1" ht="9.75">
      <c r="A792" s="65"/>
      <c r="B792" s="66" t="s">
        <v>321</v>
      </c>
      <c r="C792" s="36"/>
      <c r="D792" s="35"/>
      <c r="E792" s="35"/>
      <c r="F792" s="35">
        <v>101050</v>
      </c>
      <c r="G792" s="35"/>
      <c r="H792" s="35"/>
      <c r="I792" s="35">
        <v>101050</v>
      </c>
      <c r="J792" s="19">
        <f>SUM(J783:J791)</f>
        <v>0</v>
      </c>
      <c r="K792" s="20">
        <f>SUM(K783:K791)</f>
        <v>0</v>
      </c>
      <c r="L792" s="20">
        <f>SUM(L783:L791)</f>
        <v>100930</v>
      </c>
      <c r="M792" s="20">
        <f>SUM(M783:M791)</f>
        <v>0</v>
      </c>
      <c r="N792" s="20">
        <f>SUM(N783:N791)</f>
        <v>0</v>
      </c>
      <c r="O792" s="27">
        <f t="shared" si="24"/>
        <v>100930</v>
      </c>
      <c r="P792" s="37">
        <f t="shared" si="25"/>
        <v>0.9988124690747154</v>
      </c>
      <c r="R792" s="46"/>
      <c r="S792" s="46"/>
    </row>
    <row r="793" spans="1:16" ht="19.5">
      <c r="A793" s="65"/>
      <c r="B793" s="64" t="s">
        <v>103</v>
      </c>
      <c r="C793" s="58" t="s">
        <v>163</v>
      </c>
      <c r="D793" s="62"/>
      <c r="E793" s="62"/>
      <c r="F793" s="62">
        <v>1320</v>
      </c>
      <c r="G793" s="62"/>
      <c r="H793" s="62"/>
      <c r="I793" s="76">
        <v>1320</v>
      </c>
      <c r="J793" s="21"/>
      <c r="K793" s="2"/>
      <c r="L793" s="2">
        <v>200</v>
      </c>
      <c r="M793" s="2"/>
      <c r="N793" s="2"/>
      <c r="O793" s="15">
        <f t="shared" si="24"/>
        <v>200</v>
      </c>
      <c r="P793" s="38">
        <f t="shared" si="25"/>
        <v>0.15151515151515152</v>
      </c>
    </row>
    <row r="794" spans="1:16" ht="19.5">
      <c r="A794" s="65"/>
      <c r="B794" s="65"/>
      <c r="C794" s="58" t="s">
        <v>48</v>
      </c>
      <c r="D794" s="62"/>
      <c r="E794" s="62"/>
      <c r="F794" s="62">
        <v>391000</v>
      </c>
      <c r="G794" s="62"/>
      <c r="H794" s="62"/>
      <c r="I794" s="76">
        <v>391000</v>
      </c>
      <c r="J794" s="21"/>
      <c r="K794" s="2"/>
      <c r="L794" s="2">
        <v>386595</v>
      </c>
      <c r="M794" s="2"/>
      <c r="N794" s="2"/>
      <c r="O794" s="15">
        <f t="shared" si="24"/>
        <v>386595</v>
      </c>
      <c r="P794" s="38">
        <f t="shared" si="25"/>
        <v>0.9887340153452685</v>
      </c>
    </row>
    <row r="795" spans="1:16" ht="9.75">
      <c r="A795" s="65"/>
      <c r="B795" s="65"/>
      <c r="C795" s="58" t="s">
        <v>49</v>
      </c>
      <c r="D795" s="62"/>
      <c r="E795" s="62"/>
      <c r="F795" s="62">
        <v>30182</v>
      </c>
      <c r="G795" s="62"/>
      <c r="H795" s="62"/>
      <c r="I795" s="76">
        <v>30182</v>
      </c>
      <c r="J795" s="21"/>
      <c r="K795" s="2"/>
      <c r="L795" s="2">
        <v>30181</v>
      </c>
      <c r="M795" s="2"/>
      <c r="N795" s="2"/>
      <c r="O795" s="15">
        <f t="shared" si="24"/>
        <v>30181</v>
      </c>
      <c r="P795" s="38">
        <f t="shared" si="25"/>
        <v>0.9999668676694718</v>
      </c>
    </row>
    <row r="796" spans="1:16" ht="9.75">
      <c r="A796" s="65"/>
      <c r="B796" s="65"/>
      <c r="C796" s="58" t="s">
        <v>17</v>
      </c>
      <c r="D796" s="62"/>
      <c r="E796" s="62"/>
      <c r="F796" s="62">
        <v>63572</v>
      </c>
      <c r="G796" s="62"/>
      <c r="H796" s="62"/>
      <c r="I796" s="76">
        <v>63572</v>
      </c>
      <c r="J796" s="21"/>
      <c r="K796" s="2"/>
      <c r="L796" s="2">
        <v>60764</v>
      </c>
      <c r="M796" s="2"/>
      <c r="N796" s="2"/>
      <c r="O796" s="15">
        <f t="shared" si="24"/>
        <v>60764</v>
      </c>
      <c r="P796" s="38">
        <f t="shared" si="25"/>
        <v>0.9558296105203549</v>
      </c>
    </row>
    <row r="797" spans="1:16" ht="9.75">
      <c r="A797" s="65"/>
      <c r="B797" s="65"/>
      <c r="C797" s="58" t="s">
        <v>18</v>
      </c>
      <c r="D797" s="62"/>
      <c r="E797" s="62"/>
      <c r="F797" s="62">
        <v>9254</v>
      </c>
      <c r="G797" s="62"/>
      <c r="H797" s="62"/>
      <c r="I797" s="76">
        <v>9254</v>
      </c>
      <c r="J797" s="21"/>
      <c r="K797" s="2"/>
      <c r="L797" s="2">
        <v>9050</v>
      </c>
      <c r="M797" s="2"/>
      <c r="N797" s="2"/>
      <c r="O797" s="15">
        <f t="shared" si="24"/>
        <v>9050</v>
      </c>
      <c r="P797" s="38">
        <f t="shared" si="25"/>
        <v>0.9779554787119084</v>
      </c>
    </row>
    <row r="798" spans="1:16" ht="9.75">
      <c r="A798" s="65"/>
      <c r="B798" s="65"/>
      <c r="C798" s="58" t="s">
        <v>162</v>
      </c>
      <c r="D798" s="62"/>
      <c r="E798" s="62"/>
      <c r="F798" s="62">
        <v>31000</v>
      </c>
      <c r="G798" s="62"/>
      <c r="H798" s="62"/>
      <c r="I798" s="76">
        <v>31000</v>
      </c>
      <c r="J798" s="21"/>
      <c r="K798" s="2"/>
      <c r="L798" s="2">
        <v>25882</v>
      </c>
      <c r="M798" s="2"/>
      <c r="N798" s="2"/>
      <c r="O798" s="15">
        <f t="shared" si="24"/>
        <v>25882</v>
      </c>
      <c r="P798" s="38">
        <f t="shared" si="25"/>
        <v>0.8349032258064516</v>
      </c>
    </row>
    <row r="799" spans="1:16" ht="9.75">
      <c r="A799" s="65"/>
      <c r="B799" s="65"/>
      <c r="C799" s="58" t="s">
        <v>33</v>
      </c>
      <c r="D799" s="62"/>
      <c r="E799" s="62"/>
      <c r="F799" s="62">
        <v>6600</v>
      </c>
      <c r="G799" s="62"/>
      <c r="H799" s="62"/>
      <c r="I799" s="76">
        <v>6600</v>
      </c>
      <c r="J799" s="21"/>
      <c r="K799" s="2"/>
      <c r="L799" s="2">
        <v>4853</v>
      </c>
      <c r="M799" s="2"/>
      <c r="N799" s="2"/>
      <c r="O799" s="15">
        <f t="shared" si="24"/>
        <v>4853</v>
      </c>
      <c r="P799" s="38">
        <f t="shared" si="25"/>
        <v>0.7353030303030303</v>
      </c>
    </row>
    <row r="800" spans="1:16" ht="19.5">
      <c r="A800" s="65"/>
      <c r="B800" s="65"/>
      <c r="C800" s="58" t="s">
        <v>89</v>
      </c>
      <c r="D800" s="62"/>
      <c r="E800" s="62"/>
      <c r="F800" s="62">
        <v>2000</v>
      </c>
      <c r="G800" s="62"/>
      <c r="H800" s="62"/>
      <c r="I800" s="76">
        <v>2000</v>
      </c>
      <c r="J800" s="21"/>
      <c r="K800" s="2"/>
      <c r="L800" s="2">
        <v>1378</v>
      </c>
      <c r="M800" s="2"/>
      <c r="N800" s="2"/>
      <c r="O800" s="15">
        <f t="shared" si="24"/>
        <v>1378</v>
      </c>
      <c r="P800" s="38">
        <f t="shared" si="25"/>
        <v>0.689</v>
      </c>
    </row>
    <row r="801" spans="1:16" ht="9.75">
      <c r="A801" s="65"/>
      <c r="B801" s="65"/>
      <c r="C801" s="58" t="s">
        <v>23</v>
      </c>
      <c r="D801" s="62"/>
      <c r="E801" s="62"/>
      <c r="F801" s="62">
        <v>3936</v>
      </c>
      <c r="G801" s="62"/>
      <c r="H801" s="62"/>
      <c r="I801" s="76">
        <v>3936</v>
      </c>
      <c r="J801" s="21"/>
      <c r="K801" s="2"/>
      <c r="L801" s="2">
        <v>3931</v>
      </c>
      <c r="M801" s="2"/>
      <c r="N801" s="2"/>
      <c r="O801" s="15">
        <f t="shared" si="24"/>
        <v>3931</v>
      </c>
      <c r="P801" s="38">
        <f t="shared" si="25"/>
        <v>0.998729674796748</v>
      </c>
    </row>
    <row r="802" spans="1:16" ht="9.75">
      <c r="A802" s="65"/>
      <c r="B802" s="65"/>
      <c r="C802" s="58" t="s">
        <v>24</v>
      </c>
      <c r="D802" s="62"/>
      <c r="E802" s="62"/>
      <c r="F802" s="62">
        <v>2000</v>
      </c>
      <c r="G802" s="62"/>
      <c r="H802" s="62"/>
      <c r="I802" s="76">
        <v>2000</v>
      </c>
      <c r="J802" s="21"/>
      <c r="K802" s="2"/>
      <c r="L802" s="2">
        <v>1249</v>
      </c>
      <c r="M802" s="2"/>
      <c r="N802" s="2"/>
      <c r="O802" s="15">
        <f t="shared" si="24"/>
        <v>1249</v>
      </c>
      <c r="P802" s="38">
        <f t="shared" si="25"/>
        <v>0.6245</v>
      </c>
    </row>
    <row r="803" spans="1:16" ht="9.75">
      <c r="A803" s="65"/>
      <c r="B803" s="65"/>
      <c r="C803" s="58" t="s">
        <v>50</v>
      </c>
      <c r="D803" s="62"/>
      <c r="E803" s="62"/>
      <c r="F803" s="62">
        <v>500</v>
      </c>
      <c r="G803" s="62"/>
      <c r="H803" s="62"/>
      <c r="I803" s="76">
        <v>500</v>
      </c>
      <c r="J803" s="21"/>
      <c r="K803" s="2"/>
      <c r="L803" s="2">
        <v>227</v>
      </c>
      <c r="M803" s="2"/>
      <c r="N803" s="2"/>
      <c r="O803" s="15">
        <f t="shared" si="24"/>
        <v>227</v>
      </c>
      <c r="P803" s="38">
        <f t="shared" si="25"/>
        <v>0.454</v>
      </c>
    </row>
    <row r="804" spans="1:16" ht="9.75">
      <c r="A804" s="65"/>
      <c r="B804" s="65"/>
      <c r="C804" s="58" t="s">
        <v>10</v>
      </c>
      <c r="D804" s="62"/>
      <c r="E804" s="62"/>
      <c r="F804" s="62">
        <v>55400</v>
      </c>
      <c r="G804" s="62"/>
      <c r="H804" s="62"/>
      <c r="I804" s="76">
        <v>55400</v>
      </c>
      <c r="J804" s="21"/>
      <c r="K804" s="2"/>
      <c r="L804" s="2">
        <v>48178</v>
      </c>
      <c r="M804" s="2"/>
      <c r="N804" s="2"/>
      <c r="O804" s="15">
        <f t="shared" si="24"/>
        <v>48178</v>
      </c>
      <c r="P804" s="38">
        <f t="shared" si="25"/>
        <v>0.8696389891696751</v>
      </c>
    </row>
    <row r="805" spans="1:16" ht="29.25">
      <c r="A805" s="65"/>
      <c r="B805" s="65"/>
      <c r="C805" s="58" t="s">
        <v>221</v>
      </c>
      <c r="D805" s="62"/>
      <c r="E805" s="62"/>
      <c r="F805" s="62">
        <v>4000</v>
      </c>
      <c r="G805" s="62"/>
      <c r="H805" s="62"/>
      <c r="I805" s="76">
        <v>4000</v>
      </c>
      <c r="J805" s="21"/>
      <c r="K805" s="2"/>
      <c r="L805" s="2">
        <v>2825</v>
      </c>
      <c r="M805" s="2"/>
      <c r="N805" s="2"/>
      <c r="O805" s="15">
        <f t="shared" si="24"/>
        <v>2825</v>
      </c>
      <c r="P805" s="38">
        <f t="shared" si="25"/>
        <v>0.70625</v>
      </c>
    </row>
    <row r="806" spans="1:16" ht="11.25" customHeight="1">
      <c r="A806" s="65"/>
      <c r="B806" s="65"/>
      <c r="C806" s="58" t="s">
        <v>51</v>
      </c>
      <c r="D806" s="62"/>
      <c r="E806" s="62"/>
      <c r="F806" s="62">
        <v>3000</v>
      </c>
      <c r="G806" s="62"/>
      <c r="H806" s="62"/>
      <c r="I806" s="76">
        <v>3000</v>
      </c>
      <c r="J806" s="21"/>
      <c r="K806" s="2"/>
      <c r="L806" s="2">
        <v>2490</v>
      </c>
      <c r="M806" s="2"/>
      <c r="N806" s="2"/>
      <c r="O806" s="15">
        <f t="shared" si="24"/>
        <v>2490</v>
      </c>
      <c r="P806" s="38">
        <f t="shared" si="25"/>
        <v>0.83</v>
      </c>
    </row>
    <row r="807" spans="1:16" ht="11.25" customHeight="1">
      <c r="A807" s="65"/>
      <c r="B807" s="65"/>
      <c r="C807" s="58" t="s">
        <v>25</v>
      </c>
      <c r="D807" s="62"/>
      <c r="E807" s="62"/>
      <c r="F807" s="62">
        <v>1600</v>
      </c>
      <c r="G807" s="62"/>
      <c r="H807" s="62"/>
      <c r="I807" s="76">
        <v>1600</v>
      </c>
      <c r="J807" s="21"/>
      <c r="K807" s="2"/>
      <c r="L807" s="2">
        <v>1317</v>
      </c>
      <c r="M807" s="2"/>
      <c r="N807" s="2"/>
      <c r="O807" s="15">
        <f t="shared" si="24"/>
        <v>1317</v>
      </c>
      <c r="P807" s="38">
        <f t="shared" si="25"/>
        <v>0.823125</v>
      </c>
    </row>
    <row r="808" spans="1:19" s="8" customFormat="1" ht="19.5">
      <c r="A808" s="65"/>
      <c r="B808" s="65"/>
      <c r="C808" s="58" t="s">
        <v>52</v>
      </c>
      <c r="D808" s="62"/>
      <c r="E808" s="62"/>
      <c r="F808" s="62">
        <v>24876</v>
      </c>
      <c r="G808" s="62"/>
      <c r="H808" s="62"/>
      <c r="I808" s="76">
        <v>24876</v>
      </c>
      <c r="J808" s="21"/>
      <c r="K808" s="2"/>
      <c r="L808" s="2">
        <v>24876</v>
      </c>
      <c r="M808" s="2"/>
      <c r="N808" s="2"/>
      <c r="O808" s="15">
        <f t="shared" si="24"/>
        <v>24876</v>
      </c>
      <c r="P808" s="38">
        <f t="shared" si="25"/>
        <v>1</v>
      </c>
      <c r="R808" s="46"/>
      <c r="S808" s="46"/>
    </row>
    <row r="809" spans="1:16" ht="21.75" customHeight="1">
      <c r="A809" s="65"/>
      <c r="B809" s="65"/>
      <c r="C809" s="58" t="s">
        <v>225</v>
      </c>
      <c r="D809" s="62"/>
      <c r="E809" s="62"/>
      <c r="F809" s="62">
        <v>1600</v>
      </c>
      <c r="G809" s="62"/>
      <c r="H809" s="62"/>
      <c r="I809" s="76">
        <v>1600</v>
      </c>
      <c r="J809" s="21"/>
      <c r="K809" s="2"/>
      <c r="L809" s="2">
        <v>590</v>
      </c>
      <c r="M809" s="2"/>
      <c r="N809" s="2"/>
      <c r="O809" s="15">
        <f t="shared" si="24"/>
        <v>590</v>
      </c>
      <c r="P809" s="38">
        <f t="shared" si="25"/>
        <v>0.36875</v>
      </c>
    </row>
    <row r="810" spans="1:16" ht="29.25">
      <c r="A810" s="65"/>
      <c r="B810" s="65"/>
      <c r="C810" s="58" t="s">
        <v>226</v>
      </c>
      <c r="D810" s="62"/>
      <c r="E810" s="62"/>
      <c r="F810" s="62">
        <v>1000</v>
      </c>
      <c r="G810" s="62"/>
      <c r="H810" s="62"/>
      <c r="I810" s="76">
        <v>1000</v>
      </c>
      <c r="J810" s="21"/>
      <c r="K810" s="2"/>
      <c r="L810" s="2">
        <v>790</v>
      </c>
      <c r="M810" s="2"/>
      <c r="N810" s="2"/>
      <c r="O810" s="15">
        <f t="shared" si="24"/>
        <v>790</v>
      </c>
      <c r="P810" s="38">
        <f t="shared" si="25"/>
        <v>0.79</v>
      </c>
    </row>
    <row r="811" spans="1:16" ht="19.5">
      <c r="A811" s="65"/>
      <c r="B811" s="65"/>
      <c r="C811" s="58" t="s">
        <v>227</v>
      </c>
      <c r="D811" s="62"/>
      <c r="E811" s="62"/>
      <c r="F811" s="62">
        <v>2000</v>
      </c>
      <c r="G811" s="62"/>
      <c r="H811" s="62"/>
      <c r="I811" s="76">
        <v>2000</v>
      </c>
      <c r="J811" s="21"/>
      <c r="K811" s="2"/>
      <c r="L811" s="2">
        <v>1983</v>
      </c>
      <c r="M811" s="2"/>
      <c r="N811" s="2"/>
      <c r="O811" s="15">
        <f t="shared" si="24"/>
        <v>1983</v>
      </c>
      <c r="P811" s="38">
        <f t="shared" si="25"/>
        <v>0.9915</v>
      </c>
    </row>
    <row r="812" spans="1:16" ht="9.75">
      <c r="A812" s="65"/>
      <c r="B812" s="66" t="s">
        <v>322</v>
      </c>
      <c r="C812" s="36"/>
      <c r="D812" s="35"/>
      <c r="E812" s="35"/>
      <c r="F812" s="35">
        <v>634840</v>
      </c>
      <c r="G812" s="35"/>
      <c r="H812" s="35"/>
      <c r="I812" s="35">
        <v>634840</v>
      </c>
      <c r="J812" s="19">
        <f>SUM(J793:J811)</f>
        <v>0</v>
      </c>
      <c r="K812" s="20">
        <f>SUM(K793:K811)</f>
        <v>0</v>
      </c>
      <c r="L812" s="20">
        <f>SUM(L793:L811)</f>
        <v>607359</v>
      </c>
      <c r="M812" s="20">
        <f>SUM(M793:M811)</f>
        <v>0</v>
      </c>
      <c r="N812" s="20">
        <f>SUM(N793:N811)</f>
        <v>0</v>
      </c>
      <c r="O812" s="27">
        <f t="shared" si="24"/>
        <v>607359</v>
      </c>
      <c r="P812" s="37">
        <f t="shared" si="25"/>
        <v>0.9567119274147817</v>
      </c>
    </row>
    <row r="813" spans="1:16" ht="9.75">
      <c r="A813" s="65"/>
      <c r="B813" s="82" t="s">
        <v>104</v>
      </c>
      <c r="C813" s="58" t="s">
        <v>17</v>
      </c>
      <c r="D813" s="62">
        <v>706</v>
      </c>
      <c r="E813" s="62"/>
      <c r="F813" s="62"/>
      <c r="G813" s="62"/>
      <c r="H813" s="62"/>
      <c r="I813" s="76">
        <v>706</v>
      </c>
      <c r="J813" s="25">
        <v>702</v>
      </c>
      <c r="K813" s="26"/>
      <c r="L813" s="26"/>
      <c r="M813" s="26"/>
      <c r="N813" s="26"/>
      <c r="O813" s="15">
        <f t="shared" si="24"/>
        <v>702</v>
      </c>
      <c r="P813" s="38">
        <f t="shared" si="25"/>
        <v>0.9943342776203966</v>
      </c>
    </row>
    <row r="814" spans="1:16" ht="9.75">
      <c r="A814" s="65"/>
      <c r="B814" s="83"/>
      <c r="C814" s="58" t="s">
        <v>18</v>
      </c>
      <c r="D814" s="62">
        <v>113</v>
      </c>
      <c r="E814" s="62"/>
      <c r="F814" s="62"/>
      <c r="G814" s="62"/>
      <c r="H814" s="62"/>
      <c r="I814" s="76">
        <v>113</v>
      </c>
      <c r="J814" s="25">
        <v>112</v>
      </c>
      <c r="K814" s="26"/>
      <c r="L814" s="26"/>
      <c r="M814" s="26"/>
      <c r="N814" s="26"/>
      <c r="O814" s="15">
        <f t="shared" si="24"/>
        <v>112</v>
      </c>
      <c r="P814" s="38">
        <f t="shared" si="25"/>
        <v>0.9911504424778761</v>
      </c>
    </row>
    <row r="815" spans="1:16" ht="9.75">
      <c r="A815" s="65"/>
      <c r="B815" s="65"/>
      <c r="C815" s="58" t="s">
        <v>162</v>
      </c>
      <c r="D815" s="62">
        <v>9520</v>
      </c>
      <c r="E815" s="62"/>
      <c r="F815" s="62"/>
      <c r="G815" s="62"/>
      <c r="H815" s="62"/>
      <c r="I815" s="76">
        <v>9520</v>
      </c>
      <c r="J815" s="25">
        <v>8458</v>
      </c>
      <c r="K815" s="26"/>
      <c r="L815" s="26"/>
      <c r="M815" s="26"/>
      <c r="N815" s="26"/>
      <c r="O815" s="15">
        <f t="shared" si="24"/>
        <v>8458</v>
      </c>
      <c r="P815" s="38">
        <f t="shared" si="25"/>
        <v>0.8884453781512605</v>
      </c>
    </row>
    <row r="816" spans="1:16" ht="9.75">
      <c r="A816" s="65"/>
      <c r="B816" s="65"/>
      <c r="C816" s="58" t="s">
        <v>33</v>
      </c>
      <c r="D816" s="62">
        <v>7919</v>
      </c>
      <c r="E816" s="62"/>
      <c r="F816" s="62"/>
      <c r="G816" s="62"/>
      <c r="H816" s="62"/>
      <c r="I816" s="76">
        <v>7919</v>
      </c>
      <c r="J816" s="25">
        <v>6855</v>
      </c>
      <c r="K816" s="26"/>
      <c r="L816" s="26"/>
      <c r="M816" s="26"/>
      <c r="N816" s="26"/>
      <c r="O816" s="15">
        <f t="shared" si="24"/>
        <v>6855</v>
      </c>
      <c r="P816" s="38">
        <f t="shared" si="25"/>
        <v>0.8656396009597171</v>
      </c>
    </row>
    <row r="817" spans="1:16" ht="19.5">
      <c r="A817" s="65"/>
      <c r="B817" s="65"/>
      <c r="C817" s="58" t="s">
        <v>89</v>
      </c>
      <c r="D817" s="62">
        <v>4691</v>
      </c>
      <c r="E817" s="62"/>
      <c r="F817" s="62"/>
      <c r="G817" s="62"/>
      <c r="H817" s="62"/>
      <c r="I817" s="76">
        <v>4691</v>
      </c>
      <c r="J817" s="25">
        <v>3731</v>
      </c>
      <c r="K817" s="26"/>
      <c r="L817" s="26"/>
      <c r="M817" s="26"/>
      <c r="N817" s="26"/>
      <c r="O817" s="15">
        <f t="shared" si="24"/>
        <v>3731</v>
      </c>
      <c r="P817" s="38">
        <f t="shared" si="25"/>
        <v>0.7953528032402473</v>
      </c>
    </row>
    <row r="818" spans="1:16" ht="9.75">
      <c r="A818" s="65"/>
      <c r="B818" s="65"/>
      <c r="C818" s="58" t="s">
        <v>10</v>
      </c>
      <c r="D818" s="62">
        <v>399091</v>
      </c>
      <c r="E818" s="62"/>
      <c r="F818" s="62"/>
      <c r="G818" s="62"/>
      <c r="H818" s="62"/>
      <c r="I818" s="76">
        <v>399091</v>
      </c>
      <c r="J818" s="25">
        <f>361742+1</f>
        <v>361743</v>
      </c>
      <c r="K818" s="26"/>
      <c r="L818" s="26"/>
      <c r="M818" s="26"/>
      <c r="N818" s="26"/>
      <c r="O818" s="15">
        <f t="shared" si="24"/>
        <v>361743</v>
      </c>
      <c r="P818" s="38">
        <f t="shared" si="25"/>
        <v>0.9064173333901291</v>
      </c>
    </row>
    <row r="819" spans="1:16" ht="21" customHeight="1">
      <c r="A819" s="65"/>
      <c r="B819" s="65"/>
      <c r="C819" s="58" t="s">
        <v>225</v>
      </c>
      <c r="D819" s="62">
        <v>72679</v>
      </c>
      <c r="E819" s="62"/>
      <c r="F819" s="62"/>
      <c r="G819" s="62"/>
      <c r="H819" s="62"/>
      <c r="I819" s="76">
        <v>72679</v>
      </c>
      <c r="J819" s="25">
        <v>51273</v>
      </c>
      <c r="K819" s="26"/>
      <c r="L819" s="26"/>
      <c r="M819" s="26"/>
      <c r="N819" s="26"/>
      <c r="O819" s="15">
        <f t="shared" si="24"/>
        <v>51273</v>
      </c>
      <c r="P819" s="38">
        <f t="shared" si="25"/>
        <v>0.7054720070446759</v>
      </c>
    </row>
    <row r="820" spans="1:16" ht="19.5">
      <c r="A820" s="65"/>
      <c r="B820" s="65"/>
      <c r="C820" s="58" t="s">
        <v>227</v>
      </c>
      <c r="D820" s="62">
        <v>760</v>
      </c>
      <c r="E820" s="62"/>
      <c r="F820" s="62"/>
      <c r="G820" s="62"/>
      <c r="H820" s="62"/>
      <c r="I820" s="76">
        <v>760</v>
      </c>
      <c r="J820" s="21">
        <v>760</v>
      </c>
      <c r="K820" s="2"/>
      <c r="L820" s="2"/>
      <c r="M820" s="2"/>
      <c r="N820" s="2"/>
      <c r="O820" s="15">
        <f t="shared" si="24"/>
        <v>760</v>
      </c>
      <c r="P820" s="38">
        <f t="shared" si="25"/>
        <v>1</v>
      </c>
    </row>
    <row r="821" spans="1:16" ht="9.75">
      <c r="A821" s="65"/>
      <c r="B821" s="66" t="s">
        <v>323</v>
      </c>
      <c r="C821" s="36"/>
      <c r="D821" s="35">
        <v>495479</v>
      </c>
      <c r="E821" s="35"/>
      <c r="F821" s="35"/>
      <c r="G821" s="35"/>
      <c r="H821" s="35"/>
      <c r="I821" s="35">
        <v>495479</v>
      </c>
      <c r="J821" s="19">
        <f>SUM(J813:J820)</f>
        <v>433634</v>
      </c>
      <c r="K821" s="19">
        <f>SUM(K813:K820)</f>
        <v>0</v>
      </c>
      <c r="L821" s="19">
        <f>SUM(L813:L820)</f>
        <v>0</v>
      </c>
      <c r="M821" s="19">
        <f>SUM(M813:M820)</f>
        <v>0</v>
      </c>
      <c r="N821" s="19">
        <f>SUM(N813:N820)</f>
        <v>0</v>
      </c>
      <c r="O821" s="27">
        <f t="shared" si="24"/>
        <v>433634</v>
      </c>
      <c r="P821" s="37">
        <f t="shared" si="25"/>
        <v>0.8751813901295514</v>
      </c>
    </row>
    <row r="822" spans="1:16" ht="19.5">
      <c r="A822" s="65"/>
      <c r="B822" s="64" t="s">
        <v>247</v>
      </c>
      <c r="C822" s="58" t="s">
        <v>163</v>
      </c>
      <c r="D822" s="62">
        <v>8421</v>
      </c>
      <c r="E822" s="62"/>
      <c r="F822" s="62"/>
      <c r="G822" s="62"/>
      <c r="H822" s="62"/>
      <c r="I822" s="76">
        <v>8421</v>
      </c>
      <c r="J822" s="21">
        <v>8314</v>
      </c>
      <c r="K822" s="2"/>
      <c r="L822" s="2"/>
      <c r="M822" s="2"/>
      <c r="N822" s="2"/>
      <c r="O822" s="15">
        <f t="shared" si="24"/>
        <v>8314</v>
      </c>
      <c r="P822" s="38">
        <f t="shared" si="25"/>
        <v>0.9872936705854412</v>
      </c>
    </row>
    <row r="823" spans="1:16" ht="19.5">
      <c r="A823" s="65"/>
      <c r="B823" s="65"/>
      <c r="C823" s="58" t="s">
        <v>48</v>
      </c>
      <c r="D823" s="62">
        <v>3398695</v>
      </c>
      <c r="E823" s="62"/>
      <c r="F823" s="62">
        <v>69710</v>
      </c>
      <c r="G823" s="62"/>
      <c r="H823" s="62"/>
      <c r="I823" s="76">
        <v>3468405</v>
      </c>
      <c r="J823" s="21">
        <v>3383692.54</v>
      </c>
      <c r="K823" s="2"/>
      <c r="L823" s="2">
        <v>69529</v>
      </c>
      <c r="M823" s="2"/>
      <c r="N823" s="2"/>
      <c r="O823" s="15">
        <f t="shared" si="24"/>
        <v>3453221.54</v>
      </c>
      <c r="P823" s="38">
        <f t="shared" si="25"/>
        <v>0.9956223509076939</v>
      </c>
    </row>
    <row r="824" spans="1:19" s="8" customFormat="1" ht="9.75">
      <c r="A824" s="65"/>
      <c r="B824" s="65"/>
      <c r="C824" s="58" t="s">
        <v>49</v>
      </c>
      <c r="D824" s="62">
        <v>232350</v>
      </c>
      <c r="E824" s="62"/>
      <c r="F824" s="62">
        <v>4829</v>
      </c>
      <c r="G824" s="62"/>
      <c r="H824" s="62"/>
      <c r="I824" s="76">
        <v>237179</v>
      </c>
      <c r="J824" s="21">
        <v>232328</v>
      </c>
      <c r="K824" s="2"/>
      <c r="L824" s="2">
        <v>4828</v>
      </c>
      <c r="M824" s="2"/>
      <c r="N824" s="2"/>
      <c r="O824" s="15">
        <f t="shared" si="24"/>
        <v>237156</v>
      </c>
      <c r="P824" s="38">
        <f t="shared" si="25"/>
        <v>0.9999030268278389</v>
      </c>
      <c r="R824" s="46"/>
      <c r="S824" s="46"/>
    </row>
    <row r="825" spans="1:16" ht="9.75">
      <c r="A825" s="65"/>
      <c r="B825" s="65"/>
      <c r="C825" s="58" t="s">
        <v>17</v>
      </c>
      <c r="D825" s="62">
        <v>536171</v>
      </c>
      <c r="E825" s="62"/>
      <c r="F825" s="62">
        <v>10777</v>
      </c>
      <c r="G825" s="62"/>
      <c r="H825" s="62"/>
      <c r="I825" s="76">
        <v>546948</v>
      </c>
      <c r="J825" s="21">
        <v>529973.41</v>
      </c>
      <c r="K825" s="2"/>
      <c r="L825" s="2">
        <v>10776</v>
      </c>
      <c r="M825" s="2"/>
      <c r="N825" s="2"/>
      <c r="O825" s="15">
        <f t="shared" si="24"/>
        <v>540749.41</v>
      </c>
      <c r="P825" s="38">
        <f t="shared" si="25"/>
        <v>0.9886669482290822</v>
      </c>
    </row>
    <row r="826" spans="1:16" ht="9.75">
      <c r="A826" s="65"/>
      <c r="B826" s="65"/>
      <c r="C826" s="58" t="s">
        <v>18</v>
      </c>
      <c r="D826" s="62">
        <v>80251</v>
      </c>
      <c r="E826" s="62"/>
      <c r="F826" s="62">
        <v>1505</v>
      </c>
      <c r="G826" s="62"/>
      <c r="H826" s="62"/>
      <c r="I826" s="76">
        <v>81756</v>
      </c>
      <c r="J826" s="21">
        <v>79228</v>
      </c>
      <c r="K826" s="2"/>
      <c r="L826" s="2">
        <v>1503</v>
      </c>
      <c r="M826" s="2"/>
      <c r="N826" s="2"/>
      <c r="O826" s="15">
        <f t="shared" si="24"/>
        <v>80731</v>
      </c>
      <c r="P826" s="38">
        <f t="shared" si="25"/>
        <v>0.9874626938695631</v>
      </c>
    </row>
    <row r="827" spans="1:16" ht="19.5">
      <c r="A827" s="65"/>
      <c r="B827" s="65"/>
      <c r="C827" s="58" t="s">
        <v>61</v>
      </c>
      <c r="D827" s="62">
        <v>600</v>
      </c>
      <c r="E827" s="62"/>
      <c r="F827" s="62"/>
      <c r="G827" s="62"/>
      <c r="H827" s="62"/>
      <c r="I827" s="76">
        <v>600</v>
      </c>
      <c r="J827" s="21">
        <v>600</v>
      </c>
      <c r="K827" s="2"/>
      <c r="L827" s="2"/>
      <c r="M827" s="2"/>
      <c r="N827" s="2"/>
      <c r="O827" s="15">
        <f t="shared" si="24"/>
        <v>600</v>
      </c>
      <c r="P827" s="38">
        <f t="shared" si="25"/>
        <v>1</v>
      </c>
    </row>
    <row r="828" spans="1:16" ht="9.75">
      <c r="A828" s="65"/>
      <c r="B828" s="65"/>
      <c r="C828" s="58" t="s">
        <v>33</v>
      </c>
      <c r="D828" s="62">
        <v>67747</v>
      </c>
      <c r="E828" s="62"/>
      <c r="F828" s="62"/>
      <c r="G828" s="62"/>
      <c r="H828" s="62"/>
      <c r="I828" s="76">
        <v>67747</v>
      </c>
      <c r="J828" s="21">
        <v>67554</v>
      </c>
      <c r="K828" s="2"/>
      <c r="L828" s="2"/>
      <c r="M828" s="2"/>
      <c r="N828" s="2"/>
      <c r="O828" s="15">
        <f t="shared" si="24"/>
        <v>67554</v>
      </c>
      <c r="P828" s="38">
        <f t="shared" si="25"/>
        <v>0.997151165365256</v>
      </c>
    </row>
    <row r="829" spans="1:16" ht="9.75">
      <c r="A829" s="65"/>
      <c r="B829" s="65"/>
      <c r="C829" s="58" t="s">
        <v>115</v>
      </c>
      <c r="D829" s="62"/>
      <c r="E829" s="62">
        <v>47021</v>
      </c>
      <c r="F829" s="62"/>
      <c r="G829" s="62"/>
      <c r="H829" s="62"/>
      <c r="I829" s="76">
        <v>47021</v>
      </c>
      <c r="J829" s="21"/>
      <c r="K829" s="2">
        <v>46769</v>
      </c>
      <c r="L829" s="2"/>
      <c r="M829" s="2"/>
      <c r="N829" s="2"/>
      <c r="O829" s="15">
        <f t="shared" si="24"/>
        <v>46769</v>
      </c>
      <c r="P829" s="38">
        <f t="shared" si="25"/>
        <v>0.994640692456562</v>
      </c>
    </row>
    <row r="830" spans="1:16" ht="9.75">
      <c r="A830" s="65"/>
      <c r="B830" s="65"/>
      <c r="C830" s="58" t="s">
        <v>23</v>
      </c>
      <c r="D830" s="62">
        <v>227984</v>
      </c>
      <c r="E830" s="62"/>
      <c r="F830" s="62">
        <v>2000</v>
      </c>
      <c r="G830" s="62"/>
      <c r="H830" s="62"/>
      <c r="I830" s="76">
        <v>229984</v>
      </c>
      <c r="J830" s="21">
        <v>224955.61</v>
      </c>
      <c r="K830" s="2"/>
      <c r="L830" s="2">
        <v>2000</v>
      </c>
      <c r="M830" s="2"/>
      <c r="N830" s="2"/>
      <c r="O830" s="15">
        <f t="shared" si="24"/>
        <v>226955.61</v>
      </c>
      <c r="P830" s="38">
        <f t="shared" si="25"/>
        <v>0.9868321709336301</v>
      </c>
    </row>
    <row r="831" spans="1:16" ht="9.75">
      <c r="A831" s="65"/>
      <c r="B831" s="65"/>
      <c r="C831" s="58" t="s">
        <v>24</v>
      </c>
      <c r="D831" s="62">
        <v>16046</v>
      </c>
      <c r="E831" s="62"/>
      <c r="F831" s="62"/>
      <c r="G831" s="62"/>
      <c r="H831" s="62"/>
      <c r="I831" s="76">
        <v>16046</v>
      </c>
      <c r="J831" s="21">
        <v>15987</v>
      </c>
      <c r="K831" s="2"/>
      <c r="L831" s="2"/>
      <c r="M831" s="2"/>
      <c r="N831" s="2"/>
      <c r="O831" s="15">
        <f t="shared" si="24"/>
        <v>15987</v>
      </c>
      <c r="P831" s="38">
        <f t="shared" si="25"/>
        <v>0.9963230711703851</v>
      </c>
    </row>
    <row r="832" spans="1:16" ht="9.75">
      <c r="A832" s="65"/>
      <c r="B832" s="65"/>
      <c r="C832" s="58" t="s">
        <v>50</v>
      </c>
      <c r="D832" s="62">
        <v>2630</v>
      </c>
      <c r="E832" s="62"/>
      <c r="F832" s="62"/>
      <c r="G832" s="62"/>
      <c r="H832" s="62"/>
      <c r="I832" s="76">
        <v>2630</v>
      </c>
      <c r="J832" s="21">
        <v>2544</v>
      </c>
      <c r="K832" s="2"/>
      <c r="L832" s="2"/>
      <c r="M832" s="2"/>
      <c r="N832" s="2"/>
      <c r="O832" s="15">
        <f t="shared" si="24"/>
        <v>2544</v>
      </c>
      <c r="P832" s="38">
        <f t="shared" si="25"/>
        <v>0.9673003802281369</v>
      </c>
    </row>
    <row r="833" spans="1:19" s="10" customFormat="1" ht="11.25">
      <c r="A833" s="65"/>
      <c r="B833" s="65"/>
      <c r="C833" s="58" t="s">
        <v>10</v>
      </c>
      <c r="D833" s="62">
        <v>31225</v>
      </c>
      <c r="E833" s="62"/>
      <c r="F833" s="62">
        <v>500</v>
      </c>
      <c r="G833" s="62"/>
      <c r="H833" s="62"/>
      <c r="I833" s="76">
        <v>31725</v>
      </c>
      <c r="J833" s="21">
        <v>28708</v>
      </c>
      <c r="K833" s="2"/>
      <c r="L833" s="2">
        <v>500</v>
      </c>
      <c r="M833" s="2"/>
      <c r="N833" s="2"/>
      <c r="O833" s="15">
        <f t="shared" si="24"/>
        <v>29208</v>
      </c>
      <c r="P833" s="38">
        <f t="shared" si="25"/>
        <v>0.9206619385342789</v>
      </c>
      <c r="R833" s="49"/>
      <c r="S833" s="49"/>
    </row>
    <row r="834" spans="1:16" ht="29.25">
      <c r="A834" s="65"/>
      <c r="B834" s="65"/>
      <c r="C834" s="58" t="s">
        <v>221</v>
      </c>
      <c r="D834" s="62">
        <v>1670</v>
      </c>
      <c r="E834" s="62"/>
      <c r="F834" s="62"/>
      <c r="G834" s="62"/>
      <c r="H834" s="62"/>
      <c r="I834" s="76">
        <v>1670</v>
      </c>
      <c r="J834" s="21">
        <v>1667</v>
      </c>
      <c r="K834" s="2"/>
      <c r="L834" s="2"/>
      <c r="M834" s="2"/>
      <c r="N834" s="2"/>
      <c r="O834" s="15">
        <f t="shared" si="24"/>
        <v>1667</v>
      </c>
      <c r="P834" s="38">
        <f t="shared" si="25"/>
        <v>0.9982035928143712</v>
      </c>
    </row>
    <row r="835" spans="1:16" ht="19.5">
      <c r="A835" s="65"/>
      <c r="B835" s="65"/>
      <c r="C835" s="58" t="s">
        <v>52</v>
      </c>
      <c r="D835" s="62">
        <v>137623</v>
      </c>
      <c r="E835" s="62"/>
      <c r="F835" s="62">
        <v>2799</v>
      </c>
      <c r="G835" s="62"/>
      <c r="H835" s="62"/>
      <c r="I835" s="76">
        <v>140422</v>
      </c>
      <c r="J835" s="21">
        <v>137623</v>
      </c>
      <c r="K835" s="2"/>
      <c r="L835" s="2">
        <v>2799</v>
      </c>
      <c r="M835" s="2"/>
      <c r="N835" s="2"/>
      <c r="O835" s="15">
        <f t="shared" si="24"/>
        <v>140422</v>
      </c>
      <c r="P835" s="38">
        <f t="shared" si="25"/>
        <v>1</v>
      </c>
    </row>
    <row r="836" spans="1:16" ht="22.5" customHeight="1">
      <c r="A836" s="65"/>
      <c r="B836" s="65"/>
      <c r="C836" s="58" t="s">
        <v>225</v>
      </c>
      <c r="D836" s="62">
        <v>250</v>
      </c>
      <c r="E836" s="62"/>
      <c r="F836" s="62"/>
      <c r="G836" s="62"/>
      <c r="H836" s="62"/>
      <c r="I836" s="76">
        <v>250</v>
      </c>
      <c r="J836" s="21">
        <v>250</v>
      </c>
      <c r="K836" s="2"/>
      <c r="L836" s="2"/>
      <c r="M836" s="2"/>
      <c r="N836" s="2"/>
      <c r="O836" s="15">
        <f t="shared" si="24"/>
        <v>250</v>
      </c>
      <c r="P836" s="38">
        <f t="shared" si="25"/>
        <v>1</v>
      </c>
    </row>
    <row r="837" spans="1:16" ht="29.25">
      <c r="A837" s="65"/>
      <c r="B837" s="65"/>
      <c r="C837" s="58" t="s">
        <v>226</v>
      </c>
      <c r="D837" s="62">
        <v>150</v>
      </c>
      <c r="E837" s="62"/>
      <c r="F837" s="62"/>
      <c r="G837" s="62"/>
      <c r="H837" s="62"/>
      <c r="I837" s="76">
        <v>150</v>
      </c>
      <c r="J837" s="21">
        <v>150</v>
      </c>
      <c r="K837" s="2"/>
      <c r="L837" s="2"/>
      <c r="M837" s="2"/>
      <c r="N837" s="2"/>
      <c r="O837" s="15">
        <f t="shared" si="24"/>
        <v>150</v>
      </c>
      <c r="P837" s="38">
        <f t="shared" si="25"/>
        <v>1</v>
      </c>
    </row>
    <row r="838" spans="1:16" ht="19.5">
      <c r="A838" s="65"/>
      <c r="B838" s="65"/>
      <c r="C838" s="58" t="s">
        <v>227</v>
      </c>
      <c r="D838" s="62">
        <v>380</v>
      </c>
      <c r="E838" s="62"/>
      <c r="F838" s="62"/>
      <c r="G838" s="62"/>
      <c r="H838" s="62"/>
      <c r="I838" s="76">
        <v>380</v>
      </c>
      <c r="J838" s="21">
        <v>377</v>
      </c>
      <c r="K838" s="2"/>
      <c r="L838" s="2"/>
      <c r="M838" s="2"/>
      <c r="N838" s="2"/>
      <c r="O838" s="15">
        <f t="shared" si="24"/>
        <v>377</v>
      </c>
      <c r="P838" s="38">
        <f t="shared" si="25"/>
        <v>0.9921052631578947</v>
      </c>
    </row>
    <row r="839" spans="1:16" ht="19.5">
      <c r="A839" s="65"/>
      <c r="B839" s="65"/>
      <c r="C839" s="58" t="s">
        <v>27</v>
      </c>
      <c r="D839" s="62">
        <v>41250</v>
      </c>
      <c r="E839" s="62"/>
      <c r="F839" s="62"/>
      <c r="G839" s="62"/>
      <c r="H839" s="62"/>
      <c r="I839" s="76">
        <v>41250</v>
      </c>
      <c r="J839" s="21">
        <v>41087</v>
      </c>
      <c r="K839" s="2"/>
      <c r="L839" s="2"/>
      <c r="M839" s="2"/>
      <c r="N839" s="2"/>
      <c r="O839" s="15">
        <f aca="true" t="shared" si="26" ref="O839:O902">SUM(J839:N839)</f>
        <v>41087</v>
      </c>
      <c r="P839" s="38">
        <f aca="true" t="shared" si="27" ref="P839:P902">O839/I839</f>
        <v>0.9960484848484848</v>
      </c>
    </row>
    <row r="840" spans="1:19" s="8" customFormat="1" ht="9.75">
      <c r="A840" s="65"/>
      <c r="B840" s="66" t="s">
        <v>324</v>
      </c>
      <c r="C840" s="36"/>
      <c r="D840" s="35">
        <v>4783443</v>
      </c>
      <c r="E840" s="35">
        <v>47021</v>
      </c>
      <c r="F840" s="35">
        <v>92120</v>
      </c>
      <c r="G840" s="35"/>
      <c r="H840" s="35"/>
      <c r="I840" s="35">
        <v>4922584</v>
      </c>
      <c r="J840" s="19">
        <f>SUM(J822:J839)</f>
        <v>4755038.5600000005</v>
      </c>
      <c r="K840" s="20">
        <f>SUM(K822:K839)</f>
        <v>46769</v>
      </c>
      <c r="L840" s="20">
        <f>SUM(L822:L839)</f>
        <v>91935</v>
      </c>
      <c r="M840" s="20">
        <f>SUM(M822:M839)</f>
        <v>0</v>
      </c>
      <c r="N840" s="20">
        <f>SUM(N822:N839)</f>
        <v>0</v>
      </c>
      <c r="O840" s="27">
        <f t="shared" si="26"/>
        <v>4893742.5600000005</v>
      </c>
      <c r="P840" s="37">
        <f t="shared" si="27"/>
        <v>0.9941409958672113</v>
      </c>
      <c r="R840" s="46"/>
      <c r="S840" s="46"/>
    </row>
    <row r="841" spans="1:16" ht="29.25">
      <c r="A841" s="65"/>
      <c r="B841" s="64" t="s">
        <v>105</v>
      </c>
      <c r="C841" s="58" t="s">
        <v>55</v>
      </c>
      <c r="D841" s="62">
        <v>378020</v>
      </c>
      <c r="E841" s="62"/>
      <c r="F841" s="62"/>
      <c r="G841" s="62"/>
      <c r="H841" s="62"/>
      <c r="I841" s="76">
        <v>378020</v>
      </c>
      <c r="J841" s="25">
        <v>374749</v>
      </c>
      <c r="K841" s="26"/>
      <c r="L841" s="26"/>
      <c r="M841" s="26"/>
      <c r="N841" s="26"/>
      <c r="O841" s="15">
        <f t="shared" si="26"/>
        <v>374749</v>
      </c>
      <c r="P841" s="38">
        <f t="shared" si="27"/>
        <v>0.9913470186762605</v>
      </c>
    </row>
    <row r="842" spans="1:16" ht="19.5">
      <c r="A842" s="65"/>
      <c r="B842" s="65"/>
      <c r="C842" s="58" t="s">
        <v>48</v>
      </c>
      <c r="D842" s="62">
        <v>212723</v>
      </c>
      <c r="E842" s="62"/>
      <c r="F842" s="62">
        <v>38417</v>
      </c>
      <c r="G842" s="62"/>
      <c r="H842" s="62"/>
      <c r="I842" s="76">
        <v>251140</v>
      </c>
      <c r="J842" s="25">
        <v>210888</v>
      </c>
      <c r="K842" s="26"/>
      <c r="L842" s="26">
        <v>38361</v>
      </c>
      <c r="M842" s="26"/>
      <c r="N842" s="26"/>
      <c r="O842" s="15">
        <f t="shared" si="26"/>
        <v>249249</v>
      </c>
      <c r="P842" s="38">
        <f t="shared" si="27"/>
        <v>0.9924703352711635</v>
      </c>
    </row>
    <row r="843" spans="1:16" ht="9.75">
      <c r="A843" s="65"/>
      <c r="B843" s="65"/>
      <c r="C843" s="58" t="s">
        <v>17</v>
      </c>
      <c r="D843" s="62">
        <v>73326</v>
      </c>
      <c r="E843" s="62">
        <v>3983</v>
      </c>
      <c r="F843" s="62">
        <v>5945</v>
      </c>
      <c r="G843" s="62"/>
      <c r="H843" s="62"/>
      <c r="I843" s="76">
        <v>83254</v>
      </c>
      <c r="J843" s="25">
        <v>72456</v>
      </c>
      <c r="K843" s="26">
        <v>3406</v>
      </c>
      <c r="L843" s="26">
        <v>5847</v>
      </c>
      <c r="M843" s="26"/>
      <c r="N843" s="26"/>
      <c r="O843" s="15">
        <f t="shared" si="26"/>
        <v>81709</v>
      </c>
      <c r="P843" s="38">
        <f t="shared" si="27"/>
        <v>0.9814423331011123</v>
      </c>
    </row>
    <row r="844" spans="1:16" ht="9.75">
      <c r="A844" s="65"/>
      <c r="B844" s="65"/>
      <c r="C844" s="58" t="s">
        <v>18</v>
      </c>
      <c r="D844" s="62">
        <v>11636</v>
      </c>
      <c r="E844" s="62">
        <v>605</v>
      </c>
      <c r="F844" s="62">
        <v>940</v>
      </c>
      <c r="G844" s="62"/>
      <c r="H844" s="62"/>
      <c r="I844" s="76">
        <v>13181</v>
      </c>
      <c r="J844" s="25">
        <v>11428</v>
      </c>
      <c r="K844" s="26">
        <v>544</v>
      </c>
      <c r="L844" s="26">
        <v>833</v>
      </c>
      <c r="M844" s="26"/>
      <c r="N844" s="26"/>
      <c r="O844" s="15">
        <f t="shared" si="26"/>
        <v>12805</v>
      </c>
      <c r="P844" s="38">
        <f t="shared" si="27"/>
        <v>0.9714740914953341</v>
      </c>
    </row>
    <row r="845" spans="1:16" ht="9.75">
      <c r="A845" s="65"/>
      <c r="B845" s="65"/>
      <c r="C845" s="58" t="s">
        <v>162</v>
      </c>
      <c r="D845" s="62">
        <v>390104</v>
      </c>
      <c r="E845" s="62">
        <v>64912</v>
      </c>
      <c r="F845" s="62"/>
      <c r="G845" s="62"/>
      <c r="H845" s="62"/>
      <c r="I845" s="76">
        <v>455016</v>
      </c>
      <c r="J845" s="25">
        <v>371840</v>
      </c>
      <c r="K845" s="26">
        <v>64632</v>
      </c>
      <c r="L845" s="26"/>
      <c r="M845" s="26"/>
      <c r="N845" s="26"/>
      <c r="O845" s="15">
        <f t="shared" si="26"/>
        <v>436472</v>
      </c>
      <c r="P845" s="38">
        <f t="shared" si="27"/>
        <v>0.959245389173128</v>
      </c>
    </row>
    <row r="846" spans="1:16" ht="9.75">
      <c r="A846" s="65"/>
      <c r="B846" s="65"/>
      <c r="C846" s="58" t="s">
        <v>33</v>
      </c>
      <c r="D846" s="62">
        <v>213963</v>
      </c>
      <c r="E846" s="62">
        <v>96654</v>
      </c>
      <c r="F846" s="62"/>
      <c r="G846" s="62"/>
      <c r="H846" s="62"/>
      <c r="I846" s="76">
        <v>310617</v>
      </c>
      <c r="J846" s="25">
        <v>196528</v>
      </c>
      <c r="K846" s="26">
        <v>96473</v>
      </c>
      <c r="L846" s="26"/>
      <c r="M846" s="26"/>
      <c r="N846" s="26"/>
      <c r="O846" s="15">
        <f t="shared" si="26"/>
        <v>293001</v>
      </c>
      <c r="P846" s="38">
        <f t="shared" si="27"/>
        <v>0.9432870705724413</v>
      </c>
    </row>
    <row r="847" spans="1:16" ht="19.5">
      <c r="A847" s="65"/>
      <c r="B847" s="65"/>
      <c r="C847" s="58" t="s">
        <v>89</v>
      </c>
      <c r="D847" s="62">
        <v>14275</v>
      </c>
      <c r="E847" s="62">
        <v>6650</v>
      </c>
      <c r="F847" s="62"/>
      <c r="G847" s="62"/>
      <c r="H847" s="62"/>
      <c r="I847" s="76">
        <v>20925</v>
      </c>
      <c r="J847" s="25">
        <v>14270</v>
      </c>
      <c r="K847" s="26">
        <v>6607</v>
      </c>
      <c r="L847" s="26"/>
      <c r="M847" s="26"/>
      <c r="N847" s="26"/>
      <c r="O847" s="15">
        <f t="shared" si="26"/>
        <v>20877</v>
      </c>
      <c r="P847" s="38">
        <f t="shared" si="27"/>
        <v>0.9977060931899642</v>
      </c>
    </row>
    <row r="848" spans="1:16" ht="9.75">
      <c r="A848" s="65"/>
      <c r="B848" s="65"/>
      <c r="C848" s="58" t="s">
        <v>23</v>
      </c>
      <c r="D848" s="62">
        <v>16815</v>
      </c>
      <c r="E848" s="62"/>
      <c r="F848" s="62"/>
      <c r="G848" s="62"/>
      <c r="H848" s="62"/>
      <c r="I848" s="76">
        <v>16815</v>
      </c>
      <c r="J848" s="25">
        <v>15615</v>
      </c>
      <c r="K848" s="26"/>
      <c r="L848" s="26"/>
      <c r="M848" s="26"/>
      <c r="N848" s="26"/>
      <c r="O848" s="15">
        <f t="shared" si="26"/>
        <v>15615</v>
      </c>
      <c r="P848" s="38">
        <f t="shared" si="27"/>
        <v>0.928635147190009</v>
      </c>
    </row>
    <row r="849" spans="1:16" ht="9.75">
      <c r="A849" s="65"/>
      <c r="B849" s="65"/>
      <c r="C849" s="58" t="s">
        <v>24</v>
      </c>
      <c r="D849" s="62">
        <v>2700</v>
      </c>
      <c r="E849" s="62"/>
      <c r="F849" s="62"/>
      <c r="G849" s="62"/>
      <c r="H849" s="62"/>
      <c r="I849" s="76">
        <v>2700</v>
      </c>
      <c r="J849" s="25">
        <v>2700</v>
      </c>
      <c r="K849" s="26"/>
      <c r="L849" s="26"/>
      <c r="M849" s="26"/>
      <c r="N849" s="26"/>
      <c r="O849" s="15">
        <f t="shared" si="26"/>
        <v>2700</v>
      </c>
      <c r="P849" s="38">
        <f t="shared" si="27"/>
        <v>1</v>
      </c>
    </row>
    <row r="850" spans="1:16" ht="9.75">
      <c r="A850" s="65"/>
      <c r="B850" s="65"/>
      <c r="C850" s="58" t="s">
        <v>10</v>
      </c>
      <c r="D850" s="62">
        <v>377658</v>
      </c>
      <c r="E850" s="62">
        <v>35750</v>
      </c>
      <c r="F850" s="62"/>
      <c r="G850" s="62"/>
      <c r="H850" s="62"/>
      <c r="I850" s="76">
        <v>413408</v>
      </c>
      <c r="J850" s="25">
        <f>317529+1</f>
        <v>317530</v>
      </c>
      <c r="K850" s="26">
        <v>35466</v>
      </c>
      <c r="L850" s="26"/>
      <c r="M850" s="26"/>
      <c r="N850" s="26"/>
      <c r="O850" s="15">
        <f t="shared" si="26"/>
        <v>352996</v>
      </c>
      <c r="P850" s="38">
        <f t="shared" si="27"/>
        <v>0.8538683334623423</v>
      </c>
    </row>
    <row r="851" spans="1:16" ht="29.25">
      <c r="A851" s="65"/>
      <c r="B851" s="65"/>
      <c r="C851" s="58" t="s">
        <v>221</v>
      </c>
      <c r="D851" s="62">
        <v>960</v>
      </c>
      <c r="E851" s="62"/>
      <c r="F851" s="62"/>
      <c r="G851" s="62"/>
      <c r="H851" s="62"/>
      <c r="I851" s="76">
        <v>960</v>
      </c>
      <c r="J851" s="25">
        <v>960</v>
      </c>
      <c r="K851" s="26"/>
      <c r="L851" s="26"/>
      <c r="M851" s="26"/>
      <c r="N851" s="26"/>
      <c r="O851" s="15">
        <f t="shared" si="26"/>
        <v>960</v>
      </c>
      <c r="P851" s="38">
        <f t="shared" si="27"/>
        <v>1</v>
      </c>
    </row>
    <row r="852" spans="1:16" ht="9.75">
      <c r="A852" s="65"/>
      <c r="B852" s="65"/>
      <c r="C852" s="58" t="s">
        <v>51</v>
      </c>
      <c r="D852" s="62">
        <v>1085</v>
      </c>
      <c r="E852" s="62"/>
      <c r="F852" s="62"/>
      <c r="G852" s="62"/>
      <c r="H852" s="62"/>
      <c r="I852" s="76">
        <v>1085</v>
      </c>
      <c r="J852" s="25">
        <v>1083</v>
      </c>
      <c r="K852" s="26"/>
      <c r="L852" s="26"/>
      <c r="M852" s="26"/>
      <c r="N852" s="26"/>
      <c r="O852" s="15">
        <f t="shared" si="26"/>
        <v>1083</v>
      </c>
      <c r="P852" s="38">
        <f t="shared" si="27"/>
        <v>0.9981566820276497</v>
      </c>
    </row>
    <row r="853" spans="1:16" ht="9.75">
      <c r="A853" s="65"/>
      <c r="B853" s="65"/>
      <c r="C853" s="58" t="s">
        <v>25</v>
      </c>
      <c r="D853" s="62">
        <v>550</v>
      </c>
      <c r="E853" s="62">
        <v>4000</v>
      </c>
      <c r="F853" s="62"/>
      <c r="G853" s="62"/>
      <c r="H853" s="62"/>
      <c r="I853" s="76">
        <v>4550</v>
      </c>
      <c r="J853" s="25">
        <v>550</v>
      </c>
      <c r="K853" s="26">
        <v>4000</v>
      </c>
      <c r="L853" s="26"/>
      <c r="M853" s="26"/>
      <c r="N853" s="26"/>
      <c r="O853" s="15">
        <f t="shared" si="26"/>
        <v>4550</v>
      </c>
      <c r="P853" s="38">
        <f t="shared" si="27"/>
        <v>1</v>
      </c>
    </row>
    <row r="854" spans="1:19" s="8" customFormat="1" ht="19.5">
      <c r="A854" s="65"/>
      <c r="B854" s="65"/>
      <c r="C854" s="58" t="s">
        <v>52</v>
      </c>
      <c r="D854" s="62">
        <v>2040492</v>
      </c>
      <c r="E854" s="62"/>
      <c r="F854" s="62"/>
      <c r="G854" s="62"/>
      <c r="H854" s="62"/>
      <c r="I854" s="76">
        <v>2040492</v>
      </c>
      <c r="J854" s="25">
        <v>2040492</v>
      </c>
      <c r="K854" s="26"/>
      <c r="L854" s="26"/>
      <c r="M854" s="26"/>
      <c r="N854" s="26"/>
      <c r="O854" s="15">
        <f t="shared" si="26"/>
        <v>2040492</v>
      </c>
      <c r="P854" s="38">
        <f t="shared" si="27"/>
        <v>1</v>
      </c>
      <c r="R854" s="46"/>
      <c r="S854" s="46"/>
    </row>
    <row r="855" spans="1:16" ht="9.75">
      <c r="A855" s="65"/>
      <c r="B855" s="65"/>
      <c r="C855" s="58" t="s">
        <v>166</v>
      </c>
      <c r="D855" s="62">
        <v>480</v>
      </c>
      <c r="E855" s="62"/>
      <c r="F855" s="62"/>
      <c r="G855" s="62"/>
      <c r="H855" s="62"/>
      <c r="I855" s="76">
        <v>480</v>
      </c>
      <c r="J855" s="25">
        <v>419</v>
      </c>
      <c r="K855" s="26"/>
      <c r="L855" s="26"/>
      <c r="M855" s="26"/>
      <c r="N855" s="26"/>
      <c r="O855" s="15">
        <f t="shared" si="26"/>
        <v>419</v>
      </c>
      <c r="P855" s="38">
        <f t="shared" si="27"/>
        <v>0.8729166666666667</v>
      </c>
    </row>
    <row r="856" spans="1:16" ht="19.5">
      <c r="A856" s="65"/>
      <c r="B856" s="65"/>
      <c r="C856" s="58" t="s">
        <v>41</v>
      </c>
      <c r="D856" s="62">
        <v>1000</v>
      </c>
      <c r="E856" s="62"/>
      <c r="F856" s="62"/>
      <c r="G856" s="62"/>
      <c r="H856" s="62"/>
      <c r="I856" s="76">
        <v>1000</v>
      </c>
      <c r="J856" s="25">
        <v>250</v>
      </c>
      <c r="K856" s="26"/>
      <c r="L856" s="26"/>
      <c r="M856" s="26"/>
      <c r="N856" s="26"/>
      <c r="O856" s="15">
        <f t="shared" si="26"/>
        <v>250</v>
      </c>
      <c r="P856" s="38">
        <f t="shared" si="27"/>
        <v>0.25</v>
      </c>
    </row>
    <row r="857" spans="1:16" ht="20.25" customHeight="1">
      <c r="A857" s="65"/>
      <c r="B857" s="65"/>
      <c r="C857" s="58" t="s">
        <v>225</v>
      </c>
      <c r="D857" s="62">
        <v>975</v>
      </c>
      <c r="E857" s="62"/>
      <c r="F857" s="62"/>
      <c r="G857" s="62"/>
      <c r="H857" s="62"/>
      <c r="I857" s="76">
        <v>975</v>
      </c>
      <c r="J857" s="25">
        <v>927</v>
      </c>
      <c r="K857" s="26"/>
      <c r="L857" s="26"/>
      <c r="M857" s="26"/>
      <c r="N857" s="26"/>
      <c r="O857" s="15">
        <f t="shared" si="26"/>
        <v>927</v>
      </c>
      <c r="P857" s="38">
        <f t="shared" si="27"/>
        <v>0.9507692307692308</v>
      </c>
    </row>
    <row r="858" spans="1:16" ht="29.25">
      <c r="A858" s="65"/>
      <c r="B858" s="65"/>
      <c r="C858" s="58" t="s">
        <v>226</v>
      </c>
      <c r="D858" s="62">
        <v>641</v>
      </c>
      <c r="E858" s="62">
        <v>200</v>
      </c>
      <c r="F858" s="62"/>
      <c r="G858" s="62"/>
      <c r="H858" s="62"/>
      <c r="I858" s="76">
        <v>841</v>
      </c>
      <c r="J858" s="25">
        <v>626</v>
      </c>
      <c r="K858" s="26">
        <v>191</v>
      </c>
      <c r="L858" s="26"/>
      <c r="M858" s="26"/>
      <c r="N858" s="26"/>
      <c r="O858" s="15">
        <f t="shared" si="26"/>
        <v>817</v>
      </c>
      <c r="P858" s="38">
        <f t="shared" si="27"/>
        <v>0.9714625445897741</v>
      </c>
    </row>
    <row r="859" spans="1:16" ht="19.5">
      <c r="A859" s="65"/>
      <c r="B859" s="65"/>
      <c r="C859" s="58" t="s">
        <v>227</v>
      </c>
      <c r="D859" s="62">
        <v>20296</v>
      </c>
      <c r="E859" s="62"/>
      <c r="F859" s="62"/>
      <c r="G859" s="62"/>
      <c r="H859" s="62"/>
      <c r="I859" s="76">
        <v>20296</v>
      </c>
      <c r="J859" s="25">
        <v>17913</v>
      </c>
      <c r="K859" s="26"/>
      <c r="L859" s="26"/>
      <c r="M859" s="26"/>
      <c r="N859" s="26"/>
      <c r="O859" s="15">
        <f t="shared" si="26"/>
        <v>17913</v>
      </c>
      <c r="P859" s="38">
        <f t="shared" si="27"/>
        <v>0.8825877020102483</v>
      </c>
    </row>
    <row r="860" spans="1:16" ht="19.5">
      <c r="A860" s="65"/>
      <c r="B860" s="65"/>
      <c r="C860" s="58" t="s">
        <v>27</v>
      </c>
      <c r="D860" s="62"/>
      <c r="E860" s="62">
        <v>5826</v>
      </c>
      <c r="F860" s="62"/>
      <c r="G860" s="62"/>
      <c r="H860" s="62"/>
      <c r="I860" s="76">
        <v>5826</v>
      </c>
      <c r="J860" s="25"/>
      <c r="K860" s="26">
        <v>5825</v>
      </c>
      <c r="L860" s="26"/>
      <c r="M860" s="26"/>
      <c r="N860" s="26"/>
      <c r="O860" s="15">
        <f t="shared" si="26"/>
        <v>5825</v>
      </c>
      <c r="P860" s="38">
        <f t="shared" si="27"/>
        <v>0.9998283556470993</v>
      </c>
    </row>
    <row r="861" spans="1:19" s="8" customFormat="1" ht="9.75">
      <c r="A861" s="65"/>
      <c r="B861" s="66" t="s">
        <v>325</v>
      </c>
      <c r="C861" s="36"/>
      <c r="D861" s="35">
        <v>3757699</v>
      </c>
      <c r="E861" s="35">
        <v>218580</v>
      </c>
      <c r="F861" s="35">
        <v>45302</v>
      </c>
      <c r="G861" s="35"/>
      <c r="H861" s="35"/>
      <c r="I861" s="35">
        <v>4021581</v>
      </c>
      <c r="J861" s="19">
        <f>SUM(J841:J860)</f>
        <v>3651224</v>
      </c>
      <c r="K861" s="19">
        <f>SUM(K841:K860)</f>
        <v>217144</v>
      </c>
      <c r="L861" s="19">
        <f>SUM(L841:L860)</f>
        <v>45041</v>
      </c>
      <c r="M861" s="19">
        <f>SUM(M841:M860)</f>
        <v>0</v>
      </c>
      <c r="N861" s="19">
        <f>SUM(N841:N860)</f>
        <v>0</v>
      </c>
      <c r="O861" s="27">
        <f t="shared" si="26"/>
        <v>3913409</v>
      </c>
      <c r="P861" s="37">
        <f t="shared" si="27"/>
        <v>0.9731021207828463</v>
      </c>
      <c r="R861" s="46"/>
      <c r="S861" s="46"/>
    </row>
    <row r="862" spans="1:16" ht="19.5">
      <c r="A862" s="65"/>
      <c r="B862" s="64" t="s">
        <v>106</v>
      </c>
      <c r="C862" s="58" t="s">
        <v>107</v>
      </c>
      <c r="D862" s="62">
        <v>1503422</v>
      </c>
      <c r="E862" s="62"/>
      <c r="F862" s="62"/>
      <c r="G862" s="62"/>
      <c r="H862" s="62"/>
      <c r="I862" s="76">
        <v>1503422</v>
      </c>
      <c r="J862" s="25">
        <v>1503422</v>
      </c>
      <c r="K862" s="25"/>
      <c r="L862" s="25"/>
      <c r="M862" s="25"/>
      <c r="N862" s="25"/>
      <c r="O862" s="15">
        <f t="shared" si="26"/>
        <v>1503422</v>
      </c>
      <c r="P862" s="38">
        <f t="shared" si="27"/>
        <v>1</v>
      </c>
    </row>
    <row r="863" spans="1:19" s="8" customFormat="1" ht="9.75">
      <c r="A863" s="65"/>
      <c r="B863" s="66" t="s">
        <v>326</v>
      </c>
      <c r="C863" s="36"/>
      <c r="D863" s="35">
        <v>1503422</v>
      </c>
      <c r="E863" s="35"/>
      <c r="F863" s="35"/>
      <c r="G863" s="35"/>
      <c r="H863" s="35"/>
      <c r="I863" s="35">
        <v>1503422</v>
      </c>
      <c r="J863" s="28">
        <f>SUM(J862)</f>
        <v>1503422</v>
      </c>
      <c r="K863" s="28">
        <f>SUM(K862)</f>
        <v>0</v>
      </c>
      <c r="L863" s="28">
        <f>SUM(L862)</f>
        <v>0</v>
      </c>
      <c r="M863" s="28">
        <f>SUM(M862)</f>
        <v>0</v>
      </c>
      <c r="N863" s="28">
        <f>SUM(N862)</f>
        <v>0</v>
      </c>
      <c r="O863" s="27">
        <f t="shared" si="26"/>
        <v>1503422</v>
      </c>
      <c r="P863" s="37">
        <f t="shared" si="27"/>
        <v>1</v>
      </c>
      <c r="R863" s="46"/>
      <c r="S863" s="46"/>
    </row>
    <row r="864" spans="1:18" ht="9.75">
      <c r="A864" s="67" t="s">
        <v>327</v>
      </c>
      <c r="B864" s="68"/>
      <c r="C864" s="59"/>
      <c r="D864" s="63">
        <v>178630169</v>
      </c>
      <c r="E864" s="63">
        <v>610581</v>
      </c>
      <c r="F864" s="63">
        <v>92715274</v>
      </c>
      <c r="G864" s="63"/>
      <c r="H864" s="63"/>
      <c r="I864" s="77">
        <v>271956024</v>
      </c>
      <c r="J864" s="22">
        <f>SUM(J861,J840,J821,J812,J792,J782,J763,J742,J705,J685,J670,J638,J635,J621,J589,J583,J563,J547,J863)</f>
        <v>175701352.20999998</v>
      </c>
      <c r="K864" s="22">
        <f>SUM(K861,K840,K821,K812,K792,K782,K763,K742,K705,K685,K670,K638,K635,K621,K589,K583,K563,K547,K863)</f>
        <v>608736.47</v>
      </c>
      <c r="L864" s="22">
        <f>SUM(L861,L840,L821,L812,L792,L782,L763,L742,L705,L685,L670,L638,L635,L621,L589,L583,L563,L547,L863)</f>
        <v>91478069.94</v>
      </c>
      <c r="M864" s="22">
        <f>SUM(M861,M840,M821,M812,M792,M782,M763,M742,M705,M685,M670,M638,M635,M621,M589,M583,M563,M547,M863)</f>
        <v>0</v>
      </c>
      <c r="N864" s="22">
        <f>SUM(N861,N840,N821,N812,N792,N782,N763,N742,N705,N685,N670,N638,N635,N621,N589,N583,N563,N547,N863)</f>
        <v>0</v>
      </c>
      <c r="O864" s="30">
        <f t="shared" si="26"/>
        <v>267788158.61999997</v>
      </c>
      <c r="P864" s="39">
        <f t="shared" si="27"/>
        <v>0.9846744877399737</v>
      </c>
      <c r="Q864" s="5">
        <f>-175178987.27-526853.61</f>
        <v>-175705840.88000003</v>
      </c>
      <c r="R864" s="32">
        <f>SUM(J864,Q864)</f>
        <v>-4488.670000046492</v>
      </c>
    </row>
    <row r="865" spans="1:16" ht="22.5" customHeight="1">
      <c r="A865" s="79" t="s">
        <v>108</v>
      </c>
      <c r="B865" s="64" t="s">
        <v>109</v>
      </c>
      <c r="C865" s="58" t="s">
        <v>110</v>
      </c>
      <c r="D865" s="62">
        <v>96650</v>
      </c>
      <c r="E865" s="62"/>
      <c r="F865" s="62"/>
      <c r="G865" s="62"/>
      <c r="H865" s="62"/>
      <c r="I865" s="76">
        <v>96650</v>
      </c>
      <c r="J865" s="21">
        <v>85450</v>
      </c>
      <c r="K865" s="2"/>
      <c r="L865" s="2"/>
      <c r="M865" s="2"/>
      <c r="N865" s="2"/>
      <c r="O865" s="15">
        <f t="shared" si="26"/>
        <v>85450</v>
      </c>
      <c r="P865" s="38">
        <f t="shared" si="27"/>
        <v>0.884117951370926</v>
      </c>
    </row>
    <row r="866" spans="1:16" ht="9.75">
      <c r="A866" s="86"/>
      <c r="B866" s="66" t="s">
        <v>328</v>
      </c>
      <c r="C866" s="36"/>
      <c r="D866" s="35">
        <v>96650</v>
      </c>
      <c r="E866" s="35"/>
      <c r="F866" s="35"/>
      <c r="G866" s="35"/>
      <c r="H866" s="35"/>
      <c r="I866" s="35">
        <v>96650</v>
      </c>
      <c r="J866" s="19">
        <f aca="true" t="shared" si="28" ref="J866:N867">SUM(J865)</f>
        <v>85450</v>
      </c>
      <c r="K866" s="20">
        <f t="shared" si="28"/>
        <v>0</v>
      </c>
      <c r="L866" s="20">
        <f t="shared" si="28"/>
        <v>0</v>
      </c>
      <c r="M866" s="20">
        <f t="shared" si="28"/>
        <v>0</v>
      </c>
      <c r="N866" s="20">
        <f t="shared" si="28"/>
        <v>0</v>
      </c>
      <c r="O866" s="27">
        <f t="shared" si="26"/>
        <v>85450</v>
      </c>
      <c r="P866" s="37">
        <f t="shared" si="27"/>
        <v>0.884117951370926</v>
      </c>
    </row>
    <row r="867" spans="1:16" ht="12" customHeight="1">
      <c r="A867" s="67" t="s">
        <v>329</v>
      </c>
      <c r="B867" s="68"/>
      <c r="C867" s="59"/>
      <c r="D867" s="63">
        <v>96650</v>
      </c>
      <c r="E867" s="63"/>
      <c r="F867" s="63"/>
      <c r="G867" s="63"/>
      <c r="H867" s="63"/>
      <c r="I867" s="77">
        <v>96650</v>
      </c>
      <c r="J867" s="22">
        <f t="shared" si="28"/>
        <v>85450</v>
      </c>
      <c r="K867" s="23">
        <f t="shared" si="28"/>
        <v>0</v>
      </c>
      <c r="L867" s="23">
        <f t="shared" si="28"/>
        <v>0</v>
      </c>
      <c r="M867" s="23">
        <f t="shared" si="28"/>
        <v>0</v>
      </c>
      <c r="N867" s="23">
        <f t="shared" si="28"/>
        <v>0</v>
      </c>
      <c r="O867" s="30">
        <f t="shared" si="26"/>
        <v>85450</v>
      </c>
      <c r="P867" s="39">
        <f t="shared" si="27"/>
        <v>0.884117951370926</v>
      </c>
    </row>
    <row r="868" spans="1:16" ht="48.75">
      <c r="A868" s="64" t="s">
        <v>111</v>
      </c>
      <c r="B868" s="64" t="s">
        <v>178</v>
      </c>
      <c r="C868" s="58" t="s">
        <v>158</v>
      </c>
      <c r="D868" s="62">
        <v>867937</v>
      </c>
      <c r="E868" s="62"/>
      <c r="F868" s="62"/>
      <c r="G868" s="62"/>
      <c r="H868" s="62"/>
      <c r="I868" s="76">
        <v>867937</v>
      </c>
      <c r="J868" s="21">
        <v>769122</v>
      </c>
      <c r="K868" s="2"/>
      <c r="L868" s="2"/>
      <c r="M868" s="2"/>
      <c r="N868" s="2"/>
      <c r="O868" s="15">
        <f t="shared" si="26"/>
        <v>769122</v>
      </c>
      <c r="P868" s="38">
        <f t="shared" si="27"/>
        <v>0.8861495707637767</v>
      </c>
    </row>
    <row r="869" spans="1:16" ht="9.75">
      <c r="A869" s="65"/>
      <c r="B869" s="66" t="s">
        <v>330</v>
      </c>
      <c r="C869" s="36"/>
      <c r="D869" s="35">
        <v>867937</v>
      </c>
      <c r="E869" s="35"/>
      <c r="F869" s="35"/>
      <c r="G869" s="35"/>
      <c r="H869" s="35"/>
      <c r="I869" s="35">
        <v>867937</v>
      </c>
      <c r="J869" s="19">
        <f>SUM(J868:J868)</f>
        <v>769122</v>
      </c>
      <c r="K869" s="20">
        <f>SUM(K868:K868)</f>
        <v>0</v>
      </c>
      <c r="L869" s="20">
        <f>SUM(L868:L868)</f>
        <v>0</v>
      </c>
      <c r="M869" s="20">
        <f>SUM(M868:M868)</f>
        <v>0</v>
      </c>
      <c r="N869" s="20">
        <f>SUM(N868:N868)</f>
        <v>0</v>
      </c>
      <c r="O869" s="27">
        <f t="shared" si="26"/>
        <v>769122</v>
      </c>
      <c r="P869" s="37">
        <f t="shared" si="27"/>
        <v>0.8861495707637767</v>
      </c>
    </row>
    <row r="870" spans="1:19" s="8" customFormat="1" ht="39">
      <c r="A870" s="65"/>
      <c r="B870" s="64" t="s">
        <v>250</v>
      </c>
      <c r="C870" s="58" t="s">
        <v>179</v>
      </c>
      <c r="D870" s="62">
        <v>10000</v>
      </c>
      <c r="E870" s="62"/>
      <c r="F870" s="62"/>
      <c r="G870" s="62"/>
      <c r="H870" s="62"/>
      <c r="I870" s="76">
        <v>10000</v>
      </c>
      <c r="J870" s="21">
        <v>10000</v>
      </c>
      <c r="K870" s="2"/>
      <c r="L870" s="2"/>
      <c r="M870" s="2"/>
      <c r="N870" s="2"/>
      <c r="O870" s="15">
        <f t="shared" si="26"/>
        <v>10000</v>
      </c>
      <c r="P870" s="38">
        <f t="shared" si="27"/>
        <v>1</v>
      </c>
      <c r="R870" s="46"/>
      <c r="S870" s="46"/>
    </row>
    <row r="871" spans="1:16" ht="9.75">
      <c r="A871" s="65"/>
      <c r="B871" s="66" t="s">
        <v>331</v>
      </c>
      <c r="C871" s="36"/>
      <c r="D871" s="35">
        <v>10000</v>
      </c>
      <c r="E871" s="35"/>
      <c r="F871" s="35"/>
      <c r="G871" s="35"/>
      <c r="H871" s="35"/>
      <c r="I871" s="35">
        <v>10000</v>
      </c>
      <c r="J871" s="19">
        <f>SUM(J870:J870)</f>
        <v>10000</v>
      </c>
      <c r="K871" s="20">
        <f>SUM(K870:K870)</f>
        <v>0</v>
      </c>
      <c r="L871" s="20">
        <f>SUM(L870:L870)</f>
        <v>0</v>
      </c>
      <c r="M871" s="20">
        <f>SUM(M870:M870)</f>
        <v>0</v>
      </c>
      <c r="N871" s="20">
        <f>SUM(N870:N870)</f>
        <v>0</v>
      </c>
      <c r="O871" s="27">
        <f t="shared" si="26"/>
        <v>10000</v>
      </c>
      <c r="P871" s="37">
        <f t="shared" si="27"/>
        <v>1</v>
      </c>
    </row>
    <row r="872" spans="1:19" s="8" customFormat="1" ht="9.75">
      <c r="A872" s="65"/>
      <c r="B872" s="82" t="s">
        <v>112</v>
      </c>
      <c r="C872" s="58" t="s">
        <v>50</v>
      </c>
      <c r="D872" s="62">
        <v>2918850</v>
      </c>
      <c r="E872" s="62"/>
      <c r="F872" s="62"/>
      <c r="G872" s="62"/>
      <c r="H872" s="62"/>
      <c r="I872" s="76">
        <v>2918850</v>
      </c>
      <c r="J872" s="25">
        <v>2490254</v>
      </c>
      <c r="K872" s="26"/>
      <c r="L872" s="26"/>
      <c r="M872" s="26"/>
      <c r="N872" s="26"/>
      <c r="O872" s="15">
        <f t="shared" si="26"/>
        <v>2490254</v>
      </c>
      <c r="P872" s="38">
        <f t="shared" si="27"/>
        <v>0.8531627181938092</v>
      </c>
      <c r="R872" s="46"/>
      <c r="S872" s="46"/>
    </row>
    <row r="873" spans="1:16" ht="9.75">
      <c r="A873" s="65"/>
      <c r="B873" s="85"/>
      <c r="C873" s="58" t="s">
        <v>10</v>
      </c>
      <c r="D873" s="62">
        <v>11000</v>
      </c>
      <c r="E873" s="62"/>
      <c r="F873" s="62"/>
      <c r="G873" s="62"/>
      <c r="H873" s="62"/>
      <c r="I873" s="76">
        <v>11000</v>
      </c>
      <c r="J873" s="25">
        <v>11000</v>
      </c>
      <c r="K873" s="26"/>
      <c r="L873" s="26"/>
      <c r="M873" s="26"/>
      <c r="N873" s="26"/>
      <c r="O873" s="15">
        <f t="shared" si="26"/>
        <v>11000</v>
      </c>
      <c r="P873" s="38">
        <f t="shared" si="27"/>
        <v>1</v>
      </c>
    </row>
    <row r="874" spans="1:19" s="8" customFormat="1" ht="9.75">
      <c r="A874" s="65"/>
      <c r="B874" s="66" t="s">
        <v>332</v>
      </c>
      <c r="C874" s="36"/>
      <c r="D874" s="35">
        <v>2929850</v>
      </c>
      <c r="E874" s="35"/>
      <c r="F874" s="35"/>
      <c r="G874" s="35"/>
      <c r="H874" s="35"/>
      <c r="I874" s="35">
        <v>2929850</v>
      </c>
      <c r="J874" s="19">
        <f>SUM(J872:J873)</f>
        <v>2501254</v>
      </c>
      <c r="K874" s="19">
        <f>SUM(K872:K873)</f>
        <v>0</v>
      </c>
      <c r="L874" s="19">
        <f>SUM(L872:L873)</f>
        <v>0</v>
      </c>
      <c r="M874" s="19">
        <f>SUM(M872:M873)</f>
        <v>0</v>
      </c>
      <c r="N874" s="19">
        <f>SUM(N872:N873)</f>
        <v>0</v>
      </c>
      <c r="O874" s="27">
        <f t="shared" si="26"/>
        <v>2501254</v>
      </c>
      <c r="P874" s="37">
        <f t="shared" si="27"/>
        <v>0.8537140126627643</v>
      </c>
      <c r="R874" s="46"/>
      <c r="S874" s="46"/>
    </row>
    <row r="875" spans="1:16" ht="19.5">
      <c r="A875" s="65"/>
      <c r="B875" s="64" t="s">
        <v>113</v>
      </c>
      <c r="C875" s="58" t="s">
        <v>86</v>
      </c>
      <c r="D875" s="62">
        <v>76000</v>
      </c>
      <c r="E875" s="62"/>
      <c r="F875" s="62"/>
      <c r="G875" s="62"/>
      <c r="H875" s="62"/>
      <c r="I875" s="76">
        <v>76000</v>
      </c>
      <c r="J875" s="21">
        <v>76000</v>
      </c>
      <c r="K875" s="2"/>
      <c r="L875" s="2"/>
      <c r="M875" s="2"/>
      <c r="N875" s="2"/>
      <c r="O875" s="15">
        <f t="shared" si="26"/>
        <v>76000</v>
      </c>
      <c r="P875" s="38">
        <f t="shared" si="27"/>
        <v>1</v>
      </c>
    </row>
    <row r="876" spans="1:19" s="8" customFormat="1" ht="39">
      <c r="A876" s="65"/>
      <c r="B876" s="65"/>
      <c r="C876" s="58" t="s">
        <v>179</v>
      </c>
      <c r="D876" s="62">
        <v>230200</v>
      </c>
      <c r="E876" s="62"/>
      <c r="F876" s="62"/>
      <c r="G876" s="62"/>
      <c r="H876" s="62"/>
      <c r="I876" s="76">
        <v>230200</v>
      </c>
      <c r="J876" s="21">
        <v>190200</v>
      </c>
      <c r="K876" s="2"/>
      <c r="L876" s="2"/>
      <c r="M876" s="2"/>
      <c r="N876" s="2"/>
      <c r="O876" s="15">
        <f t="shared" si="26"/>
        <v>190200</v>
      </c>
      <c r="P876" s="38">
        <f t="shared" si="27"/>
        <v>0.8262380538662033</v>
      </c>
      <c r="R876" s="46"/>
      <c r="S876" s="46"/>
    </row>
    <row r="877" spans="1:19" s="9" customFormat="1" ht="9.75">
      <c r="A877" s="65"/>
      <c r="B877" s="66" t="s">
        <v>333</v>
      </c>
      <c r="C877" s="36"/>
      <c r="D877" s="35">
        <v>306200</v>
      </c>
      <c r="E877" s="35"/>
      <c r="F877" s="35"/>
      <c r="G877" s="35"/>
      <c r="H877" s="35"/>
      <c r="I877" s="35">
        <v>306200</v>
      </c>
      <c r="J877" s="28">
        <f>SUM(J875:J876)</f>
        <v>266200</v>
      </c>
      <c r="K877" s="28">
        <f>SUM(K875:K876)</f>
        <v>0</v>
      </c>
      <c r="L877" s="28">
        <f>SUM(L875:L876)</f>
        <v>0</v>
      </c>
      <c r="M877" s="28">
        <f>SUM(M875:M876)</f>
        <v>0</v>
      </c>
      <c r="N877" s="28">
        <f>SUM(N875:N876)</f>
        <v>0</v>
      </c>
      <c r="O877" s="27">
        <f t="shared" si="26"/>
        <v>266200</v>
      </c>
      <c r="P877" s="37">
        <f t="shared" si="27"/>
        <v>0.8693664271717831</v>
      </c>
      <c r="R877" s="48"/>
      <c r="S877" s="48"/>
    </row>
    <row r="878" spans="1:16" ht="39">
      <c r="A878" s="65"/>
      <c r="B878" s="64" t="s">
        <v>114</v>
      </c>
      <c r="C878" s="58" t="s">
        <v>179</v>
      </c>
      <c r="D878" s="62">
        <v>392390</v>
      </c>
      <c r="E878" s="62"/>
      <c r="F878" s="62"/>
      <c r="G878" s="62"/>
      <c r="H878" s="62"/>
      <c r="I878" s="76">
        <v>392390</v>
      </c>
      <c r="J878" s="21">
        <v>357360</v>
      </c>
      <c r="K878" s="2"/>
      <c r="L878" s="2"/>
      <c r="M878" s="2"/>
      <c r="N878" s="2"/>
      <c r="O878" s="15">
        <f t="shared" si="26"/>
        <v>357360</v>
      </c>
      <c r="P878" s="38">
        <f t="shared" si="27"/>
        <v>0.9107265730523204</v>
      </c>
    </row>
    <row r="879" spans="1:16" ht="29.25">
      <c r="A879" s="65"/>
      <c r="B879" s="65"/>
      <c r="C879" s="58" t="s">
        <v>55</v>
      </c>
      <c r="D879" s="62">
        <v>3090030</v>
      </c>
      <c r="E879" s="62"/>
      <c r="F879" s="62"/>
      <c r="G879" s="62"/>
      <c r="H879" s="62"/>
      <c r="I879" s="76">
        <v>3090030</v>
      </c>
      <c r="J879" s="21">
        <v>3050304</v>
      </c>
      <c r="K879" s="2"/>
      <c r="L879" s="2"/>
      <c r="M879" s="2"/>
      <c r="N879" s="2"/>
      <c r="O879" s="15">
        <f t="shared" si="26"/>
        <v>3050304</v>
      </c>
      <c r="P879" s="38">
        <f t="shared" si="27"/>
        <v>0.9871438141377268</v>
      </c>
    </row>
    <row r="880" spans="1:16" ht="48.75">
      <c r="A880" s="65"/>
      <c r="B880" s="65"/>
      <c r="C880" s="58" t="s">
        <v>119</v>
      </c>
      <c r="D880" s="62">
        <v>84595</v>
      </c>
      <c r="E880" s="62"/>
      <c r="F880" s="62"/>
      <c r="G880" s="62"/>
      <c r="H880" s="62"/>
      <c r="I880" s="76">
        <v>84595</v>
      </c>
      <c r="J880" s="21">
        <v>84413</v>
      </c>
      <c r="K880" s="2"/>
      <c r="L880" s="2"/>
      <c r="M880" s="2"/>
      <c r="N880" s="2"/>
      <c r="O880" s="15">
        <f t="shared" si="26"/>
        <v>84413</v>
      </c>
      <c r="P880" s="38">
        <f t="shared" si="27"/>
        <v>0.9978485726106744</v>
      </c>
    </row>
    <row r="881" spans="1:19" s="8" customFormat="1" ht="19.5">
      <c r="A881" s="65"/>
      <c r="B881" s="65"/>
      <c r="C881" s="58" t="s">
        <v>48</v>
      </c>
      <c r="D881" s="62">
        <v>254410</v>
      </c>
      <c r="E881" s="62"/>
      <c r="F881" s="62"/>
      <c r="G881" s="62"/>
      <c r="H881" s="62"/>
      <c r="I881" s="76">
        <v>254410</v>
      </c>
      <c r="J881" s="21">
        <v>254363</v>
      </c>
      <c r="K881" s="2"/>
      <c r="L881" s="2"/>
      <c r="M881" s="2"/>
      <c r="N881" s="2"/>
      <c r="O881" s="15">
        <f t="shared" si="26"/>
        <v>254363</v>
      </c>
      <c r="P881" s="38">
        <f t="shared" si="27"/>
        <v>0.9998152588341653</v>
      </c>
      <c r="R881" s="46"/>
      <c r="S881" s="46"/>
    </row>
    <row r="882" spans="1:19" s="8" customFormat="1" ht="9.75">
      <c r="A882" s="65"/>
      <c r="B882" s="65"/>
      <c r="C882" s="58" t="s">
        <v>17</v>
      </c>
      <c r="D882" s="62">
        <v>38190</v>
      </c>
      <c r="E882" s="62"/>
      <c r="F882" s="62"/>
      <c r="G882" s="62"/>
      <c r="H882" s="62"/>
      <c r="I882" s="76">
        <v>38190</v>
      </c>
      <c r="J882" s="21">
        <v>38168</v>
      </c>
      <c r="K882" s="2"/>
      <c r="L882" s="2"/>
      <c r="M882" s="2"/>
      <c r="N882" s="2"/>
      <c r="O882" s="15">
        <f t="shared" si="26"/>
        <v>38168</v>
      </c>
      <c r="P882" s="38">
        <f t="shared" si="27"/>
        <v>0.9994239329667453</v>
      </c>
      <c r="R882" s="46"/>
      <c r="S882" s="46"/>
    </row>
    <row r="883" spans="1:16" ht="9.75">
      <c r="A883" s="65"/>
      <c r="B883" s="65"/>
      <c r="C883" s="58" t="s">
        <v>18</v>
      </c>
      <c r="D883" s="62">
        <v>6787</v>
      </c>
      <c r="E883" s="62"/>
      <c r="F883" s="62"/>
      <c r="G883" s="62"/>
      <c r="H883" s="62"/>
      <c r="I883" s="76">
        <v>6787</v>
      </c>
      <c r="J883" s="21">
        <v>6355</v>
      </c>
      <c r="K883" s="2"/>
      <c r="L883" s="2"/>
      <c r="M883" s="2"/>
      <c r="N883" s="2"/>
      <c r="O883" s="15">
        <f t="shared" si="26"/>
        <v>6355</v>
      </c>
      <c r="P883" s="38">
        <f t="shared" si="27"/>
        <v>0.9363489023132459</v>
      </c>
    </row>
    <row r="884" spans="1:19" s="8" customFormat="1" ht="9.75">
      <c r="A884" s="65"/>
      <c r="B884" s="65"/>
      <c r="C884" s="58" t="s">
        <v>162</v>
      </c>
      <c r="D884" s="62">
        <v>131424</v>
      </c>
      <c r="E884" s="62"/>
      <c r="F884" s="62"/>
      <c r="G884" s="62"/>
      <c r="H884" s="62"/>
      <c r="I884" s="76">
        <v>131424</v>
      </c>
      <c r="J884" s="21">
        <v>103086</v>
      </c>
      <c r="K884" s="2"/>
      <c r="L884" s="2"/>
      <c r="M884" s="2"/>
      <c r="N884" s="2"/>
      <c r="O884" s="15">
        <f t="shared" si="26"/>
        <v>103086</v>
      </c>
      <c r="P884" s="38">
        <f t="shared" si="27"/>
        <v>0.7843772826880935</v>
      </c>
      <c r="R884" s="46"/>
      <c r="S884" s="46"/>
    </row>
    <row r="885" spans="1:16" ht="9.75">
      <c r="A885" s="65"/>
      <c r="B885" s="65"/>
      <c r="C885" s="58" t="s">
        <v>33</v>
      </c>
      <c r="D885" s="62">
        <v>23156</v>
      </c>
      <c r="E885" s="62"/>
      <c r="F885" s="62"/>
      <c r="G885" s="62"/>
      <c r="H885" s="62"/>
      <c r="I885" s="76">
        <v>23156</v>
      </c>
      <c r="J885" s="21">
        <v>22885</v>
      </c>
      <c r="K885" s="2"/>
      <c r="L885" s="2"/>
      <c r="M885" s="2"/>
      <c r="N885" s="2"/>
      <c r="O885" s="15">
        <f t="shared" si="26"/>
        <v>22885</v>
      </c>
      <c r="P885" s="38">
        <f t="shared" si="27"/>
        <v>0.9882967697357057</v>
      </c>
    </row>
    <row r="886" spans="1:16" ht="9.75">
      <c r="A886" s="65"/>
      <c r="B886" s="65"/>
      <c r="C886" s="58" t="s">
        <v>115</v>
      </c>
      <c r="D886" s="62">
        <v>425397</v>
      </c>
      <c r="E886" s="62"/>
      <c r="F886" s="62"/>
      <c r="G886" s="62"/>
      <c r="H886" s="62"/>
      <c r="I886" s="76">
        <v>425397</v>
      </c>
      <c r="J886" s="21">
        <v>416842</v>
      </c>
      <c r="K886" s="2"/>
      <c r="L886" s="2"/>
      <c r="M886" s="2"/>
      <c r="N886" s="2"/>
      <c r="O886" s="15">
        <f t="shared" si="26"/>
        <v>416842</v>
      </c>
      <c r="P886" s="38">
        <f t="shared" si="27"/>
        <v>0.9798893739260033</v>
      </c>
    </row>
    <row r="887" spans="1:19" s="8" customFormat="1" ht="19.5">
      <c r="A887" s="65"/>
      <c r="B887" s="65"/>
      <c r="C887" s="58" t="s">
        <v>89</v>
      </c>
      <c r="D887" s="62">
        <v>4211</v>
      </c>
      <c r="E887" s="62">
        <v>400</v>
      </c>
      <c r="F887" s="62"/>
      <c r="G887" s="62"/>
      <c r="H887" s="62"/>
      <c r="I887" s="76">
        <v>4611</v>
      </c>
      <c r="J887" s="21">
        <v>4175</v>
      </c>
      <c r="K887" s="2">
        <v>400</v>
      </c>
      <c r="L887" s="2"/>
      <c r="M887" s="2"/>
      <c r="N887" s="2"/>
      <c r="O887" s="15">
        <f t="shared" si="26"/>
        <v>4575</v>
      </c>
      <c r="P887" s="38">
        <f t="shared" si="27"/>
        <v>0.9921925829538061</v>
      </c>
      <c r="R887" s="46"/>
      <c r="S887" s="46"/>
    </row>
    <row r="888" spans="1:16" ht="9.75">
      <c r="A888" s="65"/>
      <c r="B888" s="65"/>
      <c r="C888" s="58" t="s">
        <v>23</v>
      </c>
      <c r="D888" s="62">
        <v>12260</v>
      </c>
      <c r="E888" s="62"/>
      <c r="F888" s="62"/>
      <c r="G888" s="62"/>
      <c r="H888" s="62"/>
      <c r="I888" s="76">
        <v>12260</v>
      </c>
      <c r="J888" s="21">
        <v>12165</v>
      </c>
      <c r="K888" s="2"/>
      <c r="L888" s="2"/>
      <c r="M888" s="2"/>
      <c r="N888" s="2"/>
      <c r="O888" s="15">
        <f t="shared" si="26"/>
        <v>12165</v>
      </c>
      <c r="P888" s="38">
        <f t="shared" si="27"/>
        <v>0.9922512234910277</v>
      </c>
    </row>
    <row r="889" spans="1:16" ht="9.75">
      <c r="A889" s="65"/>
      <c r="B889" s="65"/>
      <c r="C889" s="58" t="s">
        <v>24</v>
      </c>
      <c r="D889" s="62">
        <v>20000</v>
      </c>
      <c r="E889" s="62"/>
      <c r="F889" s="62"/>
      <c r="G889" s="62"/>
      <c r="H889" s="62"/>
      <c r="I889" s="76">
        <v>20000</v>
      </c>
      <c r="J889" s="21">
        <v>20000</v>
      </c>
      <c r="K889" s="2"/>
      <c r="L889" s="2"/>
      <c r="M889" s="2"/>
      <c r="N889" s="2"/>
      <c r="O889" s="15">
        <f t="shared" si="26"/>
        <v>20000</v>
      </c>
      <c r="P889" s="38">
        <f t="shared" si="27"/>
        <v>1</v>
      </c>
    </row>
    <row r="890" spans="1:16" ht="9.75">
      <c r="A890" s="65"/>
      <c r="B890" s="65"/>
      <c r="C890" s="58" t="s">
        <v>10</v>
      </c>
      <c r="D890" s="62">
        <v>420765</v>
      </c>
      <c r="E890" s="62"/>
      <c r="F890" s="62"/>
      <c r="G890" s="62"/>
      <c r="H890" s="62"/>
      <c r="I890" s="76">
        <v>420765</v>
      </c>
      <c r="J890" s="21">
        <v>333320</v>
      </c>
      <c r="K890" s="2"/>
      <c r="L890" s="2"/>
      <c r="M890" s="2"/>
      <c r="N890" s="2"/>
      <c r="O890" s="15">
        <f t="shared" si="26"/>
        <v>333320</v>
      </c>
      <c r="P890" s="38">
        <f t="shared" si="27"/>
        <v>0.792176155336114</v>
      </c>
    </row>
    <row r="891" spans="1:16" ht="29.25">
      <c r="A891" s="65"/>
      <c r="B891" s="65"/>
      <c r="C891" s="58" t="s">
        <v>233</v>
      </c>
      <c r="D891" s="62">
        <v>855</v>
      </c>
      <c r="E891" s="62"/>
      <c r="F891" s="62"/>
      <c r="G891" s="62"/>
      <c r="H891" s="62"/>
      <c r="I891" s="76">
        <v>855</v>
      </c>
      <c r="J891" s="21">
        <v>854</v>
      </c>
      <c r="K891" s="2"/>
      <c r="L891" s="2"/>
      <c r="M891" s="2"/>
      <c r="N891" s="2"/>
      <c r="O891" s="15">
        <f t="shared" si="26"/>
        <v>854</v>
      </c>
      <c r="P891" s="38">
        <f t="shared" si="27"/>
        <v>0.9988304093567252</v>
      </c>
    </row>
    <row r="892" spans="1:16" ht="9.75">
      <c r="A892" s="65"/>
      <c r="B892" s="65"/>
      <c r="C892" s="58" t="s">
        <v>51</v>
      </c>
      <c r="D892" s="62">
        <v>680</v>
      </c>
      <c r="E892" s="62"/>
      <c r="F892" s="62"/>
      <c r="G892" s="62"/>
      <c r="H892" s="62"/>
      <c r="I892" s="76">
        <v>680</v>
      </c>
      <c r="J892" s="21">
        <v>648</v>
      </c>
      <c r="K892" s="2"/>
      <c r="L892" s="2"/>
      <c r="M892" s="2"/>
      <c r="N892" s="2"/>
      <c r="O892" s="15">
        <f t="shared" si="26"/>
        <v>648</v>
      </c>
      <c r="P892" s="38">
        <f t="shared" si="27"/>
        <v>0.9529411764705882</v>
      </c>
    </row>
    <row r="893" spans="1:16" ht="19.5">
      <c r="A893" s="65"/>
      <c r="B893" s="65"/>
      <c r="C893" s="58" t="s">
        <v>41</v>
      </c>
      <c r="D893" s="62">
        <v>8000</v>
      </c>
      <c r="E893" s="62"/>
      <c r="F893" s="62"/>
      <c r="G893" s="62"/>
      <c r="H893" s="62"/>
      <c r="I893" s="76">
        <v>8000</v>
      </c>
      <c r="J893" s="21">
        <v>7988</v>
      </c>
      <c r="K893" s="2"/>
      <c r="L893" s="2"/>
      <c r="M893" s="2"/>
      <c r="N893" s="2"/>
      <c r="O893" s="15">
        <f t="shared" si="26"/>
        <v>7988</v>
      </c>
      <c r="P893" s="38">
        <f t="shared" si="27"/>
        <v>0.9985</v>
      </c>
    </row>
    <row r="894" spans="1:16" ht="22.5" customHeight="1">
      <c r="A894" s="65"/>
      <c r="B894" s="65"/>
      <c r="C894" s="58" t="s">
        <v>225</v>
      </c>
      <c r="D894" s="62">
        <v>3850</v>
      </c>
      <c r="E894" s="62"/>
      <c r="F894" s="62"/>
      <c r="G894" s="62"/>
      <c r="H894" s="62"/>
      <c r="I894" s="76">
        <v>3850</v>
      </c>
      <c r="J894" s="21">
        <v>3850</v>
      </c>
      <c r="K894" s="2"/>
      <c r="L894" s="2"/>
      <c r="M894" s="2"/>
      <c r="N894" s="2"/>
      <c r="O894" s="15">
        <f t="shared" si="26"/>
        <v>3850</v>
      </c>
      <c r="P894" s="38">
        <f t="shared" si="27"/>
        <v>1</v>
      </c>
    </row>
    <row r="895" spans="1:19" s="8" customFormat="1" ht="29.25">
      <c r="A895" s="65"/>
      <c r="B895" s="65"/>
      <c r="C895" s="58" t="s">
        <v>226</v>
      </c>
      <c r="D895" s="62">
        <v>100</v>
      </c>
      <c r="E895" s="62"/>
      <c r="F895" s="62"/>
      <c r="G895" s="62"/>
      <c r="H895" s="62"/>
      <c r="I895" s="76">
        <v>100</v>
      </c>
      <c r="J895" s="21">
        <v>100</v>
      </c>
      <c r="K895" s="2"/>
      <c r="L895" s="2"/>
      <c r="M895" s="2"/>
      <c r="N895" s="2"/>
      <c r="O895" s="15">
        <f t="shared" si="26"/>
        <v>100</v>
      </c>
      <c r="P895" s="38">
        <f t="shared" si="27"/>
        <v>1</v>
      </c>
      <c r="R895" s="46"/>
      <c r="S895" s="46"/>
    </row>
    <row r="896" spans="1:19" s="8" customFormat="1" ht="9.75">
      <c r="A896" s="65"/>
      <c r="B896" s="66" t="s">
        <v>334</v>
      </c>
      <c r="C896" s="36"/>
      <c r="D896" s="35">
        <v>4917100</v>
      </c>
      <c r="E896" s="35">
        <v>400</v>
      </c>
      <c r="F896" s="35"/>
      <c r="G896" s="35"/>
      <c r="H896" s="35"/>
      <c r="I896" s="35">
        <v>4917500</v>
      </c>
      <c r="J896" s="19">
        <f>SUM(J878:J895)</f>
        <v>4716876</v>
      </c>
      <c r="K896" s="19">
        <f>SUM(K878:K895)</f>
        <v>400</v>
      </c>
      <c r="L896" s="19">
        <f>SUM(L878:L895)</f>
        <v>0</v>
      </c>
      <c r="M896" s="19">
        <f>SUM(M878:M895)</f>
        <v>0</v>
      </c>
      <c r="N896" s="19">
        <f>SUM(N878:N895)</f>
        <v>0</v>
      </c>
      <c r="O896" s="27">
        <f t="shared" si="26"/>
        <v>4717276</v>
      </c>
      <c r="P896" s="37">
        <f t="shared" si="27"/>
        <v>0.9592833756990341</v>
      </c>
      <c r="R896" s="46"/>
      <c r="S896" s="46"/>
    </row>
    <row r="897" spans="1:16" ht="60" customHeight="1">
      <c r="A897" s="65"/>
      <c r="B897" s="64" t="s">
        <v>116</v>
      </c>
      <c r="C897" s="58" t="s">
        <v>180</v>
      </c>
      <c r="D897" s="62"/>
      <c r="E897" s="62"/>
      <c r="F897" s="62"/>
      <c r="G897" s="62"/>
      <c r="H897" s="62">
        <v>2201981</v>
      </c>
      <c r="I897" s="76">
        <v>2201981</v>
      </c>
      <c r="J897" s="21"/>
      <c r="K897" s="2"/>
      <c r="L897" s="2"/>
      <c r="M897" s="2"/>
      <c r="N897" s="2">
        <v>2199392</v>
      </c>
      <c r="O897" s="15">
        <f t="shared" si="26"/>
        <v>2199392</v>
      </c>
      <c r="P897" s="38">
        <f t="shared" si="27"/>
        <v>0.9988242405361354</v>
      </c>
    </row>
    <row r="898" spans="1:19" s="8" customFormat="1" ht="9.75">
      <c r="A898" s="65"/>
      <c r="B898" s="66" t="s">
        <v>335</v>
      </c>
      <c r="C898" s="36"/>
      <c r="D898" s="35"/>
      <c r="E898" s="35"/>
      <c r="F898" s="35"/>
      <c r="G898" s="35"/>
      <c r="H898" s="35">
        <v>2201981</v>
      </c>
      <c r="I898" s="35">
        <v>2201981</v>
      </c>
      <c r="J898" s="19">
        <f>SUM(J897)</f>
        <v>0</v>
      </c>
      <c r="K898" s="20">
        <f>SUM(K897)</f>
        <v>0</v>
      </c>
      <c r="L898" s="20">
        <f>SUM(L897)</f>
        <v>0</v>
      </c>
      <c r="M898" s="20">
        <f>SUM(M897)</f>
        <v>0</v>
      </c>
      <c r="N898" s="20">
        <f>SUM(N897)</f>
        <v>2199392</v>
      </c>
      <c r="O898" s="27">
        <f t="shared" si="26"/>
        <v>2199392</v>
      </c>
      <c r="P898" s="37">
        <f t="shared" si="27"/>
        <v>0.9988242405361354</v>
      </c>
      <c r="R898" s="46"/>
      <c r="S898" s="46"/>
    </row>
    <row r="899" spans="1:16" ht="9.75">
      <c r="A899" s="65"/>
      <c r="B899" s="64" t="s">
        <v>117</v>
      </c>
      <c r="C899" s="58" t="s">
        <v>10</v>
      </c>
      <c r="D899" s="62">
        <v>2500</v>
      </c>
      <c r="E899" s="62"/>
      <c r="F899" s="62"/>
      <c r="G899" s="62"/>
      <c r="H899" s="62"/>
      <c r="I899" s="76">
        <v>2500</v>
      </c>
      <c r="J899" s="21">
        <v>789</v>
      </c>
      <c r="K899" s="2"/>
      <c r="L899" s="2"/>
      <c r="M899" s="2"/>
      <c r="N899" s="2"/>
      <c r="O899" s="15">
        <f t="shared" si="26"/>
        <v>789</v>
      </c>
      <c r="P899" s="38">
        <f t="shared" si="27"/>
        <v>0.3156</v>
      </c>
    </row>
    <row r="900" spans="1:16" ht="9.75">
      <c r="A900" s="65"/>
      <c r="B900" s="66" t="s">
        <v>336</v>
      </c>
      <c r="C900" s="36"/>
      <c r="D900" s="35">
        <v>2500</v>
      </c>
      <c r="E900" s="35"/>
      <c r="F900" s="35"/>
      <c r="G900" s="35"/>
      <c r="H900" s="35"/>
      <c r="I900" s="35">
        <v>2500</v>
      </c>
      <c r="J900" s="19">
        <f>SUM(J899)</f>
        <v>789</v>
      </c>
      <c r="K900" s="20">
        <f>SUM(K899)</f>
        <v>0</v>
      </c>
      <c r="L900" s="20">
        <f>SUM(L899)</f>
        <v>0</v>
      </c>
      <c r="M900" s="20">
        <f>SUM(M899)</f>
        <v>0</v>
      </c>
      <c r="N900" s="20">
        <f>SUM(N899)</f>
        <v>0</v>
      </c>
      <c r="O900" s="27">
        <f t="shared" si="26"/>
        <v>789</v>
      </c>
      <c r="P900" s="37">
        <f t="shared" si="27"/>
        <v>0.3156</v>
      </c>
    </row>
    <row r="901" spans="1:16" ht="29.25">
      <c r="A901" s="65"/>
      <c r="B901" s="64" t="s">
        <v>118</v>
      </c>
      <c r="C901" s="58" t="s">
        <v>54</v>
      </c>
      <c r="D901" s="62">
        <v>117000</v>
      </c>
      <c r="E901" s="62"/>
      <c r="F901" s="62"/>
      <c r="G901" s="62"/>
      <c r="H901" s="62"/>
      <c r="I901" s="76">
        <v>117000</v>
      </c>
      <c r="J901" s="21">
        <v>117000</v>
      </c>
      <c r="K901" s="2"/>
      <c r="L901" s="2"/>
      <c r="M901" s="2"/>
      <c r="N901" s="2"/>
      <c r="O901" s="15">
        <f t="shared" si="26"/>
        <v>117000</v>
      </c>
      <c r="P901" s="38">
        <f t="shared" si="27"/>
        <v>1</v>
      </c>
    </row>
    <row r="902" spans="1:16" ht="29.25">
      <c r="A902" s="65"/>
      <c r="B902" s="65"/>
      <c r="C902" s="58" t="s">
        <v>55</v>
      </c>
      <c r="D902" s="62">
        <v>184400</v>
      </c>
      <c r="E902" s="62"/>
      <c r="F902" s="62"/>
      <c r="G902" s="62"/>
      <c r="H902" s="62"/>
      <c r="I902" s="76">
        <v>184400</v>
      </c>
      <c r="J902" s="21">
        <v>184400</v>
      </c>
      <c r="K902" s="2"/>
      <c r="L902" s="2"/>
      <c r="M902" s="2"/>
      <c r="N902" s="2"/>
      <c r="O902" s="15">
        <f t="shared" si="26"/>
        <v>184400</v>
      </c>
      <c r="P902" s="38">
        <f t="shared" si="27"/>
        <v>1</v>
      </c>
    </row>
    <row r="903" spans="1:19" s="8" customFormat="1" ht="48.75">
      <c r="A903" s="65"/>
      <c r="B903" s="65"/>
      <c r="C903" s="58" t="s">
        <v>119</v>
      </c>
      <c r="D903" s="62">
        <v>13020</v>
      </c>
      <c r="E903" s="62"/>
      <c r="F903" s="62"/>
      <c r="G903" s="62"/>
      <c r="H903" s="62"/>
      <c r="I903" s="76">
        <v>13020</v>
      </c>
      <c r="J903" s="21">
        <v>13020</v>
      </c>
      <c r="K903" s="2"/>
      <c r="L903" s="2"/>
      <c r="M903" s="2"/>
      <c r="N903" s="2"/>
      <c r="O903" s="15">
        <f aca="true" t="shared" si="29" ref="O903:O967">SUM(J903:N903)</f>
        <v>13020</v>
      </c>
      <c r="P903" s="38">
        <f aca="true" t="shared" si="30" ref="P903:P967">O903/I903</f>
        <v>1</v>
      </c>
      <c r="R903" s="46"/>
      <c r="S903" s="46"/>
    </row>
    <row r="904" spans="1:16" ht="21.75" customHeight="1">
      <c r="A904" s="65"/>
      <c r="B904" s="65"/>
      <c r="C904" s="58" t="s">
        <v>168</v>
      </c>
      <c r="D904" s="62">
        <v>50000</v>
      </c>
      <c r="E904" s="62"/>
      <c r="F904" s="62"/>
      <c r="G904" s="62"/>
      <c r="H904" s="62"/>
      <c r="I904" s="76">
        <v>50000</v>
      </c>
      <c r="J904" s="21">
        <v>50000</v>
      </c>
      <c r="K904" s="2"/>
      <c r="L904" s="2"/>
      <c r="M904" s="2"/>
      <c r="N904" s="2"/>
      <c r="O904" s="15">
        <f t="shared" si="29"/>
        <v>50000</v>
      </c>
      <c r="P904" s="38">
        <f t="shared" si="30"/>
        <v>1</v>
      </c>
    </row>
    <row r="905" spans="1:16" ht="9.75">
      <c r="A905" s="65"/>
      <c r="B905" s="65"/>
      <c r="C905" s="58" t="s">
        <v>167</v>
      </c>
      <c r="D905" s="62">
        <v>6000</v>
      </c>
      <c r="E905" s="62"/>
      <c r="F905" s="62"/>
      <c r="G905" s="62"/>
      <c r="H905" s="62"/>
      <c r="I905" s="76">
        <v>6000</v>
      </c>
      <c r="J905" s="21">
        <v>5292</v>
      </c>
      <c r="K905" s="2"/>
      <c r="L905" s="2"/>
      <c r="M905" s="2"/>
      <c r="N905" s="2"/>
      <c r="O905" s="15">
        <f t="shared" si="29"/>
        <v>5292</v>
      </c>
      <c r="P905" s="38">
        <f t="shared" si="30"/>
        <v>0.882</v>
      </c>
    </row>
    <row r="906" spans="1:16" ht="19.5">
      <c r="A906" s="65"/>
      <c r="B906" s="65"/>
      <c r="C906" s="58" t="s">
        <v>48</v>
      </c>
      <c r="D906" s="62"/>
      <c r="E906" s="62"/>
      <c r="F906" s="62"/>
      <c r="G906" s="62">
        <v>2125</v>
      </c>
      <c r="H906" s="62"/>
      <c r="I906" s="76">
        <v>2125</v>
      </c>
      <c r="J906" s="21"/>
      <c r="K906" s="2"/>
      <c r="L906" s="2"/>
      <c r="M906" s="2">
        <v>1600</v>
      </c>
      <c r="N906" s="2"/>
      <c r="O906" s="15">
        <f t="shared" si="29"/>
        <v>1600</v>
      </c>
      <c r="P906" s="38">
        <f t="shared" si="30"/>
        <v>0.7529411764705882</v>
      </c>
    </row>
    <row r="907" spans="1:16" ht="9.75">
      <c r="A907" s="65"/>
      <c r="B907" s="65"/>
      <c r="C907" s="58" t="s">
        <v>17</v>
      </c>
      <c r="D907" s="62"/>
      <c r="E907" s="62"/>
      <c r="F907" s="62"/>
      <c r="G907" s="62">
        <v>325</v>
      </c>
      <c r="H907" s="62"/>
      <c r="I907" s="76">
        <v>325</v>
      </c>
      <c r="J907" s="21"/>
      <c r="K907" s="2"/>
      <c r="L907" s="2"/>
      <c r="M907" s="2">
        <v>238</v>
      </c>
      <c r="N907" s="2"/>
      <c r="O907" s="15">
        <f t="shared" si="29"/>
        <v>238</v>
      </c>
      <c r="P907" s="38">
        <f t="shared" si="30"/>
        <v>0.7323076923076923</v>
      </c>
    </row>
    <row r="908" spans="1:16" ht="9.75">
      <c r="A908" s="65"/>
      <c r="B908" s="65"/>
      <c r="C908" s="58" t="s">
        <v>18</v>
      </c>
      <c r="D908" s="62"/>
      <c r="E908" s="62"/>
      <c r="F908" s="62"/>
      <c r="G908" s="62">
        <v>50</v>
      </c>
      <c r="H908" s="62"/>
      <c r="I908" s="76">
        <v>50</v>
      </c>
      <c r="J908" s="21"/>
      <c r="K908" s="2"/>
      <c r="L908" s="2"/>
      <c r="M908" s="2">
        <v>38</v>
      </c>
      <c r="N908" s="2"/>
      <c r="O908" s="15">
        <f t="shared" si="29"/>
        <v>38</v>
      </c>
      <c r="P908" s="38">
        <f t="shared" si="30"/>
        <v>0.76</v>
      </c>
    </row>
    <row r="909" spans="1:16" ht="9.75">
      <c r="A909" s="65"/>
      <c r="B909" s="65"/>
      <c r="C909" s="58" t="s">
        <v>33</v>
      </c>
      <c r="D909" s="62">
        <v>1400</v>
      </c>
      <c r="E909" s="62"/>
      <c r="F909" s="62"/>
      <c r="G909" s="62">
        <v>10300</v>
      </c>
      <c r="H909" s="62"/>
      <c r="I909" s="76">
        <v>11700</v>
      </c>
      <c r="J909" s="21">
        <v>1395</v>
      </c>
      <c r="K909" s="2"/>
      <c r="L909" s="2"/>
      <c r="M909" s="2">
        <v>9957</v>
      </c>
      <c r="N909" s="2"/>
      <c r="O909" s="15">
        <f t="shared" si="29"/>
        <v>11352</v>
      </c>
      <c r="P909" s="38">
        <f t="shared" si="30"/>
        <v>0.9702564102564103</v>
      </c>
    </row>
    <row r="910" spans="1:16" ht="9.75">
      <c r="A910" s="65"/>
      <c r="B910" s="65"/>
      <c r="C910" s="58" t="s">
        <v>10</v>
      </c>
      <c r="D910" s="62">
        <v>57000</v>
      </c>
      <c r="E910" s="62">
        <v>14000</v>
      </c>
      <c r="F910" s="62"/>
      <c r="G910" s="62"/>
      <c r="H910" s="62"/>
      <c r="I910" s="76">
        <v>71000</v>
      </c>
      <c r="J910" s="21">
        <v>50805</v>
      </c>
      <c r="K910" s="2">
        <v>13000</v>
      </c>
      <c r="L910" s="2"/>
      <c r="M910" s="2"/>
      <c r="N910" s="2"/>
      <c r="O910" s="15">
        <f t="shared" si="29"/>
        <v>63805</v>
      </c>
      <c r="P910" s="38">
        <f t="shared" si="30"/>
        <v>0.898661971830986</v>
      </c>
    </row>
    <row r="911" spans="1:19" s="8" customFormat="1" ht="9.75">
      <c r="A911" s="65"/>
      <c r="B911" s="65"/>
      <c r="C911" s="58" t="s">
        <v>51</v>
      </c>
      <c r="D911" s="62"/>
      <c r="E911" s="62"/>
      <c r="F911" s="62"/>
      <c r="G911" s="62">
        <v>12840</v>
      </c>
      <c r="H911" s="62"/>
      <c r="I911" s="76">
        <v>12840</v>
      </c>
      <c r="J911" s="21"/>
      <c r="K911" s="2"/>
      <c r="L911" s="2"/>
      <c r="M911" s="2">
        <v>12840</v>
      </c>
      <c r="N911" s="2"/>
      <c r="O911" s="15">
        <f t="shared" si="29"/>
        <v>12840</v>
      </c>
      <c r="P911" s="38">
        <f t="shared" si="30"/>
        <v>1</v>
      </c>
      <c r="R911" s="46"/>
      <c r="S911" s="46"/>
    </row>
    <row r="912" spans="1:19" s="9" customFormat="1" ht="29.25">
      <c r="A912" s="65"/>
      <c r="B912" s="65"/>
      <c r="C912" s="58" t="s">
        <v>226</v>
      </c>
      <c r="D912" s="62"/>
      <c r="E912" s="62"/>
      <c r="F912" s="62"/>
      <c r="G912" s="62">
        <v>2100</v>
      </c>
      <c r="H912" s="62"/>
      <c r="I912" s="76">
        <v>2100</v>
      </c>
      <c r="J912" s="21"/>
      <c r="K912" s="2"/>
      <c r="L912" s="2"/>
      <c r="M912" s="2">
        <v>2093</v>
      </c>
      <c r="N912" s="2"/>
      <c r="O912" s="15">
        <f t="shared" si="29"/>
        <v>2093</v>
      </c>
      <c r="P912" s="38">
        <f t="shared" si="30"/>
        <v>0.9966666666666667</v>
      </c>
      <c r="R912" s="48"/>
      <c r="S912" s="48"/>
    </row>
    <row r="913" spans="1:16" ht="9.75">
      <c r="A913" s="65"/>
      <c r="B913" s="66" t="s">
        <v>337</v>
      </c>
      <c r="C913" s="36"/>
      <c r="D913" s="35">
        <v>428820</v>
      </c>
      <c r="E913" s="35">
        <v>14000</v>
      </c>
      <c r="F913" s="35"/>
      <c r="G913" s="35">
        <v>27740</v>
      </c>
      <c r="H913" s="35"/>
      <c r="I913" s="35">
        <v>470560</v>
      </c>
      <c r="J913" s="19">
        <f>SUM(J901:J912)</f>
        <v>421912</v>
      </c>
      <c r="K913" s="20">
        <f>SUM(K901:K912)</f>
        <v>13000</v>
      </c>
      <c r="L913" s="20">
        <f>SUM(L901:L912)</f>
        <v>0</v>
      </c>
      <c r="M913" s="20">
        <f>SUM(M901:M912)</f>
        <v>26766</v>
      </c>
      <c r="N913" s="20">
        <f>SUM(N901:N912)</f>
        <v>0</v>
      </c>
      <c r="O913" s="27">
        <f t="shared" si="29"/>
        <v>461678</v>
      </c>
      <c r="P913" s="37">
        <f t="shared" si="30"/>
        <v>0.9811246174770486</v>
      </c>
    </row>
    <row r="914" spans="1:16" ht="9.75">
      <c r="A914" s="67" t="s">
        <v>338</v>
      </c>
      <c r="B914" s="68"/>
      <c r="C914" s="59"/>
      <c r="D914" s="63">
        <v>9462407</v>
      </c>
      <c r="E914" s="63">
        <v>14400</v>
      </c>
      <c r="F914" s="63"/>
      <c r="G914" s="63">
        <v>27740</v>
      </c>
      <c r="H914" s="63">
        <v>2201981</v>
      </c>
      <c r="I914" s="77">
        <v>11706528</v>
      </c>
      <c r="J914" s="22">
        <f>SUM(J913,J900,J898,J896,J874,J871,J869,J877)</f>
        <v>8686153</v>
      </c>
      <c r="K914" s="22">
        <f>SUM(K913,K900,K898,K896,K874,K871,K869,K877)</f>
        <v>13400</v>
      </c>
      <c r="L914" s="22">
        <f>SUM(L913,L900,L898,L896,L874,L871,L869,L877)</f>
        <v>0</v>
      </c>
      <c r="M914" s="22">
        <f>SUM(M913,M900,M898,M896,M874,M871,M869,M877)</f>
        <v>26766</v>
      </c>
      <c r="N914" s="22">
        <f>SUM(N913,N900,N898,N896,N874,N871,N869,N877)</f>
        <v>2199392</v>
      </c>
      <c r="O914" s="30">
        <f t="shared" si="29"/>
        <v>10925711</v>
      </c>
      <c r="P914" s="39">
        <f t="shared" si="30"/>
        <v>0.9333007190517975</v>
      </c>
    </row>
    <row r="915" spans="1:16" ht="29.25" customHeight="1">
      <c r="A915" s="64" t="s">
        <v>120</v>
      </c>
      <c r="B915" s="64" t="s">
        <v>121</v>
      </c>
      <c r="C915" s="58" t="s">
        <v>181</v>
      </c>
      <c r="D915" s="62"/>
      <c r="E915" s="62"/>
      <c r="F915" s="62">
        <v>352171</v>
      </c>
      <c r="G915" s="62"/>
      <c r="H915" s="62"/>
      <c r="I915" s="76">
        <v>352171</v>
      </c>
      <c r="J915" s="21"/>
      <c r="K915" s="2"/>
      <c r="L915" s="2">
        <v>350497</v>
      </c>
      <c r="M915" s="2"/>
      <c r="N915" s="2"/>
      <c r="O915" s="15">
        <f t="shared" si="29"/>
        <v>350497</v>
      </c>
      <c r="P915" s="38">
        <f t="shared" si="30"/>
        <v>0.995246627348646</v>
      </c>
    </row>
    <row r="916" spans="1:16" ht="29.25">
      <c r="A916" s="65"/>
      <c r="B916" s="65"/>
      <c r="C916" s="58" t="s">
        <v>54</v>
      </c>
      <c r="D916" s="62"/>
      <c r="E916" s="62"/>
      <c r="F916" s="62">
        <v>1254292</v>
      </c>
      <c r="G916" s="62"/>
      <c r="H916" s="62"/>
      <c r="I916" s="76">
        <v>1254292</v>
      </c>
      <c r="J916" s="21"/>
      <c r="K916" s="2"/>
      <c r="L916" s="2">
        <v>1213874</v>
      </c>
      <c r="M916" s="2"/>
      <c r="N916" s="2"/>
      <c r="O916" s="15">
        <f t="shared" si="29"/>
        <v>1213874</v>
      </c>
      <c r="P916" s="38">
        <f t="shared" si="30"/>
        <v>0.9677762434903515</v>
      </c>
    </row>
    <row r="917" spans="1:19" s="8" customFormat="1" ht="19.5">
      <c r="A917" s="65"/>
      <c r="B917" s="65"/>
      <c r="C917" s="58" t="s">
        <v>163</v>
      </c>
      <c r="D917" s="62"/>
      <c r="E917" s="62"/>
      <c r="F917" s="62">
        <v>493241</v>
      </c>
      <c r="G917" s="62"/>
      <c r="H917" s="62"/>
      <c r="I917" s="76">
        <v>493241</v>
      </c>
      <c r="J917" s="21"/>
      <c r="K917" s="2"/>
      <c r="L917" s="2">
        <v>487123</v>
      </c>
      <c r="M917" s="2"/>
      <c r="N917" s="2"/>
      <c r="O917" s="15">
        <f t="shared" si="29"/>
        <v>487123</v>
      </c>
      <c r="P917" s="38">
        <f t="shared" si="30"/>
        <v>0.9875963271504193</v>
      </c>
      <c r="R917" s="46"/>
      <c r="S917" s="46"/>
    </row>
    <row r="918" spans="1:19" s="8" customFormat="1" ht="9.75">
      <c r="A918" s="65"/>
      <c r="B918" s="65"/>
      <c r="C918" s="58" t="s">
        <v>122</v>
      </c>
      <c r="D918" s="62"/>
      <c r="E918" s="62"/>
      <c r="F918" s="62">
        <v>300450</v>
      </c>
      <c r="G918" s="62"/>
      <c r="H918" s="62"/>
      <c r="I918" s="76">
        <v>300450</v>
      </c>
      <c r="J918" s="21"/>
      <c r="K918" s="2"/>
      <c r="L918" s="2">
        <f>246983+39800</f>
        <v>286783</v>
      </c>
      <c r="M918" s="2"/>
      <c r="N918" s="2"/>
      <c r="O918" s="15">
        <f t="shared" si="29"/>
        <v>286783</v>
      </c>
      <c r="P918" s="38">
        <f t="shared" si="30"/>
        <v>0.9545115659843568</v>
      </c>
      <c r="R918" s="46"/>
      <c r="S918" s="46"/>
    </row>
    <row r="919" spans="1:16" ht="19.5">
      <c r="A919" s="65"/>
      <c r="B919" s="65"/>
      <c r="C919" s="58" t="s">
        <v>48</v>
      </c>
      <c r="D919" s="62"/>
      <c r="E919" s="62"/>
      <c r="F919" s="62">
        <v>2221222</v>
      </c>
      <c r="G919" s="62"/>
      <c r="H919" s="62"/>
      <c r="I919" s="76">
        <v>2221222</v>
      </c>
      <c r="J919" s="21"/>
      <c r="K919" s="2"/>
      <c r="L919" s="2">
        <v>2183399</v>
      </c>
      <c r="M919" s="2"/>
      <c r="N919" s="2"/>
      <c r="O919" s="15">
        <f t="shared" si="29"/>
        <v>2183399</v>
      </c>
      <c r="P919" s="38">
        <f t="shared" si="30"/>
        <v>0.9829719856907594</v>
      </c>
    </row>
    <row r="920" spans="1:19" s="8" customFormat="1" ht="9.75">
      <c r="A920" s="65"/>
      <c r="B920" s="65"/>
      <c r="C920" s="58" t="s">
        <v>49</v>
      </c>
      <c r="D920" s="62"/>
      <c r="E920" s="62"/>
      <c r="F920" s="62">
        <v>197697</v>
      </c>
      <c r="G920" s="62"/>
      <c r="H920" s="62"/>
      <c r="I920" s="76">
        <v>197697</v>
      </c>
      <c r="J920" s="21"/>
      <c r="K920" s="2"/>
      <c r="L920" s="2">
        <v>197671</v>
      </c>
      <c r="M920" s="2"/>
      <c r="N920" s="2"/>
      <c r="O920" s="15">
        <f t="shared" si="29"/>
        <v>197671</v>
      </c>
      <c r="P920" s="38">
        <f t="shared" si="30"/>
        <v>0.9998684856118201</v>
      </c>
      <c r="R920" s="46"/>
      <c r="S920" s="46"/>
    </row>
    <row r="921" spans="1:16" ht="9.75">
      <c r="A921" s="65"/>
      <c r="B921" s="65"/>
      <c r="C921" s="58" t="s">
        <v>17</v>
      </c>
      <c r="D921" s="62"/>
      <c r="E921" s="62"/>
      <c r="F921" s="62">
        <v>360377</v>
      </c>
      <c r="G921" s="62"/>
      <c r="H921" s="62"/>
      <c r="I921" s="76">
        <v>360377</v>
      </c>
      <c r="J921" s="21"/>
      <c r="K921" s="2"/>
      <c r="L921" s="2">
        <v>356938</v>
      </c>
      <c r="M921" s="2"/>
      <c r="N921" s="2"/>
      <c r="O921" s="15">
        <f t="shared" si="29"/>
        <v>356938</v>
      </c>
      <c r="P921" s="38">
        <f t="shared" si="30"/>
        <v>0.9904572156380679</v>
      </c>
    </row>
    <row r="922" spans="1:19" s="8" customFormat="1" ht="9.75">
      <c r="A922" s="65"/>
      <c r="B922" s="65"/>
      <c r="C922" s="58" t="s">
        <v>18</v>
      </c>
      <c r="D922" s="62"/>
      <c r="E922" s="62"/>
      <c r="F922" s="62">
        <v>54623</v>
      </c>
      <c r="G922" s="62"/>
      <c r="H922" s="62"/>
      <c r="I922" s="76">
        <v>54623</v>
      </c>
      <c r="J922" s="21"/>
      <c r="K922" s="2"/>
      <c r="L922" s="2">
        <v>54046</v>
      </c>
      <c r="M922" s="2"/>
      <c r="N922" s="2"/>
      <c r="O922" s="15">
        <f t="shared" si="29"/>
        <v>54046</v>
      </c>
      <c r="P922" s="38">
        <f t="shared" si="30"/>
        <v>0.9894366841806564</v>
      </c>
      <c r="R922" s="46"/>
      <c r="S922" s="46"/>
    </row>
    <row r="923" spans="1:16" ht="9.75">
      <c r="A923" s="65"/>
      <c r="B923" s="65"/>
      <c r="C923" s="58" t="s">
        <v>162</v>
      </c>
      <c r="D923" s="62"/>
      <c r="E923" s="62"/>
      <c r="F923" s="62">
        <v>161111</v>
      </c>
      <c r="G923" s="62"/>
      <c r="H923" s="62"/>
      <c r="I923" s="76">
        <v>161111</v>
      </c>
      <c r="J923" s="21"/>
      <c r="K923" s="2"/>
      <c r="L923" s="2">
        <v>156975</v>
      </c>
      <c r="M923" s="2"/>
      <c r="N923" s="2"/>
      <c r="O923" s="15">
        <f t="shared" si="29"/>
        <v>156975</v>
      </c>
      <c r="P923" s="38">
        <f t="shared" si="30"/>
        <v>0.9743282581574194</v>
      </c>
    </row>
    <row r="924" spans="1:19" s="8" customFormat="1" ht="9.75">
      <c r="A924" s="65"/>
      <c r="B924" s="65"/>
      <c r="C924" s="58" t="s">
        <v>33</v>
      </c>
      <c r="D924" s="62"/>
      <c r="E924" s="62">
        <v>1500</v>
      </c>
      <c r="F924" s="62">
        <v>319620</v>
      </c>
      <c r="G924" s="62"/>
      <c r="H924" s="62"/>
      <c r="I924" s="76">
        <v>321120</v>
      </c>
      <c r="J924" s="21"/>
      <c r="K924" s="2">
        <v>1500</v>
      </c>
      <c r="L924" s="2">
        <v>259958</v>
      </c>
      <c r="M924" s="2"/>
      <c r="N924" s="2"/>
      <c r="O924" s="15">
        <f t="shared" si="29"/>
        <v>261458</v>
      </c>
      <c r="P924" s="38">
        <f t="shared" si="30"/>
        <v>0.8142065271549577</v>
      </c>
      <c r="R924" s="46"/>
      <c r="S924" s="46"/>
    </row>
    <row r="925" spans="1:16" ht="9.75">
      <c r="A925" s="65"/>
      <c r="B925" s="65"/>
      <c r="C925" s="58" t="s">
        <v>115</v>
      </c>
      <c r="D925" s="62"/>
      <c r="E925" s="62">
        <v>6000</v>
      </c>
      <c r="F925" s="62">
        <v>141000</v>
      </c>
      <c r="G925" s="62"/>
      <c r="H925" s="62"/>
      <c r="I925" s="76">
        <v>147000</v>
      </c>
      <c r="J925" s="21"/>
      <c r="K925" s="2">
        <v>6000</v>
      </c>
      <c r="L925" s="2">
        <v>140983</v>
      </c>
      <c r="M925" s="2"/>
      <c r="N925" s="2"/>
      <c r="O925" s="15">
        <f t="shared" si="29"/>
        <v>146983</v>
      </c>
      <c r="P925" s="38">
        <f t="shared" si="30"/>
        <v>0.9998843537414966</v>
      </c>
    </row>
    <row r="926" spans="1:16" ht="19.5">
      <c r="A926" s="65"/>
      <c r="B926" s="65"/>
      <c r="C926" s="58" t="s">
        <v>235</v>
      </c>
      <c r="D926" s="62"/>
      <c r="E926" s="62"/>
      <c r="F926" s="62">
        <v>14266</v>
      </c>
      <c r="G926" s="62"/>
      <c r="H926" s="62"/>
      <c r="I926" s="76">
        <v>14266</v>
      </c>
      <c r="J926" s="21"/>
      <c r="K926" s="2"/>
      <c r="L926" s="2">
        <v>14250</v>
      </c>
      <c r="M926" s="2"/>
      <c r="N926" s="2"/>
      <c r="O926" s="15">
        <f t="shared" si="29"/>
        <v>14250</v>
      </c>
      <c r="P926" s="38">
        <f t="shared" si="30"/>
        <v>0.9988784522641245</v>
      </c>
    </row>
    <row r="927" spans="1:16" ht="19.5">
      <c r="A927" s="65"/>
      <c r="B927" s="65"/>
      <c r="C927" s="58" t="s">
        <v>89</v>
      </c>
      <c r="D927" s="62"/>
      <c r="E927" s="62"/>
      <c r="F927" s="62">
        <v>12350</v>
      </c>
      <c r="G927" s="62"/>
      <c r="H927" s="62"/>
      <c r="I927" s="76">
        <v>12350</v>
      </c>
      <c r="J927" s="21"/>
      <c r="K927" s="2"/>
      <c r="L927" s="2">
        <v>11633</v>
      </c>
      <c r="M927" s="2"/>
      <c r="N927" s="2"/>
      <c r="O927" s="15">
        <f t="shared" si="29"/>
        <v>11633</v>
      </c>
      <c r="P927" s="38">
        <f t="shared" si="30"/>
        <v>0.9419433198380567</v>
      </c>
    </row>
    <row r="928" spans="1:16" ht="9.75">
      <c r="A928" s="65"/>
      <c r="B928" s="65"/>
      <c r="C928" s="58" t="s">
        <v>23</v>
      </c>
      <c r="D928" s="62"/>
      <c r="E928" s="62"/>
      <c r="F928" s="62">
        <v>265846</v>
      </c>
      <c r="G928" s="62"/>
      <c r="H928" s="62"/>
      <c r="I928" s="76">
        <v>265846</v>
      </c>
      <c r="J928" s="21"/>
      <c r="K928" s="2"/>
      <c r="L928" s="2">
        <v>252023</v>
      </c>
      <c r="M928" s="2"/>
      <c r="N928" s="2"/>
      <c r="O928" s="15">
        <f t="shared" si="29"/>
        <v>252023</v>
      </c>
      <c r="P928" s="38">
        <f t="shared" si="30"/>
        <v>0.9480037314836409</v>
      </c>
    </row>
    <row r="929" spans="1:16" ht="9.75">
      <c r="A929" s="65"/>
      <c r="B929" s="65"/>
      <c r="C929" s="58" t="s">
        <v>24</v>
      </c>
      <c r="D929" s="62"/>
      <c r="E929" s="62"/>
      <c r="F929" s="62">
        <v>141344</v>
      </c>
      <c r="G929" s="62"/>
      <c r="H929" s="62"/>
      <c r="I929" s="76">
        <v>141344</v>
      </c>
      <c r="J929" s="21"/>
      <c r="K929" s="2"/>
      <c r="L929" s="2">
        <v>139335</v>
      </c>
      <c r="M929" s="2"/>
      <c r="N929" s="2"/>
      <c r="O929" s="15">
        <f t="shared" si="29"/>
        <v>139335</v>
      </c>
      <c r="P929" s="38">
        <f t="shared" si="30"/>
        <v>0.9857864500792393</v>
      </c>
    </row>
    <row r="930" spans="1:19" s="8" customFormat="1" ht="9.75">
      <c r="A930" s="65"/>
      <c r="B930" s="65"/>
      <c r="C930" s="58" t="s">
        <v>50</v>
      </c>
      <c r="D930" s="62"/>
      <c r="E930" s="62"/>
      <c r="F930" s="62">
        <v>7985</v>
      </c>
      <c r="G930" s="62"/>
      <c r="H930" s="62"/>
      <c r="I930" s="76">
        <v>7985</v>
      </c>
      <c r="J930" s="21"/>
      <c r="K930" s="2"/>
      <c r="L930" s="2">
        <v>7776</v>
      </c>
      <c r="M930" s="2"/>
      <c r="N930" s="2"/>
      <c r="O930" s="15">
        <f t="shared" si="29"/>
        <v>7776</v>
      </c>
      <c r="P930" s="38">
        <f t="shared" si="30"/>
        <v>0.9738259236067627</v>
      </c>
      <c r="R930" s="46"/>
      <c r="S930" s="46"/>
    </row>
    <row r="931" spans="1:16" ht="9.75">
      <c r="A931" s="65"/>
      <c r="B931" s="65"/>
      <c r="C931" s="58" t="s">
        <v>10</v>
      </c>
      <c r="D931" s="62"/>
      <c r="E931" s="62"/>
      <c r="F931" s="62">
        <v>239119</v>
      </c>
      <c r="G931" s="62"/>
      <c r="H931" s="62"/>
      <c r="I931" s="76">
        <v>239119</v>
      </c>
      <c r="J931" s="21"/>
      <c r="K931" s="2"/>
      <c r="L931" s="2">
        <v>233664</v>
      </c>
      <c r="M931" s="2"/>
      <c r="N931" s="2"/>
      <c r="O931" s="15">
        <f t="shared" si="29"/>
        <v>233664</v>
      </c>
      <c r="P931" s="38">
        <f t="shared" si="30"/>
        <v>0.9771870909463489</v>
      </c>
    </row>
    <row r="932" spans="1:16" ht="29.25">
      <c r="A932" s="65"/>
      <c r="B932" s="65"/>
      <c r="C932" s="58" t="s">
        <v>182</v>
      </c>
      <c r="D932" s="62"/>
      <c r="E932" s="62"/>
      <c r="F932" s="62">
        <v>2000</v>
      </c>
      <c r="G932" s="62"/>
      <c r="H932" s="62"/>
      <c r="I932" s="76">
        <v>2000</v>
      </c>
      <c r="J932" s="21"/>
      <c r="K932" s="2"/>
      <c r="L932" s="2"/>
      <c r="M932" s="2"/>
      <c r="N932" s="2"/>
      <c r="O932" s="15">
        <f t="shared" si="29"/>
        <v>0</v>
      </c>
      <c r="P932" s="38">
        <f t="shared" si="30"/>
        <v>0</v>
      </c>
    </row>
    <row r="933" spans="1:19" s="8" customFormat="1" ht="19.5">
      <c r="A933" s="65"/>
      <c r="B933" s="65"/>
      <c r="C933" s="58" t="s">
        <v>194</v>
      </c>
      <c r="D933" s="62"/>
      <c r="E933" s="62"/>
      <c r="F933" s="62">
        <v>15093</v>
      </c>
      <c r="G933" s="62"/>
      <c r="H933" s="62"/>
      <c r="I933" s="76">
        <v>15093</v>
      </c>
      <c r="J933" s="21"/>
      <c r="K933" s="2"/>
      <c r="L933" s="2">
        <v>14716</v>
      </c>
      <c r="M933" s="2"/>
      <c r="N933" s="2"/>
      <c r="O933" s="15">
        <f t="shared" si="29"/>
        <v>14716</v>
      </c>
      <c r="P933" s="38">
        <f t="shared" si="30"/>
        <v>0.9750215331610681</v>
      </c>
      <c r="R933" s="46"/>
      <c r="S933" s="46"/>
    </row>
    <row r="934" spans="1:19" s="9" customFormat="1" ht="20.25" customHeight="1">
      <c r="A934" s="65"/>
      <c r="B934" s="65"/>
      <c r="C934" s="58" t="s">
        <v>220</v>
      </c>
      <c r="D934" s="62"/>
      <c r="E934" s="62"/>
      <c r="F934" s="62">
        <v>18097</v>
      </c>
      <c r="G934" s="62"/>
      <c r="H934" s="62"/>
      <c r="I934" s="76">
        <v>18097</v>
      </c>
      <c r="J934" s="21"/>
      <c r="K934" s="2"/>
      <c r="L934" s="2">
        <v>17466</v>
      </c>
      <c r="M934" s="2"/>
      <c r="N934" s="2"/>
      <c r="O934" s="15">
        <f t="shared" si="29"/>
        <v>17466</v>
      </c>
      <c r="P934" s="38">
        <f t="shared" si="30"/>
        <v>0.9651323423771896</v>
      </c>
      <c r="R934" s="48"/>
      <c r="S934" s="48"/>
    </row>
    <row r="935" spans="1:16" ht="29.25">
      <c r="A935" s="65"/>
      <c r="B935" s="65"/>
      <c r="C935" s="58" t="s">
        <v>221</v>
      </c>
      <c r="D935" s="62"/>
      <c r="E935" s="62"/>
      <c r="F935" s="62">
        <v>30425</v>
      </c>
      <c r="G935" s="62"/>
      <c r="H935" s="62"/>
      <c r="I935" s="76">
        <v>30425</v>
      </c>
      <c r="J935" s="21"/>
      <c r="K935" s="2"/>
      <c r="L935" s="2">
        <v>27057</v>
      </c>
      <c r="M935" s="2"/>
      <c r="N935" s="2"/>
      <c r="O935" s="15">
        <f t="shared" si="29"/>
        <v>27057</v>
      </c>
      <c r="P935" s="38">
        <f t="shared" si="30"/>
        <v>0.8893015612161052</v>
      </c>
    </row>
    <row r="936" spans="1:16" ht="19.5">
      <c r="A936" s="65"/>
      <c r="B936" s="65"/>
      <c r="C936" s="58" t="s">
        <v>219</v>
      </c>
      <c r="D936" s="62"/>
      <c r="E936" s="62"/>
      <c r="F936" s="62">
        <v>74</v>
      </c>
      <c r="G936" s="62"/>
      <c r="H936" s="62"/>
      <c r="I936" s="76">
        <v>74</v>
      </c>
      <c r="J936" s="21"/>
      <c r="K936" s="2"/>
      <c r="L936" s="2">
        <v>74</v>
      </c>
      <c r="M936" s="2"/>
      <c r="N936" s="2"/>
      <c r="O936" s="15">
        <f t="shared" si="29"/>
        <v>74</v>
      </c>
      <c r="P936" s="38">
        <f t="shared" si="30"/>
        <v>1</v>
      </c>
    </row>
    <row r="937" spans="1:16" ht="29.25">
      <c r="A937" s="65"/>
      <c r="B937" s="65"/>
      <c r="C937" s="58" t="s">
        <v>233</v>
      </c>
      <c r="D937" s="62"/>
      <c r="E937" s="62"/>
      <c r="F937" s="62">
        <v>182438</v>
      </c>
      <c r="G937" s="62"/>
      <c r="H937" s="62"/>
      <c r="I937" s="76">
        <v>182438</v>
      </c>
      <c r="J937" s="21"/>
      <c r="K937" s="2"/>
      <c r="L937" s="2">
        <v>182335</v>
      </c>
      <c r="M937" s="2"/>
      <c r="N937" s="2"/>
      <c r="O937" s="15">
        <f t="shared" si="29"/>
        <v>182335</v>
      </c>
      <c r="P937" s="38">
        <f t="shared" si="30"/>
        <v>0.9994354246374111</v>
      </c>
    </row>
    <row r="938" spans="1:16" ht="9.75">
      <c r="A938" s="65"/>
      <c r="B938" s="65"/>
      <c r="C938" s="58" t="s">
        <v>51</v>
      </c>
      <c r="D938" s="62"/>
      <c r="E938" s="62"/>
      <c r="F938" s="62">
        <v>18692</v>
      </c>
      <c r="G938" s="62"/>
      <c r="H938" s="62"/>
      <c r="I938" s="76">
        <v>18692</v>
      </c>
      <c r="J938" s="21"/>
      <c r="K938" s="2"/>
      <c r="L938" s="2">
        <v>17829</v>
      </c>
      <c r="M938" s="2"/>
      <c r="N938" s="2"/>
      <c r="O938" s="15">
        <f t="shared" si="29"/>
        <v>17829</v>
      </c>
      <c r="P938" s="38">
        <f t="shared" si="30"/>
        <v>0.953830515728654</v>
      </c>
    </row>
    <row r="939" spans="1:16" ht="9.75">
      <c r="A939" s="65"/>
      <c r="B939" s="65"/>
      <c r="C939" s="58" t="s">
        <v>58</v>
      </c>
      <c r="D939" s="62"/>
      <c r="E939" s="62"/>
      <c r="F939" s="62">
        <v>1133</v>
      </c>
      <c r="G939" s="62"/>
      <c r="H939" s="62"/>
      <c r="I939" s="76">
        <v>1133</v>
      </c>
      <c r="J939" s="21"/>
      <c r="K939" s="2"/>
      <c r="L939" s="2">
        <v>1127</v>
      </c>
      <c r="M939" s="2"/>
      <c r="N939" s="2"/>
      <c r="O939" s="15">
        <f t="shared" si="29"/>
        <v>1127</v>
      </c>
      <c r="P939" s="38">
        <f t="shared" si="30"/>
        <v>0.9947043248014121</v>
      </c>
    </row>
    <row r="940" spans="1:16" ht="9.75">
      <c r="A940" s="65"/>
      <c r="B940" s="65"/>
      <c r="C940" s="58" t="s">
        <v>25</v>
      </c>
      <c r="D940" s="62"/>
      <c r="E940" s="62"/>
      <c r="F940" s="62">
        <v>4350</v>
      </c>
      <c r="G940" s="62"/>
      <c r="H940" s="62"/>
      <c r="I940" s="76">
        <v>4350</v>
      </c>
      <c r="J940" s="21"/>
      <c r="K940" s="2"/>
      <c r="L940" s="2">
        <v>4310</v>
      </c>
      <c r="M940" s="2"/>
      <c r="N940" s="2"/>
      <c r="O940" s="15">
        <f t="shared" si="29"/>
        <v>4310</v>
      </c>
      <c r="P940" s="38">
        <f t="shared" si="30"/>
        <v>0.9908045977011494</v>
      </c>
    </row>
    <row r="941" spans="1:16" ht="19.5">
      <c r="A941" s="65"/>
      <c r="B941" s="65"/>
      <c r="C941" s="58" t="s">
        <v>52</v>
      </c>
      <c r="D941" s="62"/>
      <c r="E941" s="62"/>
      <c r="F941" s="62">
        <v>84574</v>
      </c>
      <c r="G941" s="62"/>
      <c r="H941" s="62"/>
      <c r="I941" s="76">
        <v>84574</v>
      </c>
      <c r="J941" s="21"/>
      <c r="K941" s="2"/>
      <c r="L941" s="2">
        <v>83898</v>
      </c>
      <c r="M941" s="2"/>
      <c r="N941" s="2"/>
      <c r="O941" s="15">
        <f t="shared" si="29"/>
        <v>83898</v>
      </c>
      <c r="P941" s="38">
        <f t="shared" si="30"/>
        <v>0.9920069997871687</v>
      </c>
    </row>
    <row r="942" spans="1:16" ht="9.75">
      <c r="A942" s="65"/>
      <c r="B942" s="65"/>
      <c r="C942" s="58" t="s">
        <v>69</v>
      </c>
      <c r="D942" s="62"/>
      <c r="E942" s="62"/>
      <c r="F942" s="62">
        <v>655</v>
      </c>
      <c r="G942" s="62"/>
      <c r="H942" s="62"/>
      <c r="I942" s="76">
        <v>655</v>
      </c>
      <c r="J942" s="21"/>
      <c r="K942" s="2"/>
      <c r="L942" s="2">
        <v>655</v>
      </c>
      <c r="M942" s="2"/>
      <c r="N942" s="2"/>
      <c r="O942" s="15">
        <f t="shared" si="29"/>
        <v>655</v>
      </c>
      <c r="P942" s="38">
        <f t="shared" si="30"/>
        <v>1</v>
      </c>
    </row>
    <row r="943" spans="1:16" ht="20.25" customHeight="1">
      <c r="A943" s="65"/>
      <c r="B943" s="65"/>
      <c r="C943" s="58" t="s">
        <v>225</v>
      </c>
      <c r="D943" s="62"/>
      <c r="E943" s="62"/>
      <c r="F943" s="62">
        <v>13174</v>
      </c>
      <c r="G943" s="62"/>
      <c r="H943" s="62"/>
      <c r="I943" s="76">
        <v>13174</v>
      </c>
      <c r="J943" s="21"/>
      <c r="K943" s="21"/>
      <c r="L943" s="21">
        <v>12811</v>
      </c>
      <c r="M943" s="21"/>
      <c r="N943" s="21"/>
      <c r="O943" s="15">
        <f t="shared" si="29"/>
        <v>12811</v>
      </c>
      <c r="P943" s="38">
        <f t="shared" si="30"/>
        <v>0.9724457264308486</v>
      </c>
    </row>
    <row r="944" spans="1:16" ht="29.25">
      <c r="A944" s="65"/>
      <c r="B944" s="65"/>
      <c r="C944" s="58" t="s">
        <v>226</v>
      </c>
      <c r="D944" s="62"/>
      <c r="E944" s="62"/>
      <c r="F944" s="62">
        <v>3617</v>
      </c>
      <c r="G944" s="62"/>
      <c r="H944" s="62"/>
      <c r="I944" s="76">
        <v>3617</v>
      </c>
      <c r="J944" s="21"/>
      <c r="K944" s="21"/>
      <c r="L944" s="21">
        <v>3592</v>
      </c>
      <c r="M944" s="21"/>
      <c r="N944" s="21"/>
      <c r="O944" s="15">
        <f t="shared" si="29"/>
        <v>3592</v>
      </c>
      <c r="P944" s="38">
        <f t="shared" si="30"/>
        <v>0.993088194636439</v>
      </c>
    </row>
    <row r="945" spans="1:19" s="8" customFormat="1" ht="19.5">
      <c r="A945" s="65"/>
      <c r="B945" s="65"/>
      <c r="C945" s="58" t="s">
        <v>227</v>
      </c>
      <c r="D945" s="62"/>
      <c r="E945" s="62"/>
      <c r="F945" s="62">
        <v>16453</v>
      </c>
      <c r="G945" s="62"/>
      <c r="H945" s="62"/>
      <c r="I945" s="76">
        <v>16453</v>
      </c>
      <c r="J945" s="21"/>
      <c r="K945" s="21"/>
      <c r="L945" s="21">
        <v>15799</v>
      </c>
      <c r="M945" s="21"/>
      <c r="N945" s="21"/>
      <c r="O945" s="15">
        <f t="shared" si="29"/>
        <v>15799</v>
      </c>
      <c r="P945" s="38">
        <f t="shared" si="30"/>
        <v>0.9602504102595272</v>
      </c>
      <c r="R945" s="46"/>
      <c r="S945" s="46"/>
    </row>
    <row r="946" spans="1:19" s="8" customFormat="1" ht="9.75">
      <c r="A946" s="65"/>
      <c r="B946" s="65"/>
      <c r="C946" s="71" t="s">
        <v>448</v>
      </c>
      <c r="D946" s="62"/>
      <c r="E946" s="62"/>
      <c r="F946" s="62"/>
      <c r="G946" s="62"/>
      <c r="H946" s="62"/>
      <c r="I946" s="76"/>
      <c r="J946" s="21"/>
      <c r="K946" s="21"/>
      <c r="L946" s="21">
        <v>330</v>
      </c>
      <c r="M946" s="21"/>
      <c r="N946" s="21"/>
      <c r="O946" s="15">
        <f>SUM(J946:N946)</f>
        <v>330</v>
      </c>
      <c r="P946" s="38"/>
      <c r="R946" s="46"/>
      <c r="S946" s="46"/>
    </row>
    <row r="947" spans="1:16" ht="19.5">
      <c r="A947" s="65"/>
      <c r="B947" s="65"/>
      <c r="C947" s="58" t="s">
        <v>27</v>
      </c>
      <c r="D947" s="62"/>
      <c r="E947" s="62"/>
      <c r="F947" s="62">
        <v>6500</v>
      </c>
      <c r="G947" s="62"/>
      <c r="H947" s="62"/>
      <c r="I947" s="76">
        <v>6500</v>
      </c>
      <c r="J947" s="21"/>
      <c r="K947" s="21"/>
      <c r="L947" s="21">
        <v>6500</v>
      </c>
      <c r="M947" s="21"/>
      <c r="N947" s="21"/>
      <c r="O947" s="15">
        <f t="shared" si="29"/>
        <v>6500</v>
      </c>
      <c r="P947" s="38">
        <f t="shared" si="30"/>
        <v>1</v>
      </c>
    </row>
    <row r="948" spans="1:16" ht="9.75">
      <c r="A948" s="65"/>
      <c r="B948" s="66" t="s">
        <v>339</v>
      </c>
      <c r="C948" s="36"/>
      <c r="D948" s="35"/>
      <c r="E948" s="35">
        <v>7500</v>
      </c>
      <c r="F948" s="35">
        <v>6933989</v>
      </c>
      <c r="G948" s="35"/>
      <c r="H948" s="35"/>
      <c r="I948" s="35">
        <v>6941489</v>
      </c>
      <c r="J948" s="19">
        <f>SUM(J915:J942)</f>
        <v>0</v>
      </c>
      <c r="K948" s="19">
        <f>SUM(K915:K942)</f>
        <v>7500</v>
      </c>
      <c r="L948" s="19">
        <f>SUM(L915:L947)</f>
        <v>6735427</v>
      </c>
      <c r="M948" s="19">
        <f>SUM(M915:M942)</f>
        <v>0</v>
      </c>
      <c r="N948" s="19">
        <f>SUM(N915:N942)</f>
        <v>0</v>
      </c>
      <c r="O948" s="27">
        <f t="shared" si="29"/>
        <v>6742927</v>
      </c>
      <c r="P948" s="37">
        <f t="shared" si="30"/>
        <v>0.9713948981263242</v>
      </c>
    </row>
    <row r="949" spans="1:16" ht="19.5">
      <c r="A949" s="65"/>
      <c r="B949" s="64" t="s">
        <v>123</v>
      </c>
      <c r="C949" s="58" t="s">
        <v>163</v>
      </c>
      <c r="D949" s="62"/>
      <c r="E949" s="62"/>
      <c r="F949" s="62">
        <v>7380</v>
      </c>
      <c r="G949" s="62"/>
      <c r="H949" s="62"/>
      <c r="I949" s="76">
        <v>7380</v>
      </c>
      <c r="J949" s="21"/>
      <c r="K949" s="2"/>
      <c r="L949" s="2">
        <v>7370</v>
      </c>
      <c r="M949" s="2"/>
      <c r="N949" s="2"/>
      <c r="O949" s="15">
        <f t="shared" si="29"/>
        <v>7370</v>
      </c>
      <c r="P949" s="38">
        <f t="shared" si="30"/>
        <v>0.9986449864498645</v>
      </c>
    </row>
    <row r="950" spans="1:16" ht="19.5">
      <c r="A950" s="65"/>
      <c r="B950" s="65"/>
      <c r="C950" s="58" t="s">
        <v>48</v>
      </c>
      <c r="D950" s="62"/>
      <c r="E950" s="62"/>
      <c r="F950" s="62">
        <v>1495280</v>
      </c>
      <c r="G950" s="62"/>
      <c r="H950" s="62"/>
      <c r="I950" s="76">
        <v>1495280</v>
      </c>
      <c r="J950" s="21"/>
      <c r="K950" s="2"/>
      <c r="L950" s="2">
        <v>1494911</v>
      </c>
      <c r="M950" s="2"/>
      <c r="N950" s="2"/>
      <c r="O950" s="15">
        <f t="shared" si="29"/>
        <v>1494911</v>
      </c>
      <c r="P950" s="38">
        <f t="shared" si="30"/>
        <v>0.9997532234765395</v>
      </c>
    </row>
    <row r="951" spans="1:16" ht="9.75">
      <c r="A951" s="65"/>
      <c r="B951" s="65"/>
      <c r="C951" s="58" t="s">
        <v>49</v>
      </c>
      <c r="D951" s="62"/>
      <c r="E951" s="62"/>
      <c r="F951" s="62">
        <v>110999</v>
      </c>
      <c r="G951" s="62"/>
      <c r="H951" s="62"/>
      <c r="I951" s="76">
        <v>110999</v>
      </c>
      <c r="J951" s="21"/>
      <c r="K951" s="2"/>
      <c r="L951" s="2">
        <v>110999</v>
      </c>
      <c r="M951" s="2"/>
      <c r="N951" s="2"/>
      <c r="O951" s="15">
        <f t="shared" si="29"/>
        <v>110999</v>
      </c>
      <c r="P951" s="38">
        <f t="shared" si="30"/>
        <v>1</v>
      </c>
    </row>
    <row r="952" spans="1:16" ht="9.75">
      <c r="A952" s="65"/>
      <c r="B952" s="65"/>
      <c r="C952" s="58" t="s">
        <v>17</v>
      </c>
      <c r="D952" s="62"/>
      <c r="E952" s="62"/>
      <c r="F952" s="62">
        <v>250728</v>
      </c>
      <c r="G952" s="62"/>
      <c r="H952" s="62"/>
      <c r="I952" s="76">
        <v>250728</v>
      </c>
      <c r="J952" s="21"/>
      <c r="K952" s="2"/>
      <c r="L952" s="2">
        <v>250728</v>
      </c>
      <c r="M952" s="2"/>
      <c r="N952" s="2"/>
      <c r="O952" s="15">
        <f t="shared" si="29"/>
        <v>250728</v>
      </c>
      <c r="P952" s="38">
        <f t="shared" si="30"/>
        <v>1</v>
      </c>
    </row>
    <row r="953" spans="1:16" ht="9.75">
      <c r="A953" s="65"/>
      <c r="B953" s="65"/>
      <c r="C953" s="58" t="s">
        <v>18</v>
      </c>
      <c r="D953" s="62"/>
      <c r="E953" s="62"/>
      <c r="F953" s="62">
        <v>40875</v>
      </c>
      <c r="G953" s="62"/>
      <c r="H953" s="62"/>
      <c r="I953" s="76">
        <v>40875</v>
      </c>
      <c r="J953" s="21"/>
      <c r="K953" s="2"/>
      <c r="L953" s="2">
        <v>40631</v>
      </c>
      <c r="M953" s="2"/>
      <c r="N953" s="2"/>
      <c r="O953" s="15">
        <f t="shared" si="29"/>
        <v>40631</v>
      </c>
      <c r="P953" s="38">
        <f t="shared" si="30"/>
        <v>0.9940305810397554</v>
      </c>
    </row>
    <row r="954" spans="1:16" ht="9.75">
      <c r="A954" s="65"/>
      <c r="B954" s="65"/>
      <c r="C954" s="58" t="s">
        <v>162</v>
      </c>
      <c r="D954" s="62"/>
      <c r="E954" s="62"/>
      <c r="F954" s="62">
        <v>17130</v>
      </c>
      <c r="G954" s="62"/>
      <c r="H954" s="62"/>
      <c r="I954" s="76">
        <v>17130</v>
      </c>
      <c r="J954" s="21"/>
      <c r="K954" s="2"/>
      <c r="L954" s="2">
        <v>17128</v>
      </c>
      <c r="M954" s="2"/>
      <c r="N954" s="2"/>
      <c r="O954" s="15">
        <f t="shared" si="29"/>
        <v>17128</v>
      </c>
      <c r="P954" s="38">
        <f t="shared" si="30"/>
        <v>0.9998832457676591</v>
      </c>
    </row>
    <row r="955" spans="1:16" ht="9.75">
      <c r="A955" s="65"/>
      <c r="B955" s="65"/>
      <c r="C955" s="58" t="s">
        <v>33</v>
      </c>
      <c r="D955" s="62"/>
      <c r="E955" s="62">
        <v>1000</v>
      </c>
      <c r="F955" s="62">
        <v>845983</v>
      </c>
      <c r="G955" s="62"/>
      <c r="H955" s="62"/>
      <c r="I955" s="76">
        <v>846983</v>
      </c>
      <c r="J955" s="21"/>
      <c r="K955" s="2">
        <v>1000</v>
      </c>
      <c r="L955" s="2">
        <v>475116</v>
      </c>
      <c r="M955" s="2"/>
      <c r="N955" s="2"/>
      <c r="O955" s="15">
        <f t="shared" si="29"/>
        <v>476116</v>
      </c>
      <c r="P955" s="38">
        <f t="shared" si="30"/>
        <v>0.5621317074840936</v>
      </c>
    </row>
    <row r="956" spans="1:19" s="10" customFormat="1" ht="11.25">
      <c r="A956" s="65"/>
      <c r="B956" s="65"/>
      <c r="C956" s="58" t="s">
        <v>115</v>
      </c>
      <c r="D956" s="62"/>
      <c r="E956" s="62">
        <v>1000</v>
      </c>
      <c r="F956" s="62">
        <v>209500</v>
      </c>
      <c r="G956" s="62"/>
      <c r="H956" s="62"/>
      <c r="I956" s="76">
        <v>210500</v>
      </c>
      <c r="J956" s="21"/>
      <c r="K956" s="2">
        <v>1000</v>
      </c>
      <c r="L956" s="2">
        <v>199769</v>
      </c>
      <c r="M956" s="2"/>
      <c r="N956" s="2"/>
      <c r="O956" s="15">
        <f t="shared" si="29"/>
        <v>200769</v>
      </c>
      <c r="P956" s="38">
        <f t="shared" si="30"/>
        <v>0.9537719714964371</v>
      </c>
      <c r="R956" s="49"/>
      <c r="S956" s="49"/>
    </row>
    <row r="957" spans="1:16" ht="19.5">
      <c r="A957" s="65"/>
      <c r="B957" s="65"/>
      <c r="C957" s="58" t="s">
        <v>235</v>
      </c>
      <c r="D957" s="62"/>
      <c r="E957" s="62">
        <v>1000</v>
      </c>
      <c r="F957" s="62">
        <v>29000</v>
      </c>
      <c r="G957" s="62"/>
      <c r="H957" s="62"/>
      <c r="I957" s="76">
        <v>30000</v>
      </c>
      <c r="J957" s="21"/>
      <c r="K957" s="2">
        <v>1000</v>
      </c>
      <c r="L957" s="2">
        <v>28942</v>
      </c>
      <c r="M957" s="2"/>
      <c r="N957" s="2"/>
      <c r="O957" s="15">
        <f t="shared" si="29"/>
        <v>29942</v>
      </c>
      <c r="P957" s="38">
        <f t="shared" si="30"/>
        <v>0.9980666666666667</v>
      </c>
    </row>
    <row r="958" spans="1:16" ht="9.75">
      <c r="A958" s="65"/>
      <c r="B958" s="65"/>
      <c r="C958" s="58" t="s">
        <v>23</v>
      </c>
      <c r="D958" s="62"/>
      <c r="E958" s="62"/>
      <c r="F958" s="62">
        <v>148500</v>
      </c>
      <c r="G958" s="62"/>
      <c r="H958" s="62"/>
      <c r="I958" s="76">
        <v>148500</v>
      </c>
      <c r="J958" s="21"/>
      <c r="K958" s="2"/>
      <c r="L958" s="2">
        <v>148496</v>
      </c>
      <c r="M958" s="2"/>
      <c r="N958" s="2"/>
      <c r="O958" s="15">
        <f t="shared" si="29"/>
        <v>148496</v>
      </c>
      <c r="P958" s="38">
        <f t="shared" si="30"/>
        <v>0.999973063973064</v>
      </c>
    </row>
    <row r="959" spans="1:16" ht="9.75">
      <c r="A959" s="65"/>
      <c r="B959" s="65"/>
      <c r="C959" s="58" t="s">
        <v>24</v>
      </c>
      <c r="D959" s="62"/>
      <c r="E959" s="62"/>
      <c r="F959" s="62">
        <v>7000</v>
      </c>
      <c r="G959" s="62"/>
      <c r="H959" s="62"/>
      <c r="I959" s="76">
        <v>7000</v>
      </c>
      <c r="J959" s="21"/>
      <c r="K959" s="2"/>
      <c r="L959" s="2">
        <v>6577</v>
      </c>
      <c r="M959" s="2"/>
      <c r="N959" s="2"/>
      <c r="O959" s="15">
        <f t="shared" si="29"/>
        <v>6577</v>
      </c>
      <c r="P959" s="38">
        <f t="shared" si="30"/>
        <v>0.9395714285714286</v>
      </c>
    </row>
    <row r="960" spans="1:16" ht="9.75">
      <c r="A960" s="65"/>
      <c r="B960" s="65"/>
      <c r="C960" s="58" t="s">
        <v>50</v>
      </c>
      <c r="D960" s="62"/>
      <c r="E960" s="62"/>
      <c r="F960" s="62">
        <v>16900</v>
      </c>
      <c r="G960" s="62"/>
      <c r="H960" s="62"/>
      <c r="I960" s="76">
        <v>16900</v>
      </c>
      <c r="J960" s="21"/>
      <c r="K960" s="2"/>
      <c r="L960" s="2">
        <v>16359</v>
      </c>
      <c r="M960" s="2"/>
      <c r="N960" s="2"/>
      <c r="O960" s="15">
        <f t="shared" si="29"/>
        <v>16359</v>
      </c>
      <c r="P960" s="38">
        <f t="shared" si="30"/>
        <v>0.9679881656804734</v>
      </c>
    </row>
    <row r="961" spans="1:16" ht="9.75">
      <c r="A961" s="65"/>
      <c r="B961" s="65"/>
      <c r="C961" s="58" t="s">
        <v>10</v>
      </c>
      <c r="D961" s="62"/>
      <c r="E961" s="62">
        <v>2000</v>
      </c>
      <c r="F961" s="62">
        <v>181575</v>
      </c>
      <c r="G961" s="62"/>
      <c r="H961" s="62"/>
      <c r="I961" s="76">
        <v>183575</v>
      </c>
      <c r="J961" s="21"/>
      <c r="K961" s="2">
        <v>2000</v>
      </c>
      <c r="L961" s="2">
        <v>168020</v>
      </c>
      <c r="M961" s="2"/>
      <c r="N961" s="2"/>
      <c r="O961" s="15">
        <f t="shared" si="29"/>
        <v>170020</v>
      </c>
      <c r="P961" s="38">
        <f t="shared" si="30"/>
        <v>0.9261609696309411</v>
      </c>
    </row>
    <row r="962" spans="1:16" ht="29.25">
      <c r="A962" s="65"/>
      <c r="B962" s="65"/>
      <c r="C962" s="58" t="s">
        <v>182</v>
      </c>
      <c r="D962" s="62">
        <v>1467205</v>
      </c>
      <c r="E962" s="62"/>
      <c r="F962" s="62"/>
      <c r="G962" s="62"/>
      <c r="H962" s="62"/>
      <c r="I962" s="76">
        <v>1467205</v>
      </c>
      <c r="J962" s="21">
        <v>1459152</v>
      </c>
      <c r="K962" s="2"/>
      <c r="L962" s="2"/>
      <c r="M962" s="2"/>
      <c r="N962" s="2"/>
      <c r="O962" s="15">
        <f t="shared" si="29"/>
        <v>1459152</v>
      </c>
      <c r="P962" s="38">
        <f t="shared" si="30"/>
        <v>0.9945113327721756</v>
      </c>
    </row>
    <row r="963" spans="1:16" ht="19.5">
      <c r="A963" s="65"/>
      <c r="B963" s="65"/>
      <c r="C963" s="58" t="s">
        <v>194</v>
      </c>
      <c r="D963" s="62"/>
      <c r="E963" s="62"/>
      <c r="F963" s="62">
        <v>800</v>
      </c>
      <c r="G963" s="62"/>
      <c r="H963" s="62"/>
      <c r="I963" s="76">
        <v>800</v>
      </c>
      <c r="J963" s="21"/>
      <c r="K963" s="2"/>
      <c r="L963" s="2">
        <v>792</v>
      </c>
      <c r="M963" s="2"/>
      <c r="N963" s="2"/>
      <c r="O963" s="15">
        <f t="shared" si="29"/>
        <v>792</v>
      </c>
      <c r="P963" s="38">
        <f t="shared" si="30"/>
        <v>0.99</v>
      </c>
    </row>
    <row r="964" spans="1:16" ht="19.5" customHeight="1">
      <c r="A964" s="65"/>
      <c r="B964" s="65"/>
      <c r="C964" s="58" t="s">
        <v>220</v>
      </c>
      <c r="D964" s="62"/>
      <c r="E964" s="62"/>
      <c r="F964" s="62">
        <v>1850</v>
      </c>
      <c r="G964" s="62"/>
      <c r="H964" s="62"/>
      <c r="I964" s="76">
        <v>1850</v>
      </c>
      <c r="J964" s="21"/>
      <c r="K964" s="2"/>
      <c r="L964" s="2">
        <v>1643</v>
      </c>
      <c r="M964" s="2"/>
      <c r="N964" s="2"/>
      <c r="O964" s="15">
        <f t="shared" si="29"/>
        <v>1643</v>
      </c>
      <c r="P964" s="38">
        <f t="shared" si="30"/>
        <v>0.8881081081081081</v>
      </c>
    </row>
    <row r="965" spans="1:16" ht="29.25">
      <c r="A965" s="65"/>
      <c r="B965" s="65"/>
      <c r="C965" s="58" t="s">
        <v>221</v>
      </c>
      <c r="D965" s="62"/>
      <c r="E965" s="62"/>
      <c r="F965" s="62">
        <v>6650</v>
      </c>
      <c r="G965" s="62"/>
      <c r="H965" s="62"/>
      <c r="I965" s="76">
        <v>6650</v>
      </c>
      <c r="J965" s="21"/>
      <c r="K965" s="2"/>
      <c r="L965" s="2">
        <v>6397</v>
      </c>
      <c r="M965" s="2"/>
      <c r="N965" s="2"/>
      <c r="O965" s="15">
        <f t="shared" si="29"/>
        <v>6397</v>
      </c>
      <c r="P965" s="38">
        <f t="shared" si="30"/>
        <v>0.9619548872180451</v>
      </c>
    </row>
    <row r="966" spans="1:16" ht="19.5">
      <c r="A966" s="65"/>
      <c r="B966" s="65"/>
      <c r="C966" s="58" t="s">
        <v>219</v>
      </c>
      <c r="D966" s="62"/>
      <c r="E966" s="62"/>
      <c r="F966" s="62">
        <v>1251</v>
      </c>
      <c r="G966" s="62"/>
      <c r="H966" s="62"/>
      <c r="I966" s="76">
        <v>1251</v>
      </c>
      <c r="J966" s="21"/>
      <c r="K966" s="2"/>
      <c r="L966" s="2">
        <v>750</v>
      </c>
      <c r="M966" s="2"/>
      <c r="N966" s="2"/>
      <c r="O966" s="15">
        <f t="shared" si="29"/>
        <v>750</v>
      </c>
      <c r="P966" s="38">
        <f t="shared" si="30"/>
        <v>0.5995203836930456</v>
      </c>
    </row>
    <row r="967" spans="1:16" ht="9.75">
      <c r="A967" s="65"/>
      <c r="B967" s="65"/>
      <c r="C967" s="58" t="s">
        <v>51</v>
      </c>
      <c r="D967" s="62"/>
      <c r="E967" s="62"/>
      <c r="F967" s="62">
        <v>3800</v>
      </c>
      <c r="G967" s="62"/>
      <c r="H967" s="62"/>
      <c r="I967" s="76">
        <v>3800</v>
      </c>
      <c r="J967" s="21"/>
      <c r="K967" s="2"/>
      <c r="L967" s="2">
        <v>2970</v>
      </c>
      <c r="M967" s="2"/>
      <c r="N967" s="2"/>
      <c r="O967" s="15">
        <f t="shared" si="29"/>
        <v>2970</v>
      </c>
      <c r="P967" s="38">
        <f t="shared" si="30"/>
        <v>0.781578947368421</v>
      </c>
    </row>
    <row r="968" spans="1:16" ht="9.75">
      <c r="A968" s="65"/>
      <c r="B968" s="65"/>
      <c r="C968" s="58" t="s">
        <v>25</v>
      </c>
      <c r="D968" s="62"/>
      <c r="E968" s="62"/>
      <c r="F968" s="62">
        <v>8144</v>
      </c>
      <c r="G968" s="62"/>
      <c r="H968" s="62"/>
      <c r="I968" s="76">
        <v>8144</v>
      </c>
      <c r="J968" s="21"/>
      <c r="K968" s="2"/>
      <c r="L968" s="2">
        <v>8144</v>
      </c>
      <c r="M968" s="2"/>
      <c r="N968" s="2"/>
      <c r="O968" s="15">
        <f aca="true" t="shared" si="31" ref="O968:O1031">SUM(J968:N968)</f>
        <v>8144</v>
      </c>
      <c r="P968" s="38">
        <f aca="true" t="shared" si="32" ref="P968:P1031">O968/I968</f>
        <v>1</v>
      </c>
    </row>
    <row r="969" spans="1:16" ht="19.5">
      <c r="A969" s="65"/>
      <c r="B969" s="65"/>
      <c r="C969" s="58" t="s">
        <v>52</v>
      </c>
      <c r="D969" s="62"/>
      <c r="E969" s="62"/>
      <c r="F969" s="62">
        <v>50460</v>
      </c>
      <c r="G969" s="62"/>
      <c r="H969" s="62"/>
      <c r="I969" s="76">
        <v>50460</v>
      </c>
      <c r="J969" s="21"/>
      <c r="K969" s="2"/>
      <c r="L969" s="2">
        <v>50460</v>
      </c>
      <c r="M969" s="2"/>
      <c r="N969" s="2"/>
      <c r="O969" s="15">
        <f t="shared" si="31"/>
        <v>50460</v>
      </c>
      <c r="P969" s="38">
        <f t="shared" si="32"/>
        <v>1</v>
      </c>
    </row>
    <row r="970" spans="1:19" s="8" customFormat="1" ht="20.25" customHeight="1">
      <c r="A970" s="65"/>
      <c r="B970" s="65"/>
      <c r="C970" s="58" t="s">
        <v>225</v>
      </c>
      <c r="D970" s="62"/>
      <c r="E970" s="62"/>
      <c r="F970" s="62">
        <v>3200</v>
      </c>
      <c r="G970" s="62"/>
      <c r="H970" s="62"/>
      <c r="I970" s="76">
        <v>3200</v>
      </c>
      <c r="J970" s="21"/>
      <c r="K970" s="2"/>
      <c r="L970" s="2">
        <v>3156</v>
      </c>
      <c r="M970" s="2"/>
      <c r="N970" s="2"/>
      <c r="O970" s="15">
        <f t="shared" si="31"/>
        <v>3156</v>
      </c>
      <c r="P970" s="38">
        <f t="shared" si="32"/>
        <v>0.98625</v>
      </c>
      <c r="R970" s="46"/>
      <c r="S970" s="46"/>
    </row>
    <row r="971" spans="1:19" s="9" customFormat="1" ht="29.25">
      <c r="A971" s="65"/>
      <c r="B971" s="65"/>
      <c r="C971" s="58" t="s">
        <v>226</v>
      </c>
      <c r="D971" s="62"/>
      <c r="E971" s="62"/>
      <c r="F971" s="62">
        <v>1200</v>
      </c>
      <c r="G971" s="62"/>
      <c r="H971" s="62"/>
      <c r="I971" s="76">
        <v>1200</v>
      </c>
      <c r="J971" s="21"/>
      <c r="K971" s="2"/>
      <c r="L971" s="2">
        <v>565</v>
      </c>
      <c r="M971" s="2"/>
      <c r="N971" s="2"/>
      <c r="O971" s="15">
        <f t="shared" si="31"/>
        <v>565</v>
      </c>
      <c r="P971" s="38">
        <f t="shared" si="32"/>
        <v>0.4708333333333333</v>
      </c>
      <c r="R971" s="48"/>
      <c r="S971" s="48"/>
    </row>
    <row r="972" spans="1:16" ht="19.5">
      <c r="A972" s="65"/>
      <c r="B972" s="65"/>
      <c r="C972" s="58" t="s">
        <v>227</v>
      </c>
      <c r="D972" s="62"/>
      <c r="E972" s="62"/>
      <c r="F972" s="62">
        <v>12000</v>
      </c>
      <c r="G972" s="62"/>
      <c r="H972" s="62"/>
      <c r="I972" s="76">
        <v>12000</v>
      </c>
      <c r="J972" s="21"/>
      <c r="K972" s="2"/>
      <c r="L972" s="2">
        <v>11019</v>
      </c>
      <c r="M972" s="2"/>
      <c r="N972" s="2"/>
      <c r="O972" s="15">
        <f t="shared" si="31"/>
        <v>11019</v>
      </c>
      <c r="P972" s="38">
        <f t="shared" si="32"/>
        <v>0.91825</v>
      </c>
    </row>
    <row r="973" spans="1:16" ht="19.5">
      <c r="A973" s="65"/>
      <c r="B973" s="65"/>
      <c r="C973" s="58" t="s">
        <v>21</v>
      </c>
      <c r="D973" s="62"/>
      <c r="E973" s="62"/>
      <c r="F973" s="62">
        <v>9350000</v>
      </c>
      <c r="G973" s="62"/>
      <c r="H973" s="62"/>
      <c r="I973" s="76">
        <v>9350000</v>
      </c>
      <c r="J973" s="21"/>
      <c r="K973" s="2"/>
      <c r="L973" s="2">
        <v>9345002</v>
      </c>
      <c r="M973" s="2"/>
      <c r="N973" s="2"/>
      <c r="O973" s="15">
        <f t="shared" si="31"/>
        <v>9345002</v>
      </c>
      <c r="P973" s="38">
        <f t="shared" si="32"/>
        <v>0.9994654545454545</v>
      </c>
    </row>
    <row r="974" spans="1:16" ht="19.5">
      <c r="A974" s="65"/>
      <c r="B974" s="65"/>
      <c r="C974" s="58" t="s">
        <v>27</v>
      </c>
      <c r="D974" s="62"/>
      <c r="E974" s="62"/>
      <c r="F974" s="62">
        <v>239800</v>
      </c>
      <c r="G974" s="62"/>
      <c r="H974" s="62"/>
      <c r="I974" s="76">
        <v>239800</v>
      </c>
      <c r="J974" s="21"/>
      <c r="K974" s="2"/>
      <c r="L974" s="2">
        <v>213152</v>
      </c>
      <c r="M974" s="2"/>
      <c r="N974" s="2"/>
      <c r="O974" s="15">
        <f t="shared" si="31"/>
        <v>213152</v>
      </c>
      <c r="P974" s="38">
        <f t="shared" si="32"/>
        <v>0.8888740617180985</v>
      </c>
    </row>
    <row r="975" spans="1:16" ht="9.75">
      <c r="A975" s="65"/>
      <c r="B975" s="66" t="s">
        <v>340</v>
      </c>
      <c r="C975" s="36"/>
      <c r="D975" s="35">
        <v>1467205</v>
      </c>
      <c r="E975" s="35">
        <v>5000</v>
      </c>
      <c r="F975" s="35">
        <v>13040005</v>
      </c>
      <c r="G975" s="35"/>
      <c r="H975" s="35"/>
      <c r="I975" s="35">
        <v>14512210</v>
      </c>
      <c r="J975" s="19">
        <f>SUM(J949:J974)</f>
        <v>1459152</v>
      </c>
      <c r="K975" s="19">
        <f>SUM(K949:K974)</f>
        <v>5000</v>
      </c>
      <c r="L975" s="19">
        <f>SUM(L949:L974)</f>
        <v>12609096</v>
      </c>
      <c r="M975" s="19">
        <f>SUM(M949:M974)</f>
        <v>0</v>
      </c>
      <c r="N975" s="19">
        <f>SUM(N949:N974)</f>
        <v>0</v>
      </c>
      <c r="O975" s="27">
        <f t="shared" si="31"/>
        <v>14073248</v>
      </c>
      <c r="P975" s="37">
        <f t="shared" si="32"/>
        <v>0.9697522293296472</v>
      </c>
    </row>
    <row r="976" spans="1:16" ht="29.25">
      <c r="A976" s="65"/>
      <c r="B976" s="64" t="s">
        <v>124</v>
      </c>
      <c r="C976" s="58" t="s">
        <v>55</v>
      </c>
      <c r="D976" s="62">
        <v>1086975</v>
      </c>
      <c r="E976" s="62"/>
      <c r="F976" s="62"/>
      <c r="G976" s="62"/>
      <c r="H976" s="62"/>
      <c r="I976" s="76">
        <v>1086975</v>
      </c>
      <c r="J976" s="21">
        <v>1084500</v>
      </c>
      <c r="K976" s="2"/>
      <c r="L976" s="2"/>
      <c r="M976" s="2"/>
      <c r="N976" s="2"/>
      <c r="O976" s="15">
        <f t="shared" si="31"/>
        <v>1084500</v>
      </c>
      <c r="P976" s="38">
        <f t="shared" si="32"/>
        <v>0.997723038708342</v>
      </c>
    </row>
    <row r="977" spans="1:16" ht="19.5">
      <c r="A977" s="65"/>
      <c r="B977" s="65"/>
      <c r="C977" s="58" t="s">
        <v>163</v>
      </c>
      <c r="D977" s="62">
        <v>15967</v>
      </c>
      <c r="E977" s="62"/>
      <c r="F977" s="62"/>
      <c r="G977" s="62">
        <v>4600</v>
      </c>
      <c r="H977" s="62"/>
      <c r="I977" s="76">
        <v>20567</v>
      </c>
      <c r="J977" s="21">
        <v>15070</v>
      </c>
      <c r="K977" s="2"/>
      <c r="L977" s="2"/>
      <c r="M977" s="2">
        <v>4600</v>
      </c>
      <c r="N977" s="2"/>
      <c r="O977" s="15">
        <f t="shared" si="31"/>
        <v>19670</v>
      </c>
      <c r="P977" s="38">
        <f t="shared" si="32"/>
        <v>0.9563864443039821</v>
      </c>
    </row>
    <row r="978" spans="1:16" ht="19.5">
      <c r="A978" s="65"/>
      <c r="B978" s="65"/>
      <c r="C978" s="58" t="s">
        <v>48</v>
      </c>
      <c r="D978" s="62">
        <v>2134195</v>
      </c>
      <c r="E978" s="62"/>
      <c r="F978" s="62"/>
      <c r="G978" s="62">
        <v>808356</v>
      </c>
      <c r="H978" s="62">
        <v>255693</v>
      </c>
      <c r="I978" s="76">
        <v>3198244</v>
      </c>
      <c r="J978" s="21">
        <v>2125226.85</v>
      </c>
      <c r="K978" s="2"/>
      <c r="L978" s="2"/>
      <c r="M978" s="2">
        <v>808356</v>
      </c>
      <c r="N978" s="2">
        <v>255688</v>
      </c>
      <c r="O978" s="15">
        <f t="shared" si="31"/>
        <v>3189270.85</v>
      </c>
      <c r="P978" s="38">
        <f t="shared" si="32"/>
        <v>0.9971943510251251</v>
      </c>
    </row>
    <row r="979" spans="1:16" ht="9.75">
      <c r="A979" s="65"/>
      <c r="B979" s="65"/>
      <c r="C979" s="58" t="s">
        <v>49</v>
      </c>
      <c r="D979" s="62">
        <v>164950</v>
      </c>
      <c r="E979" s="62"/>
      <c r="F979" s="62"/>
      <c r="G979" s="62">
        <v>24606</v>
      </c>
      <c r="H979" s="62">
        <v>21351</v>
      </c>
      <c r="I979" s="76">
        <v>210907</v>
      </c>
      <c r="J979" s="21">
        <v>164950</v>
      </c>
      <c r="K979" s="2"/>
      <c r="L979" s="2"/>
      <c r="M979" s="2">
        <v>24606</v>
      </c>
      <c r="N979" s="2">
        <v>21340</v>
      </c>
      <c r="O979" s="15">
        <f t="shared" si="31"/>
        <v>210896</v>
      </c>
      <c r="P979" s="38">
        <f t="shared" si="32"/>
        <v>0.9999478443105255</v>
      </c>
    </row>
    <row r="980" spans="1:16" ht="9.75">
      <c r="A980" s="65"/>
      <c r="B980" s="65"/>
      <c r="C980" s="58" t="s">
        <v>17</v>
      </c>
      <c r="D980" s="62">
        <v>351996</v>
      </c>
      <c r="E980" s="62"/>
      <c r="F980" s="62"/>
      <c r="G980" s="62">
        <v>127368</v>
      </c>
      <c r="H980" s="62">
        <v>40467</v>
      </c>
      <c r="I980" s="76">
        <v>519831</v>
      </c>
      <c r="J980" s="21">
        <v>351156</v>
      </c>
      <c r="K980" s="2"/>
      <c r="L980" s="2"/>
      <c r="M980" s="2">
        <v>127368</v>
      </c>
      <c r="N980" s="2">
        <v>40467</v>
      </c>
      <c r="O980" s="15">
        <f t="shared" si="31"/>
        <v>518991</v>
      </c>
      <c r="P980" s="38">
        <f t="shared" si="32"/>
        <v>0.9983840902139349</v>
      </c>
    </row>
    <row r="981" spans="1:16" ht="9.75">
      <c r="A981" s="65"/>
      <c r="B981" s="65"/>
      <c r="C981" s="58" t="s">
        <v>18</v>
      </c>
      <c r="D981" s="62">
        <v>53825</v>
      </c>
      <c r="E981" s="62"/>
      <c r="F981" s="62"/>
      <c r="G981" s="62">
        <v>20402</v>
      </c>
      <c r="H981" s="62">
        <v>6739</v>
      </c>
      <c r="I981" s="76">
        <v>80966</v>
      </c>
      <c r="J981" s="21">
        <v>52441</v>
      </c>
      <c r="K981" s="2"/>
      <c r="L981" s="2"/>
      <c r="M981" s="2">
        <v>20194</v>
      </c>
      <c r="N981" s="2">
        <v>6289</v>
      </c>
      <c r="O981" s="15">
        <f t="shared" si="31"/>
        <v>78924</v>
      </c>
      <c r="P981" s="38">
        <f t="shared" si="32"/>
        <v>0.9747795370896426</v>
      </c>
    </row>
    <row r="982" spans="1:16" ht="9.75">
      <c r="A982" s="65"/>
      <c r="B982" s="65"/>
      <c r="C982" s="58" t="s">
        <v>162</v>
      </c>
      <c r="D982" s="62">
        <v>29700</v>
      </c>
      <c r="E982" s="62"/>
      <c r="F982" s="62"/>
      <c r="G982" s="62">
        <v>15290</v>
      </c>
      <c r="H982" s="62">
        <v>1508</v>
      </c>
      <c r="I982" s="76">
        <v>46498</v>
      </c>
      <c r="J982" s="21">
        <v>26543</v>
      </c>
      <c r="K982" s="2"/>
      <c r="L982" s="2"/>
      <c r="M982" s="2">
        <v>15105</v>
      </c>
      <c r="N982" s="2">
        <v>1508</v>
      </c>
      <c r="O982" s="15">
        <f t="shared" si="31"/>
        <v>43156</v>
      </c>
      <c r="P982" s="38">
        <f t="shared" si="32"/>
        <v>0.9281259409006839</v>
      </c>
    </row>
    <row r="983" spans="1:16" ht="9.75">
      <c r="A983" s="65"/>
      <c r="B983" s="65"/>
      <c r="C983" s="58" t="s">
        <v>33</v>
      </c>
      <c r="D983" s="62">
        <v>173149</v>
      </c>
      <c r="E983" s="62"/>
      <c r="F983" s="62"/>
      <c r="G983" s="62">
        <v>79049</v>
      </c>
      <c r="H983" s="62"/>
      <c r="I983" s="76">
        <v>252198</v>
      </c>
      <c r="J983" s="21">
        <v>153321.27</v>
      </c>
      <c r="K983" s="2"/>
      <c r="L983" s="2"/>
      <c r="M983" s="2">
        <v>78207.7</v>
      </c>
      <c r="N983" s="2"/>
      <c r="O983" s="15">
        <f t="shared" si="31"/>
        <v>231528.96999999997</v>
      </c>
      <c r="P983" s="38">
        <f t="shared" si="32"/>
        <v>0.9180444333420565</v>
      </c>
    </row>
    <row r="984" spans="1:16" ht="9.75">
      <c r="A984" s="65"/>
      <c r="B984" s="65"/>
      <c r="C984" s="58" t="s">
        <v>115</v>
      </c>
      <c r="D984" s="62">
        <v>240000</v>
      </c>
      <c r="E984" s="62"/>
      <c r="F984" s="62"/>
      <c r="G984" s="62">
        <v>41200</v>
      </c>
      <c r="H984" s="62"/>
      <c r="I984" s="76">
        <v>281200</v>
      </c>
      <c r="J984" s="21">
        <v>216909.95</v>
      </c>
      <c r="K984" s="2"/>
      <c r="L984" s="2"/>
      <c r="M984" s="2">
        <v>39758.05</v>
      </c>
      <c r="N984" s="2"/>
      <c r="O984" s="15">
        <f t="shared" si="31"/>
        <v>256668</v>
      </c>
      <c r="P984" s="38">
        <f t="shared" si="32"/>
        <v>0.9127596017069701</v>
      </c>
    </row>
    <row r="985" spans="1:16" ht="19.5">
      <c r="A985" s="65"/>
      <c r="B985" s="65"/>
      <c r="C985" s="58" t="s">
        <v>235</v>
      </c>
      <c r="D985" s="62">
        <v>8500</v>
      </c>
      <c r="E985" s="62"/>
      <c r="F985" s="62"/>
      <c r="G985" s="62"/>
      <c r="H985" s="62"/>
      <c r="I985" s="76">
        <v>8500</v>
      </c>
      <c r="J985" s="21">
        <v>8484</v>
      </c>
      <c r="K985" s="2"/>
      <c r="L985" s="2"/>
      <c r="M985" s="2"/>
      <c r="N985" s="2"/>
      <c r="O985" s="15">
        <f t="shared" si="31"/>
        <v>8484</v>
      </c>
      <c r="P985" s="38">
        <f t="shared" si="32"/>
        <v>0.9981176470588236</v>
      </c>
    </row>
    <row r="986" spans="1:16" ht="9.75">
      <c r="A986" s="65"/>
      <c r="B986" s="65"/>
      <c r="C986" s="58" t="s">
        <v>23</v>
      </c>
      <c r="D986" s="62">
        <v>280000</v>
      </c>
      <c r="E986" s="62"/>
      <c r="F986" s="62"/>
      <c r="G986" s="62">
        <v>70615</v>
      </c>
      <c r="H986" s="62"/>
      <c r="I986" s="76">
        <v>350615</v>
      </c>
      <c r="J986" s="21">
        <v>272180</v>
      </c>
      <c r="K986" s="2"/>
      <c r="L986" s="2"/>
      <c r="M986" s="2">
        <v>68310</v>
      </c>
      <c r="N986" s="2"/>
      <c r="O986" s="15">
        <f t="shared" si="31"/>
        <v>340490</v>
      </c>
      <c r="P986" s="38">
        <f t="shared" si="32"/>
        <v>0.9711221710423114</v>
      </c>
    </row>
    <row r="987" spans="1:16" ht="9.75">
      <c r="A987" s="65"/>
      <c r="B987" s="65"/>
      <c r="C987" s="58" t="s">
        <v>24</v>
      </c>
      <c r="D987" s="62">
        <v>76261</v>
      </c>
      <c r="E987" s="62"/>
      <c r="F987" s="62"/>
      <c r="G987" s="62">
        <v>110648</v>
      </c>
      <c r="H987" s="62"/>
      <c r="I987" s="76">
        <v>186909</v>
      </c>
      <c r="J987" s="21">
        <v>47135</v>
      </c>
      <c r="K987" s="2"/>
      <c r="L987" s="2"/>
      <c r="M987" s="2">
        <v>109944.77</v>
      </c>
      <c r="N987" s="2"/>
      <c r="O987" s="15">
        <f t="shared" si="31"/>
        <v>157079.77000000002</v>
      </c>
      <c r="P987" s="38">
        <f t="shared" si="32"/>
        <v>0.8404077385251647</v>
      </c>
    </row>
    <row r="988" spans="1:16" ht="9.75">
      <c r="A988" s="65"/>
      <c r="B988" s="65"/>
      <c r="C988" s="58" t="s">
        <v>50</v>
      </c>
      <c r="D988" s="62">
        <v>6443</v>
      </c>
      <c r="E988" s="62"/>
      <c r="F988" s="62"/>
      <c r="G988" s="62">
        <v>1607</v>
      </c>
      <c r="H988" s="62"/>
      <c r="I988" s="76">
        <v>8050</v>
      </c>
      <c r="J988" s="21">
        <v>5693</v>
      </c>
      <c r="K988" s="2"/>
      <c r="L988" s="2"/>
      <c r="M988" s="2">
        <v>1607</v>
      </c>
      <c r="N988" s="2"/>
      <c r="O988" s="15">
        <f t="shared" si="31"/>
        <v>7300</v>
      </c>
      <c r="P988" s="38">
        <f t="shared" si="32"/>
        <v>0.906832298136646</v>
      </c>
    </row>
    <row r="989" spans="1:16" ht="9.75">
      <c r="A989" s="65"/>
      <c r="B989" s="65"/>
      <c r="C989" s="58" t="s">
        <v>10</v>
      </c>
      <c r="D989" s="62">
        <v>317543</v>
      </c>
      <c r="E989" s="62"/>
      <c r="F989" s="62"/>
      <c r="G989" s="62">
        <v>150833</v>
      </c>
      <c r="H989" s="62">
        <v>28242</v>
      </c>
      <c r="I989" s="76">
        <v>496618</v>
      </c>
      <c r="J989" s="21">
        <v>288116.22</v>
      </c>
      <c r="K989" s="2"/>
      <c r="L989" s="2"/>
      <c r="M989" s="2">
        <v>150832.11</v>
      </c>
      <c r="N989" s="2">
        <v>28172</v>
      </c>
      <c r="O989" s="15">
        <f t="shared" si="31"/>
        <v>467120.32999999996</v>
      </c>
      <c r="P989" s="38">
        <f t="shared" si="32"/>
        <v>0.9406028980020861</v>
      </c>
    </row>
    <row r="990" spans="1:16" ht="19.5">
      <c r="A990" s="65"/>
      <c r="B990" s="65"/>
      <c r="C990" s="58" t="s">
        <v>194</v>
      </c>
      <c r="D990" s="62">
        <v>1215</v>
      </c>
      <c r="E990" s="62"/>
      <c r="F990" s="62"/>
      <c r="G990" s="62">
        <v>1278</v>
      </c>
      <c r="H990" s="62"/>
      <c r="I990" s="76">
        <v>2493</v>
      </c>
      <c r="J990" s="21">
        <v>900</v>
      </c>
      <c r="K990" s="2"/>
      <c r="L990" s="2"/>
      <c r="M990" s="2">
        <v>1233</v>
      </c>
      <c r="N990" s="2"/>
      <c r="O990" s="15">
        <f t="shared" si="31"/>
        <v>2133</v>
      </c>
      <c r="P990" s="38">
        <f t="shared" si="32"/>
        <v>0.855595667870036</v>
      </c>
    </row>
    <row r="991" spans="1:19" s="10" customFormat="1" ht="21.75" customHeight="1">
      <c r="A991" s="65"/>
      <c r="B991" s="65"/>
      <c r="C991" s="58" t="s">
        <v>220</v>
      </c>
      <c r="D991" s="62">
        <v>300</v>
      </c>
      <c r="E991" s="62"/>
      <c r="F991" s="62"/>
      <c r="G991" s="62">
        <v>1670</v>
      </c>
      <c r="H991" s="62"/>
      <c r="I991" s="76">
        <v>1970</v>
      </c>
      <c r="J991" s="21">
        <v>92.3</v>
      </c>
      <c r="K991" s="2"/>
      <c r="L991" s="2"/>
      <c r="M991" s="2">
        <v>1317.43</v>
      </c>
      <c r="N991" s="2"/>
      <c r="O991" s="15">
        <f t="shared" si="31"/>
        <v>1409.73</v>
      </c>
      <c r="P991" s="38">
        <f t="shared" si="32"/>
        <v>0.7155989847715736</v>
      </c>
      <c r="R991" s="49"/>
      <c r="S991" s="49"/>
    </row>
    <row r="992" spans="1:16" ht="29.25">
      <c r="A992" s="65"/>
      <c r="B992" s="65"/>
      <c r="C992" s="58" t="s">
        <v>221</v>
      </c>
      <c r="D992" s="62">
        <v>12407</v>
      </c>
      <c r="E992" s="62"/>
      <c r="F992" s="62"/>
      <c r="G992" s="62">
        <v>5676</v>
      </c>
      <c r="H992" s="62"/>
      <c r="I992" s="76">
        <v>18083</v>
      </c>
      <c r="J992" s="21">
        <v>9901</v>
      </c>
      <c r="K992" s="2"/>
      <c r="L992" s="2"/>
      <c r="M992" s="2">
        <v>4874</v>
      </c>
      <c r="N992" s="2"/>
      <c r="O992" s="15">
        <f t="shared" si="31"/>
        <v>14775</v>
      </c>
      <c r="P992" s="38">
        <f t="shared" si="32"/>
        <v>0.8170657523640988</v>
      </c>
    </row>
    <row r="993" spans="1:16" ht="19.5">
      <c r="A993" s="65"/>
      <c r="B993" s="65"/>
      <c r="C993" s="58" t="s">
        <v>219</v>
      </c>
      <c r="D993" s="62">
        <v>2150</v>
      </c>
      <c r="E993" s="62"/>
      <c r="F993" s="62"/>
      <c r="G993" s="62">
        <v>190</v>
      </c>
      <c r="H993" s="62"/>
      <c r="I993" s="76">
        <v>2340</v>
      </c>
      <c r="J993" s="21">
        <v>655</v>
      </c>
      <c r="K993" s="2"/>
      <c r="L993" s="2"/>
      <c r="M993" s="2">
        <v>190</v>
      </c>
      <c r="N993" s="2"/>
      <c r="O993" s="15">
        <f t="shared" si="31"/>
        <v>845</v>
      </c>
      <c r="P993" s="38">
        <f t="shared" si="32"/>
        <v>0.3611111111111111</v>
      </c>
    </row>
    <row r="994" spans="1:16" ht="9.75">
      <c r="A994" s="65"/>
      <c r="B994" s="65"/>
      <c r="C994" s="58" t="s">
        <v>51</v>
      </c>
      <c r="D994" s="62">
        <v>4400</v>
      </c>
      <c r="E994" s="62"/>
      <c r="F994" s="62"/>
      <c r="G994" s="62">
        <v>5490</v>
      </c>
      <c r="H994" s="62"/>
      <c r="I994" s="76">
        <v>9890</v>
      </c>
      <c r="J994" s="21">
        <v>4308</v>
      </c>
      <c r="K994" s="2"/>
      <c r="L994" s="2"/>
      <c r="M994" s="2">
        <v>5415</v>
      </c>
      <c r="N994" s="2"/>
      <c r="O994" s="15">
        <f t="shared" si="31"/>
        <v>9723</v>
      </c>
      <c r="P994" s="38">
        <f t="shared" si="32"/>
        <v>0.9831142568250758</v>
      </c>
    </row>
    <row r="995" spans="1:16" ht="9.75">
      <c r="A995" s="65"/>
      <c r="B995" s="65"/>
      <c r="C995" s="58" t="s">
        <v>58</v>
      </c>
      <c r="D995" s="62">
        <v>150</v>
      </c>
      <c r="E995" s="62"/>
      <c r="F995" s="62"/>
      <c r="G995" s="62"/>
      <c r="H995" s="62"/>
      <c r="I995" s="76">
        <v>150</v>
      </c>
      <c r="J995" s="21">
        <v>150</v>
      </c>
      <c r="K995" s="2"/>
      <c r="L995" s="2"/>
      <c r="M995" s="2"/>
      <c r="N995" s="2"/>
      <c r="O995" s="15">
        <f t="shared" si="31"/>
        <v>150</v>
      </c>
      <c r="P995" s="38">
        <f t="shared" si="32"/>
        <v>1</v>
      </c>
    </row>
    <row r="996" spans="1:16" ht="9.75">
      <c r="A996" s="65"/>
      <c r="B996" s="65"/>
      <c r="C996" s="58" t="s">
        <v>25</v>
      </c>
      <c r="D996" s="62">
        <v>7210</v>
      </c>
      <c r="E996" s="62"/>
      <c r="F996" s="62"/>
      <c r="G996" s="62">
        <v>1666</v>
      </c>
      <c r="H996" s="62"/>
      <c r="I996" s="76">
        <v>8876</v>
      </c>
      <c r="J996" s="21">
        <v>5485</v>
      </c>
      <c r="K996" s="2"/>
      <c r="L996" s="2"/>
      <c r="M996" s="2">
        <v>1666</v>
      </c>
      <c r="N996" s="2"/>
      <c r="O996" s="15">
        <f t="shared" si="31"/>
        <v>7151</v>
      </c>
      <c r="P996" s="38">
        <f t="shared" si="32"/>
        <v>0.8056557007661108</v>
      </c>
    </row>
    <row r="997" spans="1:16" ht="19.5">
      <c r="A997" s="65"/>
      <c r="B997" s="65"/>
      <c r="C997" s="58" t="s">
        <v>52</v>
      </c>
      <c r="D997" s="62">
        <v>69003</v>
      </c>
      <c r="E997" s="62"/>
      <c r="F997" s="62"/>
      <c r="G997" s="62">
        <v>23710</v>
      </c>
      <c r="H997" s="62"/>
      <c r="I997" s="76">
        <v>92713</v>
      </c>
      <c r="J997" s="21">
        <v>69003</v>
      </c>
      <c r="K997" s="2"/>
      <c r="L997" s="2"/>
      <c r="M997" s="2">
        <v>23710</v>
      </c>
      <c r="N997" s="2"/>
      <c r="O997" s="15">
        <f t="shared" si="31"/>
        <v>92713</v>
      </c>
      <c r="P997" s="38">
        <f t="shared" si="32"/>
        <v>1</v>
      </c>
    </row>
    <row r="998" spans="1:16" ht="20.25" customHeight="1">
      <c r="A998" s="65"/>
      <c r="B998" s="65"/>
      <c r="C998" s="58" t="s">
        <v>225</v>
      </c>
      <c r="D998" s="62">
        <v>7000</v>
      </c>
      <c r="E998" s="62"/>
      <c r="F998" s="62"/>
      <c r="G998" s="62">
        <v>6830</v>
      </c>
      <c r="H998" s="62"/>
      <c r="I998" s="76">
        <v>13830</v>
      </c>
      <c r="J998" s="21">
        <v>5924</v>
      </c>
      <c r="K998" s="2"/>
      <c r="L998" s="2"/>
      <c r="M998" s="2">
        <v>6803</v>
      </c>
      <c r="N998" s="2"/>
      <c r="O998" s="15">
        <f t="shared" si="31"/>
        <v>12727</v>
      </c>
      <c r="P998" s="38">
        <f t="shared" si="32"/>
        <v>0.9202458423716559</v>
      </c>
    </row>
    <row r="999" spans="1:16" ht="29.25">
      <c r="A999" s="65"/>
      <c r="B999" s="65"/>
      <c r="C999" s="58" t="s">
        <v>226</v>
      </c>
      <c r="D999" s="62">
        <v>1400</v>
      </c>
      <c r="E999" s="62"/>
      <c r="F999" s="62"/>
      <c r="G999" s="62">
        <v>1196</v>
      </c>
      <c r="H999" s="62"/>
      <c r="I999" s="76">
        <v>2596</v>
      </c>
      <c r="J999" s="21">
        <v>1279</v>
      </c>
      <c r="K999" s="2"/>
      <c r="L999" s="2"/>
      <c r="M999" s="2">
        <v>794</v>
      </c>
      <c r="N999" s="2"/>
      <c r="O999" s="15">
        <f t="shared" si="31"/>
        <v>2073</v>
      </c>
      <c r="P999" s="38">
        <f t="shared" si="32"/>
        <v>0.7985362095531587</v>
      </c>
    </row>
    <row r="1000" spans="1:16" ht="19.5">
      <c r="A1000" s="65"/>
      <c r="B1000" s="65"/>
      <c r="C1000" s="58" t="s">
        <v>227</v>
      </c>
      <c r="D1000" s="62">
        <v>4750</v>
      </c>
      <c r="E1000" s="62"/>
      <c r="F1000" s="62"/>
      <c r="G1000" s="62">
        <v>3220</v>
      </c>
      <c r="H1000" s="62"/>
      <c r="I1000" s="76">
        <v>7970</v>
      </c>
      <c r="J1000" s="21">
        <v>4684</v>
      </c>
      <c r="K1000" s="2"/>
      <c r="L1000" s="2"/>
      <c r="M1000" s="2">
        <v>3093</v>
      </c>
      <c r="N1000" s="2"/>
      <c r="O1000" s="15">
        <f t="shared" si="31"/>
        <v>7777</v>
      </c>
      <c r="P1000" s="38">
        <f t="shared" si="32"/>
        <v>0.975784190715182</v>
      </c>
    </row>
    <row r="1001" spans="1:17" ht="19.5">
      <c r="A1001" s="65"/>
      <c r="B1001" s="65"/>
      <c r="C1001" s="58" t="s">
        <v>21</v>
      </c>
      <c r="D1001" s="62">
        <v>530000</v>
      </c>
      <c r="E1001" s="62"/>
      <c r="F1001" s="62"/>
      <c r="G1001" s="62"/>
      <c r="H1001" s="62"/>
      <c r="I1001" s="76">
        <v>530000</v>
      </c>
      <c r="J1001" s="21">
        <v>518916</v>
      </c>
      <c r="K1001" s="2"/>
      <c r="L1001" s="2"/>
      <c r="M1001" s="2"/>
      <c r="N1001" s="2"/>
      <c r="O1001" s="15">
        <f t="shared" si="31"/>
        <v>518916</v>
      </c>
      <c r="P1001" s="38">
        <f t="shared" si="32"/>
        <v>0.9790867924528301</v>
      </c>
      <c r="Q1001" s="32"/>
    </row>
    <row r="1002" spans="1:16" ht="19.5">
      <c r="A1002" s="65"/>
      <c r="B1002" s="65"/>
      <c r="C1002" s="58" t="s">
        <v>27</v>
      </c>
      <c r="D1002" s="62">
        <v>17500</v>
      </c>
      <c r="E1002" s="62"/>
      <c r="F1002" s="62"/>
      <c r="G1002" s="62"/>
      <c r="H1002" s="62"/>
      <c r="I1002" s="76">
        <v>17500</v>
      </c>
      <c r="J1002" s="21">
        <v>17250</v>
      </c>
      <c r="K1002" s="2"/>
      <c r="L1002" s="2"/>
      <c r="M1002" s="2"/>
      <c r="N1002" s="2"/>
      <c r="O1002" s="15">
        <f t="shared" si="31"/>
        <v>17250</v>
      </c>
      <c r="P1002" s="38">
        <f t="shared" si="32"/>
        <v>0.9857142857142858</v>
      </c>
    </row>
    <row r="1003" spans="1:16" ht="9.75">
      <c r="A1003" s="65"/>
      <c r="B1003" s="66" t="s">
        <v>341</v>
      </c>
      <c r="C1003" s="36"/>
      <c r="D1003" s="35">
        <v>5596989</v>
      </c>
      <c r="E1003" s="35"/>
      <c r="F1003" s="35"/>
      <c r="G1003" s="35">
        <v>1505500</v>
      </c>
      <c r="H1003" s="35">
        <v>354000</v>
      </c>
      <c r="I1003" s="35">
        <v>7456489</v>
      </c>
      <c r="J1003" s="19">
        <f>SUM(J976:J1002)</f>
        <v>5450273.59</v>
      </c>
      <c r="K1003" s="19">
        <f>SUM(K976:K1002)</f>
        <v>0</v>
      </c>
      <c r="L1003" s="19">
        <f>SUM(L976:L1002)</f>
        <v>0</v>
      </c>
      <c r="M1003" s="19">
        <f>SUM(M976:M1002)</f>
        <v>1497984.0599999998</v>
      </c>
      <c r="N1003" s="19">
        <f>SUM(N976:N1002)</f>
        <v>353464</v>
      </c>
      <c r="O1003" s="27">
        <f t="shared" si="31"/>
        <v>7301721.649999999</v>
      </c>
      <c r="P1003" s="37">
        <f t="shared" si="32"/>
        <v>0.9792439377299422</v>
      </c>
    </row>
    <row r="1004" spans="1:16" ht="31.5" customHeight="1">
      <c r="A1004" s="65"/>
      <c r="B1004" s="64" t="s">
        <v>125</v>
      </c>
      <c r="C1004" s="58" t="s">
        <v>181</v>
      </c>
      <c r="D1004" s="62"/>
      <c r="E1004" s="62"/>
      <c r="F1004" s="62">
        <v>576560</v>
      </c>
      <c r="G1004" s="62"/>
      <c r="H1004" s="62"/>
      <c r="I1004" s="76">
        <v>576560</v>
      </c>
      <c r="J1004" s="21"/>
      <c r="K1004" s="2"/>
      <c r="L1004" s="2">
        <v>553962</v>
      </c>
      <c r="M1004" s="2"/>
      <c r="N1004" s="2"/>
      <c r="O1004" s="15">
        <f t="shared" si="31"/>
        <v>553962</v>
      </c>
      <c r="P1004" s="38">
        <f t="shared" si="32"/>
        <v>0.9608054669071736</v>
      </c>
    </row>
    <row r="1005" spans="1:16" ht="9.75">
      <c r="A1005" s="65"/>
      <c r="B1005" s="65"/>
      <c r="C1005" s="58" t="s">
        <v>122</v>
      </c>
      <c r="D1005" s="62"/>
      <c r="E1005" s="62"/>
      <c r="F1005" s="62">
        <v>3316083</v>
      </c>
      <c r="G1005" s="62"/>
      <c r="H1005" s="62"/>
      <c r="I1005" s="76">
        <v>3316083</v>
      </c>
      <c r="J1005" s="21"/>
      <c r="K1005" s="2"/>
      <c r="L1005" s="2">
        <f>3017171+262932</f>
        <v>3280103</v>
      </c>
      <c r="M1005" s="2"/>
      <c r="N1005" s="2"/>
      <c r="O1005" s="15">
        <f t="shared" si="31"/>
        <v>3280103</v>
      </c>
      <c r="P1005" s="38">
        <f t="shared" si="32"/>
        <v>0.9891498493855552</v>
      </c>
    </row>
    <row r="1006" spans="1:16" ht="9.75">
      <c r="A1006" s="65"/>
      <c r="B1006" s="65"/>
      <c r="C1006" s="58" t="s">
        <v>17</v>
      </c>
      <c r="D1006" s="62"/>
      <c r="E1006" s="62"/>
      <c r="F1006" s="62">
        <v>39758</v>
      </c>
      <c r="G1006" s="62"/>
      <c r="H1006" s="62"/>
      <c r="I1006" s="76">
        <v>39758</v>
      </c>
      <c r="J1006" s="21"/>
      <c r="K1006" s="2"/>
      <c r="L1006" s="2">
        <v>39758</v>
      </c>
      <c r="M1006" s="2"/>
      <c r="N1006" s="2"/>
      <c r="O1006" s="15">
        <f t="shared" si="31"/>
        <v>39758</v>
      </c>
      <c r="P1006" s="38">
        <f t="shared" si="32"/>
        <v>1</v>
      </c>
    </row>
    <row r="1007" spans="1:16" ht="9.75">
      <c r="A1007" s="65"/>
      <c r="B1007" s="65"/>
      <c r="C1007" s="58" t="s">
        <v>18</v>
      </c>
      <c r="D1007" s="62"/>
      <c r="E1007" s="62"/>
      <c r="F1007" s="62">
        <v>7825</v>
      </c>
      <c r="G1007" s="62"/>
      <c r="H1007" s="62"/>
      <c r="I1007" s="76">
        <v>7825</v>
      </c>
      <c r="J1007" s="21"/>
      <c r="K1007" s="2"/>
      <c r="L1007" s="2">
        <v>5768</v>
      </c>
      <c r="M1007" s="2"/>
      <c r="N1007" s="2"/>
      <c r="O1007" s="15">
        <f t="shared" si="31"/>
        <v>5768</v>
      </c>
      <c r="P1007" s="38">
        <f t="shared" si="32"/>
        <v>0.7371246006389777</v>
      </c>
    </row>
    <row r="1008" spans="1:16" ht="9.75">
      <c r="A1008" s="65"/>
      <c r="B1008" s="65"/>
      <c r="C1008" s="58" t="s">
        <v>162</v>
      </c>
      <c r="D1008" s="62"/>
      <c r="E1008" s="62"/>
      <c r="F1008" s="62">
        <v>327414</v>
      </c>
      <c r="G1008" s="62"/>
      <c r="H1008" s="62"/>
      <c r="I1008" s="76">
        <v>327414</v>
      </c>
      <c r="J1008" s="21"/>
      <c r="K1008" s="2"/>
      <c r="L1008" s="2">
        <v>326477</v>
      </c>
      <c r="M1008" s="2"/>
      <c r="N1008" s="2"/>
      <c r="O1008" s="15">
        <f t="shared" si="31"/>
        <v>326477</v>
      </c>
      <c r="P1008" s="38">
        <f t="shared" si="32"/>
        <v>0.9971381797968322</v>
      </c>
    </row>
    <row r="1009" spans="1:16" ht="9.75">
      <c r="A1009" s="65"/>
      <c r="B1009" s="66" t="s">
        <v>342</v>
      </c>
      <c r="C1009" s="36"/>
      <c r="D1009" s="35"/>
      <c r="E1009" s="35"/>
      <c r="F1009" s="35">
        <v>4267640</v>
      </c>
      <c r="G1009" s="35"/>
      <c r="H1009" s="35"/>
      <c r="I1009" s="35">
        <v>4267640</v>
      </c>
      <c r="J1009" s="19">
        <f>SUM(J1004:J1008)</f>
        <v>0</v>
      </c>
      <c r="K1009" s="19">
        <f>SUM(K1004:K1008)</f>
        <v>0</v>
      </c>
      <c r="L1009" s="19">
        <f>SUM(L1004:L1008)</f>
        <v>4206068</v>
      </c>
      <c r="M1009" s="19">
        <f>SUM(M1004:M1008)</f>
        <v>0</v>
      </c>
      <c r="N1009" s="19">
        <f>SUM(N1004:N1008)</f>
        <v>0</v>
      </c>
      <c r="O1009" s="27">
        <f t="shared" si="31"/>
        <v>4206068</v>
      </c>
      <c r="P1009" s="37">
        <f t="shared" si="32"/>
        <v>0.9855723538067879</v>
      </c>
    </row>
    <row r="1010" spans="1:16" ht="9.75">
      <c r="A1010" s="65"/>
      <c r="B1010" s="82" t="s">
        <v>201</v>
      </c>
      <c r="C1010" s="58" t="s">
        <v>122</v>
      </c>
      <c r="D1010" s="62"/>
      <c r="E1010" s="62"/>
      <c r="F1010" s="62"/>
      <c r="G1010" s="62">
        <v>33141698</v>
      </c>
      <c r="H1010" s="62"/>
      <c r="I1010" s="76">
        <v>33141698</v>
      </c>
      <c r="J1010" s="21"/>
      <c r="K1010" s="2"/>
      <c r="L1010" s="2"/>
      <c r="M1010" s="2">
        <v>33004048</v>
      </c>
      <c r="N1010" s="2"/>
      <c r="O1010" s="15">
        <f t="shared" si="31"/>
        <v>33004048</v>
      </c>
      <c r="P1010" s="38">
        <f t="shared" si="32"/>
        <v>0.9958466219805636</v>
      </c>
    </row>
    <row r="1011" spans="1:16" ht="19.5">
      <c r="A1011" s="65"/>
      <c r="B1011" s="84"/>
      <c r="C1011" s="58" t="s">
        <v>48</v>
      </c>
      <c r="D1011" s="62"/>
      <c r="E1011" s="62"/>
      <c r="F1011" s="62"/>
      <c r="G1011" s="62">
        <v>749120</v>
      </c>
      <c r="H1011" s="62"/>
      <c r="I1011" s="76">
        <v>749120</v>
      </c>
      <c r="J1011" s="21"/>
      <c r="K1011" s="2"/>
      <c r="L1011" s="2"/>
      <c r="M1011" s="2">
        <v>709061</v>
      </c>
      <c r="N1011" s="2"/>
      <c r="O1011" s="15">
        <f t="shared" si="31"/>
        <v>709061</v>
      </c>
      <c r="P1011" s="38">
        <f t="shared" si="32"/>
        <v>0.9465252563007261</v>
      </c>
    </row>
    <row r="1012" spans="1:16" ht="9.75">
      <c r="A1012" s="65"/>
      <c r="B1012" s="84"/>
      <c r="C1012" s="58" t="s">
        <v>49</v>
      </c>
      <c r="D1012" s="62"/>
      <c r="E1012" s="62"/>
      <c r="F1012" s="62"/>
      <c r="G1012" s="62">
        <v>50800</v>
      </c>
      <c r="H1012" s="62"/>
      <c r="I1012" s="76">
        <v>50800</v>
      </c>
      <c r="J1012" s="21"/>
      <c r="K1012" s="2"/>
      <c r="L1012" s="2"/>
      <c r="M1012" s="2">
        <v>50765</v>
      </c>
      <c r="N1012" s="2"/>
      <c r="O1012" s="15">
        <f t="shared" si="31"/>
        <v>50765</v>
      </c>
      <c r="P1012" s="38">
        <f t="shared" si="32"/>
        <v>0.9993110236220473</v>
      </c>
    </row>
    <row r="1013" spans="1:16" ht="9.75">
      <c r="A1013" s="65"/>
      <c r="B1013" s="83"/>
      <c r="C1013" s="58" t="s">
        <v>17</v>
      </c>
      <c r="D1013" s="62"/>
      <c r="E1013" s="62"/>
      <c r="F1013" s="62"/>
      <c r="G1013" s="62">
        <v>121700</v>
      </c>
      <c r="H1013" s="62"/>
      <c r="I1013" s="76">
        <v>121700</v>
      </c>
      <c r="J1013" s="21"/>
      <c r="K1013" s="2"/>
      <c r="L1013" s="2"/>
      <c r="M1013" s="2">
        <v>116963</v>
      </c>
      <c r="N1013" s="2"/>
      <c r="O1013" s="15">
        <f t="shared" si="31"/>
        <v>116963</v>
      </c>
      <c r="P1013" s="38">
        <f t="shared" si="32"/>
        <v>0.9610764174198849</v>
      </c>
    </row>
    <row r="1014" spans="1:16" ht="9.75">
      <c r="A1014" s="65"/>
      <c r="B1014" s="65"/>
      <c r="C1014" s="58" t="s">
        <v>18</v>
      </c>
      <c r="D1014" s="62"/>
      <c r="E1014" s="62"/>
      <c r="F1014" s="62"/>
      <c r="G1014" s="62">
        <v>19630</v>
      </c>
      <c r="H1014" s="62"/>
      <c r="I1014" s="76">
        <v>19630</v>
      </c>
      <c r="J1014" s="21"/>
      <c r="K1014" s="2"/>
      <c r="L1014" s="2"/>
      <c r="M1014" s="2">
        <v>18142</v>
      </c>
      <c r="N1014" s="2"/>
      <c r="O1014" s="15">
        <f t="shared" si="31"/>
        <v>18142</v>
      </c>
      <c r="P1014" s="38">
        <f t="shared" si="32"/>
        <v>0.9241976566479878</v>
      </c>
    </row>
    <row r="1015" spans="1:16" ht="9.75">
      <c r="A1015" s="65"/>
      <c r="B1015" s="65"/>
      <c r="C1015" s="58" t="s">
        <v>10</v>
      </c>
      <c r="D1015" s="62"/>
      <c r="E1015" s="62"/>
      <c r="F1015" s="62"/>
      <c r="G1015" s="62">
        <v>89429</v>
      </c>
      <c r="H1015" s="62"/>
      <c r="I1015" s="76">
        <v>89429</v>
      </c>
      <c r="J1015" s="21"/>
      <c r="K1015" s="2"/>
      <c r="L1015" s="2"/>
      <c r="M1015" s="2">
        <v>66231</v>
      </c>
      <c r="N1015" s="2"/>
      <c r="O1015" s="15">
        <f t="shared" si="31"/>
        <v>66231</v>
      </c>
      <c r="P1015" s="38">
        <f t="shared" si="32"/>
        <v>0.7405986872267385</v>
      </c>
    </row>
    <row r="1016" spans="1:16" ht="19.5">
      <c r="A1016" s="65"/>
      <c r="B1016" s="65"/>
      <c r="C1016" s="58" t="s">
        <v>52</v>
      </c>
      <c r="D1016" s="62"/>
      <c r="E1016" s="62"/>
      <c r="F1016" s="62"/>
      <c r="G1016" s="62">
        <v>20621</v>
      </c>
      <c r="H1016" s="62"/>
      <c r="I1016" s="76">
        <v>20621</v>
      </c>
      <c r="J1016" s="21"/>
      <c r="K1016" s="2"/>
      <c r="L1016" s="2"/>
      <c r="M1016" s="2">
        <v>20621</v>
      </c>
      <c r="N1016" s="2"/>
      <c r="O1016" s="15">
        <f t="shared" si="31"/>
        <v>20621</v>
      </c>
      <c r="P1016" s="38">
        <f t="shared" si="32"/>
        <v>1</v>
      </c>
    </row>
    <row r="1017" spans="1:16" ht="9.75">
      <c r="A1017" s="65"/>
      <c r="B1017" s="65"/>
      <c r="C1017" s="58" t="s">
        <v>166</v>
      </c>
      <c r="D1017" s="62"/>
      <c r="E1017" s="62"/>
      <c r="F1017" s="62"/>
      <c r="G1017" s="62">
        <v>7000</v>
      </c>
      <c r="H1017" s="62"/>
      <c r="I1017" s="76">
        <v>7000</v>
      </c>
      <c r="J1017" s="21"/>
      <c r="K1017" s="2"/>
      <c r="L1017" s="2"/>
      <c r="M1017" s="2">
        <v>4571</v>
      </c>
      <c r="N1017" s="2"/>
      <c r="O1017" s="15">
        <f t="shared" si="31"/>
        <v>4571</v>
      </c>
      <c r="P1017" s="38">
        <f t="shared" si="32"/>
        <v>0.653</v>
      </c>
    </row>
    <row r="1018" spans="1:16" ht="19.5">
      <c r="A1018" s="65"/>
      <c r="B1018" s="65"/>
      <c r="C1018" s="58" t="s">
        <v>41</v>
      </c>
      <c r="D1018" s="62"/>
      <c r="E1018" s="62"/>
      <c r="F1018" s="62"/>
      <c r="G1018" s="62">
        <v>2000</v>
      </c>
      <c r="H1018" s="62"/>
      <c r="I1018" s="76">
        <v>2000</v>
      </c>
      <c r="J1018" s="21"/>
      <c r="K1018" s="2"/>
      <c r="L1018" s="2"/>
      <c r="M1018" s="2">
        <v>60</v>
      </c>
      <c r="N1018" s="2"/>
      <c r="O1018" s="15">
        <f t="shared" si="31"/>
        <v>60</v>
      </c>
      <c r="P1018" s="38">
        <f t="shared" si="32"/>
        <v>0.03</v>
      </c>
    </row>
    <row r="1019" spans="1:19" s="10" customFormat="1" ht="18.75" customHeight="1">
      <c r="A1019" s="65"/>
      <c r="B1019" s="65"/>
      <c r="C1019" s="58" t="s">
        <v>225</v>
      </c>
      <c r="D1019" s="62"/>
      <c r="E1019" s="62"/>
      <c r="F1019" s="62"/>
      <c r="G1019" s="62">
        <v>3660</v>
      </c>
      <c r="H1019" s="62"/>
      <c r="I1019" s="76">
        <v>3660</v>
      </c>
      <c r="J1019" s="21"/>
      <c r="K1019" s="21"/>
      <c r="L1019" s="21"/>
      <c r="M1019" s="21">
        <v>3660</v>
      </c>
      <c r="N1019" s="21"/>
      <c r="O1019" s="15">
        <f t="shared" si="31"/>
        <v>3660</v>
      </c>
      <c r="P1019" s="38">
        <f t="shared" si="32"/>
        <v>1</v>
      </c>
      <c r="R1019" s="49"/>
      <c r="S1019" s="49"/>
    </row>
    <row r="1020" spans="1:16" ht="9.75">
      <c r="A1020" s="65"/>
      <c r="B1020" s="66" t="s">
        <v>343</v>
      </c>
      <c r="C1020" s="36"/>
      <c r="D1020" s="35"/>
      <c r="E1020" s="35"/>
      <c r="F1020" s="35"/>
      <c r="G1020" s="35">
        <v>34205658</v>
      </c>
      <c r="H1020" s="35"/>
      <c r="I1020" s="35">
        <v>34205658</v>
      </c>
      <c r="J1020" s="19">
        <f>SUM(J1010:J1018)</f>
        <v>0</v>
      </c>
      <c r="K1020" s="19">
        <f>SUM(K1010:K1018)</f>
        <v>0</v>
      </c>
      <c r="L1020" s="19">
        <f>SUM(L1010:L1018)</f>
        <v>0</v>
      </c>
      <c r="M1020" s="19">
        <f>SUM(M1010:M1019)</f>
        <v>33994122</v>
      </c>
      <c r="N1020" s="19">
        <f>SUM(N1010:N1018)</f>
        <v>0</v>
      </c>
      <c r="O1020" s="27">
        <f t="shared" si="31"/>
        <v>33994122</v>
      </c>
      <c r="P1020" s="37">
        <f t="shared" si="32"/>
        <v>0.9938157599540989</v>
      </c>
    </row>
    <row r="1021" spans="1:16" ht="99" customHeight="1">
      <c r="A1021" s="65"/>
      <c r="B1021" s="64" t="s">
        <v>248</v>
      </c>
      <c r="C1021" s="58" t="s">
        <v>180</v>
      </c>
      <c r="D1021" s="62">
        <v>208108</v>
      </c>
      <c r="E1021" s="62"/>
      <c r="F1021" s="62"/>
      <c r="G1021" s="62">
        <v>250354</v>
      </c>
      <c r="H1021" s="62"/>
      <c r="I1021" s="76">
        <v>458462</v>
      </c>
      <c r="J1021" s="21">
        <v>206951</v>
      </c>
      <c r="K1021" s="2"/>
      <c r="L1021" s="2"/>
      <c r="M1021" s="2">
        <v>246463</v>
      </c>
      <c r="N1021" s="2"/>
      <c r="O1021" s="15">
        <f t="shared" si="31"/>
        <v>453414</v>
      </c>
      <c r="P1021" s="38">
        <f t="shared" si="32"/>
        <v>0.9889892728295911</v>
      </c>
    </row>
    <row r="1022" spans="1:16" ht="9.75">
      <c r="A1022" s="65"/>
      <c r="B1022" s="66" t="s">
        <v>344</v>
      </c>
      <c r="C1022" s="36"/>
      <c r="D1022" s="35">
        <v>208108</v>
      </c>
      <c r="E1022" s="35"/>
      <c r="F1022" s="35"/>
      <c r="G1022" s="35">
        <v>250354</v>
      </c>
      <c r="H1022" s="35"/>
      <c r="I1022" s="35">
        <v>458462</v>
      </c>
      <c r="J1022" s="19">
        <f>SUM(J1021)</f>
        <v>206951</v>
      </c>
      <c r="K1022" s="20">
        <f>SUM(K1021)</f>
        <v>0</v>
      </c>
      <c r="L1022" s="20">
        <f>SUM(L1021)</f>
        <v>0</v>
      </c>
      <c r="M1022" s="20">
        <f>SUM(M1021)</f>
        <v>246463</v>
      </c>
      <c r="N1022" s="20">
        <f>SUM(N1021)</f>
        <v>0</v>
      </c>
      <c r="O1022" s="27">
        <f t="shared" si="31"/>
        <v>453414</v>
      </c>
      <c r="P1022" s="37">
        <f t="shared" si="32"/>
        <v>0.9889892728295911</v>
      </c>
    </row>
    <row r="1023" spans="1:16" ht="30.75" customHeight="1">
      <c r="A1023" s="65"/>
      <c r="B1023" s="82" t="s">
        <v>197</v>
      </c>
      <c r="C1023" s="58" t="s">
        <v>55</v>
      </c>
      <c r="D1023" s="62">
        <v>1226634</v>
      </c>
      <c r="E1023" s="62"/>
      <c r="F1023" s="62"/>
      <c r="G1023" s="62"/>
      <c r="H1023" s="62"/>
      <c r="I1023" s="76">
        <v>1226634</v>
      </c>
      <c r="J1023" s="21">
        <v>1224425</v>
      </c>
      <c r="K1023" s="2"/>
      <c r="L1023" s="2"/>
      <c r="M1023" s="2"/>
      <c r="N1023" s="2"/>
      <c r="O1023" s="15">
        <f t="shared" si="31"/>
        <v>1224425</v>
      </c>
      <c r="P1023" s="38">
        <f t="shared" si="32"/>
        <v>0.9981991368248394</v>
      </c>
    </row>
    <row r="1024" spans="1:16" ht="9.75">
      <c r="A1024" s="65"/>
      <c r="B1024" s="85"/>
      <c r="C1024" s="58" t="s">
        <v>122</v>
      </c>
      <c r="D1024" s="62">
        <v>5539772</v>
      </c>
      <c r="E1024" s="62">
        <v>22918</v>
      </c>
      <c r="F1024" s="62"/>
      <c r="G1024" s="62">
        <v>2710448</v>
      </c>
      <c r="H1024" s="62"/>
      <c r="I1024" s="76">
        <v>8273138</v>
      </c>
      <c r="J1024" s="21">
        <v>5530614</v>
      </c>
      <c r="K1024" s="2">
        <v>22918</v>
      </c>
      <c r="L1024" s="2"/>
      <c r="M1024" s="2">
        <v>2710448</v>
      </c>
      <c r="N1024" s="2"/>
      <c r="O1024" s="15">
        <f t="shared" si="31"/>
        <v>8263980</v>
      </c>
      <c r="P1024" s="38">
        <f t="shared" si="32"/>
        <v>0.9988930439695313</v>
      </c>
    </row>
    <row r="1025" spans="1:16" ht="9.75">
      <c r="A1025" s="65"/>
      <c r="B1025" s="66" t="s">
        <v>345</v>
      </c>
      <c r="C1025" s="36"/>
      <c r="D1025" s="35">
        <v>6766406</v>
      </c>
      <c r="E1025" s="35">
        <v>22918</v>
      </c>
      <c r="F1025" s="35"/>
      <c r="G1025" s="35">
        <v>2710448</v>
      </c>
      <c r="H1025" s="35"/>
      <c r="I1025" s="35">
        <v>9499772</v>
      </c>
      <c r="J1025" s="19">
        <f>SUM(J1023:J1024)</f>
        <v>6755039</v>
      </c>
      <c r="K1025" s="20">
        <f>SUM(K1023:K1024)</f>
        <v>22918</v>
      </c>
      <c r="L1025" s="20">
        <f>SUM(L1023:L1024)</f>
        <v>0</v>
      </c>
      <c r="M1025" s="20">
        <f>SUM(M1023:M1024)</f>
        <v>2710448</v>
      </c>
      <c r="N1025" s="20">
        <f>SUM(N1023:N1024)</f>
        <v>0</v>
      </c>
      <c r="O1025" s="27">
        <f t="shared" si="31"/>
        <v>9488405</v>
      </c>
      <c r="P1025" s="37">
        <f t="shared" si="32"/>
        <v>0.9988034449668898</v>
      </c>
    </row>
    <row r="1026" spans="1:16" ht="19.5">
      <c r="A1026" s="65"/>
      <c r="B1026" s="64" t="s">
        <v>126</v>
      </c>
      <c r="C1026" s="58" t="s">
        <v>122</v>
      </c>
      <c r="D1026" s="62">
        <v>6150000</v>
      </c>
      <c r="E1026" s="62"/>
      <c r="F1026" s="62"/>
      <c r="G1026" s="62"/>
      <c r="H1026" s="62"/>
      <c r="I1026" s="76">
        <v>6150000</v>
      </c>
      <c r="J1026" s="21">
        <v>4677290</v>
      </c>
      <c r="K1026" s="2"/>
      <c r="L1026" s="2"/>
      <c r="M1026" s="2"/>
      <c r="N1026" s="2"/>
      <c r="O1026" s="15">
        <f t="shared" si="31"/>
        <v>4677290</v>
      </c>
      <c r="P1026" s="38">
        <f t="shared" si="32"/>
        <v>0.7605349593495935</v>
      </c>
    </row>
    <row r="1027" spans="1:16" ht="9.75">
      <c r="A1027" s="65"/>
      <c r="B1027" s="66" t="s">
        <v>346</v>
      </c>
      <c r="C1027" s="36"/>
      <c r="D1027" s="35">
        <v>6150000</v>
      </c>
      <c r="E1027" s="35"/>
      <c r="F1027" s="35"/>
      <c r="G1027" s="35"/>
      <c r="H1027" s="35"/>
      <c r="I1027" s="35">
        <v>6150000</v>
      </c>
      <c r="J1027" s="19">
        <f>SUM(J1026)</f>
        <v>4677290</v>
      </c>
      <c r="K1027" s="20">
        <f>SUM(K1026)</f>
        <v>0</v>
      </c>
      <c r="L1027" s="20">
        <f>SUM(L1026)</f>
        <v>0</v>
      </c>
      <c r="M1027" s="20">
        <f>SUM(M1026)</f>
        <v>0</v>
      </c>
      <c r="N1027" s="20">
        <f>SUM(N1026)</f>
        <v>0</v>
      </c>
      <c r="O1027" s="27">
        <f t="shared" si="31"/>
        <v>4677290</v>
      </c>
      <c r="P1027" s="37">
        <f t="shared" si="32"/>
        <v>0.7605349593495935</v>
      </c>
    </row>
    <row r="1028" spans="1:16" ht="19.5">
      <c r="A1028" s="65"/>
      <c r="B1028" s="64" t="s">
        <v>127</v>
      </c>
      <c r="C1028" s="58" t="s">
        <v>163</v>
      </c>
      <c r="D1028" s="62">
        <v>54600</v>
      </c>
      <c r="E1028" s="62"/>
      <c r="F1028" s="62">
        <v>1460</v>
      </c>
      <c r="G1028" s="62"/>
      <c r="H1028" s="62"/>
      <c r="I1028" s="76">
        <v>56060</v>
      </c>
      <c r="J1028" s="21">
        <v>54130</v>
      </c>
      <c r="K1028" s="2"/>
      <c r="L1028" s="2">
        <v>1460</v>
      </c>
      <c r="M1028" s="2"/>
      <c r="N1028" s="2"/>
      <c r="O1028" s="15">
        <f t="shared" si="31"/>
        <v>55590</v>
      </c>
      <c r="P1028" s="38">
        <f t="shared" si="32"/>
        <v>0.991616125579736</v>
      </c>
    </row>
    <row r="1029" spans="1:16" ht="21" customHeight="1">
      <c r="A1029" s="65"/>
      <c r="B1029" s="65"/>
      <c r="C1029" s="58" t="s">
        <v>168</v>
      </c>
      <c r="D1029" s="62">
        <v>5000</v>
      </c>
      <c r="E1029" s="62"/>
      <c r="F1029" s="62"/>
      <c r="G1029" s="62"/>
      <c r="H1029" s="62"/>
      <c r="I1029" s="76">
        <v>5000</v>
      </c>
      <c r="J1029" s="21">
        <v>5000</v>
      </c>
      <c r="K1029" s="2"/>
      <c r="L1029" s="2"/>
      <c r="M1029" s="2"/>
      <c r="N1029" s="2"/>
      <c r="O1029" s="15">
        <f t="shared" si="31"/>
        <v>5000</v>
      </c>
      <c r="P1029" s="38">
        <f t="shared" si="32"/>
        <v>1</v>
      </c>
    </row>
    <row r="1030" spans="1:16" ht="19.5">
      <c r="A1030" s="65"/>
      <c r="B1030" s="65"/>
      <c r="C1030" s="58" t="s">
        <v>48</v>
      </c>
      <c r="D1030" s="62">
        <v>6293049</v>
      </c>
      <c r="E1030" s="62"/>
      <c r="F1030" s="62">
        <v>683730</v>
      </c>
      <c r="G1030" s="62"/>
      <c r="H1030" s="62"/>
      <c r="I1030" s="76">
        <v>6976779</v>
      </c>
      <c r="J1030" s="21">
        <v>5867130</v>
      </c>
      <c r="K1030" s="2"/>
      <c r="L1030" s="2">
        <v>683730</v>
      </c>
      <c r="M1030" s="2"/>
      <c r="N1030" s="2"/>
      <c r="O1030" s="15">
        <f t="shared" si="31"/>
        <v>6550860</v>
      </c>
      <c r="P1030" s="38">
        <f t="shared" si="32"/>
        <v>0.938951914629946</v>
      </c>
    </row>
    <row r="1031" spans="1:16" ht="9.75">
      <c r="A1031" s="65"/>
      <c r="B1031" s="65"/>
      <c r="C1031" s="58" t="s">
        <v>49</v>
      </c>
      <c r="D1031" s="62">
        <v>418012</v>
      </c>
      <c r="E1031" s="62"/>
      <c r="F1031" s="62">
        <v>50055</v>
      </c>
      <c r="G1031" s="62"/>
      <c r="H1031" s="62"/>
      <c r="I1031" s="76">
        <v>468067</v>
      </c>
      <c r="J1031" s="21">
        <v>418011</v>
      </c>
      <c r="K1031" s="2"/>
      <c r="L1031" s="2">
        <v>50055</v>
      </c>
      <c r="M1031" s="2"/>
      <c r="N1031" s="2"/>
      <c r="O1031" s="15">
        <f t="shared" si="31"/>
        <v>468066</v>
      </c>
      <c r="P1031" s="38">
        <f t="shared" si="32"/>
        <v>0.999997863553722</v>
      </c>
    </row>
    <row r="1032" spans="1:16" ht="9.75">
      <c r="A1032" s="65"/>
      <c r="B1032" s="65"/>
      <c r="C1032" s="58" t="s">
        <v>17</v>
      </c>
      <c r="D1032" s="62">
        <v>959611</v>
      </c>
      <c r="E1032" s="62"/>
      <c r="F1032" s="62">
        <v>114284</v>
      </c>
      <c r="G1032" s="62"/>
      <c r="H1032" s="62"/>
      <c r="I1032" s="76">
        <v>1073895</v>
      </c>
      <c r="J1032" s="21">
        <v>951268</v>
      </c>
      <c r="K1032" s="2"/>
      <c r="L1032" s="2">
        <v>114284</v>
      </c>
      <c r="M1032" s="2"/>
      <c r="N1032" s="2"/>
      <c r="O1032" s="15">
        <f aca="true" t="shared" si="33" ref="O1032:O1095">SUM(J1032:N1032)</f>
        <v>1065552</v>
      </c>
      <c r="P1032" s="38">
        <f aca="true" t="shared" si="34" ref="P1032:P1095">O1032/I1032</f>
        <v>0.9922310840445295</v>
      </c>
    </row>
    <row r="1033" spans="1:16" ht="9.75">
      <c r="A1033" s="65"/>
      <c r="B1033" s="65"/>
      <c r="C1033" s="58" t="s">
        <v>18</v>
      </c>
      <c r="D1033" s="62">
        <v>148149</v>
      </c>
      <c r="E1033" s="62"/>
      <c r="F1033" s="62">
        <v>17162</v>
      </c>
      <c r="G1033" s="62"/>
      <c r="H1033" s="62"/>
      <c r="I1033" s="76">
        <v>165311</v>
      </c>
      <c r="J1033" s="21">
        <v>146082</v>
      </c>
      <c r="K1033" s="2"/>
      <c r="L1033" s="2">
        <v>17162</v>
      </c>
      <c r="M1033" s="2"/>
      <c r="N1033" s="2"/>
      <c r="O1033" s="15">
        <f t="shared" si="33"/>
        <v>163244</v>
      </c>
      <c r="P1033" s="38">
        <f t="shared" si="34"/>
        <v>0.9874962948624109</v>
      </c>
    </row>
    <row r="1034" spans="1:16" ht="19.5">
      <c r="A1034" s="65"/>
      <c r="B1034" s="65"/>
      <c r="C1034" s="58" t="s">
        <v>61</v>
      </c>
      <c r="D1034" s="62">
        <v>34500</v>
      </c>
      <c r="E1034" s="62"/>
      <c r="F1034" s="62"/>
      <c r="G1034" s="62"/>
      <c r="H1034" s="62"/>
      <c r="I1034" s="76">
        <v>34500</v>
      </c>
      <c r="J1034" s="21">
        <v>34207</v>
      </c>
      <c r="K1034" s="2"/>
      <c r="L1034" s="2"/>
      <c r="M1034" s="2"/>
      <c r="N1034" s="2"/>
      <c r="O1034" s="15">
        <f t="shared" si="33"/>
        <v>34207</v>
      </c>
      <c r="P1034" s="38">
        <f t="shared" si="34"/>
        <v>0.9915072463768116</v>
      </c>
    </row>
    <row r="1035" spans="1:16" ht="9.75">
      <c r="A1035" s="65"/>
      <c r="B1035" s="65"/>
      <c r="C1035" s="58" t="s">
        <v>162</v>
      </c>
      <c r="D1035" s="62">
        <v>132109</v>
      </c>
      <c r="E1035" s="62"/>
      <c r="F1035" s="62"/>
      <c r="G1035" s="62"/>
      <c r="H1035" s="62"/>
      <c r="I1035" s="76">
        <v>132109</v>
      </c>
      <c r="J1035" s="21">
        <v>116060</v>
      </c>
      <c r="K1035" s="2"/>
      <c r="L1035" s="2"/>
      <c r="M1035" s="2"/>
      <c r="N1035" s="2"/>
      <c r="O1035" s="15">
        <f t="shared" si="33"/>
        <v>116060</v>
      </c>
      <c r="P1035" s="38">
        <f t="shared" si="34"/>
        <v>0.87851698218895</v>
      </c>
    </row>
    <row r="1036" spans="1:16" ht="9.75">
      <c r="A1036" s="65"/>
      <c r="B1036" s="65"/>
      <c r="C1036" s="58" t="s">
        <v>33</v>
      </c>
      <c r="D1036" s="62">
        <v>295351</v>
      </c>
      <c r="E1036" s="62"/>
      <c r="F1036" s="62">
        <v>16000</v>
      </c>
      <c r="G1036" s="62"/>
      <c r="H1036" s="62"/>
      <c r="I1036" s="76">
        <v>311351</v>
      </c>
      <c r="J1036" s="21">
        <v>183541</v>
      </c>
      <c r="K1036" s="2"/>
      <c r="L1036" s="2">
        <v>16000</v>
      </c>
      <c r="M1036" s="2"/>
      <c r="N1036" s="2"/>
      <c r="O1036" s="15">
        <f t="shared" si="33"/>
        <v>199541</v>
      </c>
      <c r="P1036" s="38">
        <f t="shared" si="34"/>
        <v>0.6408876155849829</v>
      </c>
    </row>
    <row r="1037" spans="1:16" ht="9.75">
      <c r="A1037" s="65"/>
      <c r="B1037" s="65"/>
      <c r="C1037" s="58" t="s">
        <v>23</v>
      </c>
      <c r="D1037" s="62">
        <v>99752</v>
      </c>
      <c r="E1037" s="62"/>
      <c r="F1037" s="62">
        <v>12645</v>
      </c>
      <c r="G1037" s="62"/>
      <c r="H1037" s="62"/>
      <c r="I1037" s="76">
        <v>112397</v>
      </c>
      <c r="J1037" s="21">
        <v>88878</v>
      </c>
      <c r="K1037" s="2"/>
      <c r="L1037" s="2">
        <v>12645</v>
      </c>
      <c r="M1037" s="2"/>
      <c r="N1037" s="2"/>
      <c r="O1037" s="15">
        <f t="shared" si="33"/>
        <v>101523</v>
      </c>
      <c r="P1037" s="38">
        <f t="shared" si="34"/>
        <v>0.9032536455599349</v>
      </c>
    </row>
    <row r="1038" spans="1:16" ht="9.75">
      <c r="A1038" s="65"/>
      <c r="B1038" s="65"/>
      <c r="C1038" s="58" t="s">
        <v>24</v>
      </c>
      <c r="D1038" s="62">
        <v>104345</v>
      </c>
      <c r="E1038" s="62"/>
      <c r="F1038" s="62">
        <v>5269</v>
      </c>
      <c r="G1038" s="62"/>
      <c r="H1038" s="62"/>
      <c r="I1038" s="76">
        <v>109614</v>
      </c>
      <c r="J1038" s="21">
        <v>80967</v>
      </c>
      <c r="K1038" s="2"/>
      <c r="L1038" s="2">
        <v>5269</v>
      </c>
      <c r="M1038" s="2"/>
      <c r="N1038" s="2"/>
      <c r="O1038" s="15">
        <f t="shared" si="33"/>
        <v>86236</v>
      </c>
      <c r="P1038" s="38">
        <f t="shared" si="34"/>
        <v>0.7867243235353149</v>
      </c>
    </row>
    <row r="1039" spans="1:16" ht="9.75">
      <c r="A1039" s="65"/>
      <c r="B1039" s="65"/>
      <c r="C1039" s="58" t="s">
        <v>50</v>
      </c>
      <c r="D1039" s="62">
        <v>14505</v>
      </c>
      <c r="E1039" s="62"/>
      <c r="F1039" s="62">
        <v>2148</v>
      </c>
      <c r="G1039" s="62"/>
      <c r="H1039" s="62"/>
      <c r="I1039" s="76">
        <v>16653</v>
      </c>
      <c r="J1039" s="21">
        <v>13755</v>
      </c>
      <c r="K1039" s="2"/>
      <c r="L1039" s="2">
        <v>2148</v>
      </c>
      <c r="M1039" s="2"/>
      <c r="N1039" s="2"/>
      <c r="O1039" s="15">
        <f t="shared" si="33"/>
        <v>15903</v>
      </c>
      <c r="P1039" s="38">
        <f t="shared" si="34"/>
        <v>0.954963069717168</v>
      </c>
    </row>
    <row r="1040" spans="1:16" ht="9.75">
      <c r="A1040" s="65"/>
      <c r="B1040" s="65"/>
      <c r="C1040" s="58" t="s">
        <v>10</v>
      </c>
      <c r="D1040" s="62">
        <v>206000</v>
      </c>
      <c r="E1040" s="62"/>
      <c r="F1040" s="62">
        <v>20000</v>
      </c>
      <c r="G1040" s="62"/>
      <c r="H1040" s="62"/>
      <c r="I1040" s="76">
        <v>226000</v>
      </c>
      <c r="J1040" s="21">
        <v>199391</v>
      </c>
      <c r="K1040" s="2"/>
      <c r="L1040" s="2">
        <v>20000</v>
      </c>
      <c r="M1040" s="2"/>
      <c r="N1040" s="2"/>
      <c r="O1040" s="15">
        <f t="shared" si="33"/>
        <v>219391</v>
      </c>
      <c r="P1040" s="38">
        <f t="shared" si="34"/>
        <v>0.9707566371681416</v>
      </c>
    </row>
    <row r="1041" spans="1:16" ht="19.5">
      <c r="A1041" s="65"/>
      <c r="B1041" s="65"/>
      <c r="C1041" s="58" t="s">
        <v>194</v>
      </c>
      <c r="D1041" s="62">
        <v>10754</v>
      </c>
      <c r="E1041" s="62"/>
      <c r="F1041" s="62"/>
      <c r="G1041" s="62"/>
      <c r="H1041" s="62"/>
      <c r="I1041" s="76">
        <v>10754</v>
      </c>
      <c r="J1041" s="21">
        <v>10610</v>
      </c>
      <c r="K1041" s="2"/>
      <c r="L1041" s="2"/>
      <c r="M1041" s="2"/>
      <c r="N1041" s="2"/>
      <c r="O1041" s="15">
        <f t="shared" si="33"/>
        <v>10610</v>
      </c>
      <c r="P1041" s="38">
        <f t="shared" si="34"/>
        <v>0.9866096336246978</v>
      </c>
    </row>
    <row r="1042" spans="1:16" ht="21.75" customHeight="1">
      <c r="A1042" s="65"/>
      <c r="B1042" s="65"/>
      <c r="C1042" s="58" t="s">
        <v>220</v>
      </c>
      <c r="D1042" s="62">
        <v>1450</v>
      </c>
      <c r="E1042" s="62"/>
      <c r="F1042" s="62"/>
      <c r="G1042" s="62"/>
      <c r="H1042" s="62"/>
      <c r="I1042" s="76">
        <v>1450</v>
      </c>
      <c r="J1042" s="21">
        <v>1252</v>
      </c>
      <c r="K1042" s="2"/>
      <c r="L1042" s="2"/>
      <c r="M1042" s="2"/>
      <c r="N1042" s="2"/>
      <c r="O1042" s="15">
        <f t="shared" si="33"/>
        <v>1252</v>
      </c>
      <c r="P1042" s="38">
        <f t="shared" si="34"/>
        <v>0.863448275862069</v>
      </c>
    </row>
    <row r="1043" spans="1:16" ht="29.25">
      <c r="A1043" s="65"/>
      <c r="B1043" s="65"/>
      <c r="C1043" s="58" t="s">
        <v>221</v>
      </c>
      <c r="D1043" s="62">
        <v>88182</v>
      </c>
      <c r="E1043" s="62"/>
      <c r="F1043" s="62">
        <v>6500</v>
      </c>
      <c r="G1043" s="62"/>
      <c r="H1043" s="62"/>
      <c r="I1043" s="76">
        <v>94682</v>
      </c>
      <c r="J1043" s="21">
        <v>86056</v>
      </c>
      <c r="K1043" s="2"/>
      <c r="L1043" s="2">
        <v>6500</v>
      </c>
      <c r="M1043" s="2"/>
      <c r="N1043" s="2"/>
      <c r="O1043" s="15">
        <f t="shared" si="33"/>
        <v>92556</v>
      </c>
      <c r="P1043" s="38">
        <f t="shared" si="34"/>
        <v>0.977545890454363</v>
      </c>
    </row>
    <row r="1044" spans="1:16" ht="19.5">
      <c r="A1044" s="65"/>
      <c r="B1044" s="65"/>
      <c r="C1044" s="58" t="s">
        <v>219</v>
      </c>
      <c r="D1044" s="62">
        <v>2900</v>
      </c>
      <c r="E1044" s="62"/>
      <c r="F1044" s="62"/>
      <c r="G1044" s="62"/>
      <c r="H1044" s="62"/>
      <c r="I1044" s="76">
        <v>2900</v>
      </c>
      <c r="J1044" s="21">
        <v>2870</v>
      </c>
      <c r="K1044" s="2"/>
      <c r="L1044" s="2"/>
      <c r="M1044" s="2"/>
      <c r="N1044" s="2"/>
      <c r="O1044" s="15">
        <f t="shared" si="33"/>
        <v>2870</v>
      </c>
      <c r="P1044" s="38">
        <f t="shared" si="34"/>
        <v>0.9896551724137931</v>
      </c>
    </row>
    <row r="1045" spans="1:16" ht="29.25">
      <c r="A1045" s="65"/>
      <c r="B1045" s="65"/>
      <c r="C1045" s="58" t="s">
        <v>233</v>
      </c>
      <c r="D1045" s="62">
        <v>150522</v>
      </c>
      <c r="E1045" s="62"/>
      <c r="F1045" s="62">
        <v>21074</v>
      </c>
      <c r="G1045" s="62"/>
      <c r="H1045" s="62"/>
      <c r="I1045" s="76">
        <v>171596</v>
      </c>
      <c r="J1045" s="21">
        <v>144058</v>
      </c>
      <c r="K1045" s="2"/>
      <c r="L1045" s="2">
        <v>21074</v>
      </c>
      <c r="M1045" s="2"/>
      <c r="N1045" s="2"/>
      <c r="O1045" s="15">
        <f t="shared" si="33"/>
        <v>165132</v>
      </c>
      <c r="P1045" s="38">
        <f t="shared" si="34"/>
        <v>0.9623301242453204</v>
      </c>
    </row>
    <row r="1046" spans="1:16" ht="9.75">
      <c r="A1046" s="65"/>
      <c r="B1046" s="65"/>
      <c r="C1046" s="58" t="s">
        <v>51</v>
      </c>
      <c r="D1046" s="62">
        <v>95879</v>
      </c>
      <c r="E1046" s="62"/>
      <c r="F1046" s="62">
        <v>10927</v>
      </c>
      <c r="G1046" s="62"/>
      <c r="H1046" s="62"/>
      <c r="I1046" s="76">
        <v>106806</v>
      </c>
      <c r="J1046" s="21">
        <v>89929</v>
      </c>
      <c r="K1046" s="2"/>
      <c r="L1046" s="2">
        <v>10927</v>
      </c>
      <c r="M1046" s="2"/>
      <c r="N1046" s="2"/>
      <c r="O1046" s="15">
        <f t="shared" si="33"/>
        <v>100856</v>
      </c>
      <c r="P1046" s="38">
        <f t="shared" si="34"/>
        <v>0.944291519203041</v>
      </c>
    </row>
    <row r="1047" spans="1:16" ht="9.75">
      <c r="A1047" s="65"/>
      <c r="B1047" s="65"/>
      <c r="C1047" s="58" t="s">
        <v>58</v>
      </c>
      <c r="D1047" s="62">
        <v>19733</v>
      </c>
      <c r="E1047" s="62"/>
      <c r="F1047" s="62"/>
      <c r="G1047" s="62"/>
      <c r="H1047" s="62"/>
      <c r="I1047" s="76">
        <v>19733</v>
      </c>
      <c r="J1047" s="21">
        <v>19577</v>
      </c>
      <c r="K1047" s="2"/>
      <c r="L1047" s="2"/>
      <c r="M1047" s="2"/>
      <c r="N1047" s="2"/>
      <c r="O1047" s="15">
        <f t="shared" si="33"/>
        <v>19577</v>
      </c>
      <c r="P1047" s="38">
        <f t="shared" si="34"/>
        <v>0.9920944610550854</v>
      </c>
    </row>
    <row r="1048" spans="1:16" ht="9.75">
      <c r="A1048" s="65"/>
      <c r="B1048" s="65"/>
      <c r="C1048" s="58" t="s">
        <v>25</v>
      </c>
      <c r="D1048" s="62">
        <v>19650</v>
      </c>
      <c r="E1048" s="62"/>
      <c r="F1048" s="62"/>
      <c r="G1048" s="62"/>
      <c r="H1048" s="62"/>
      <c r="I1048" s="76">
        <v>19650</v>
      </c>
      <c r="J1048" s="21">
        <v>18978</v>
      </c>
      <c r="K1048" s="2"/>
      <c r="L1048" s="2"/>
      <c r="M1048" s="2"/>
      <c r="N1048" s="2"/>
      <c r="O1048" s="15">
        <f t="shared" si="33"/>
        <v>18978</v>
      </c>
      <c r="P1048" s="38">
        <f t="shared" si="34"/>
        <v>0.9658015267175573</v>
      </c>
    </row>
    <row r="1049" spans="1:16" ht="19.5">
      <c r="A1049" s="65"/>
      <c r="B1049" s="65"/>
      <c r="C1049" s="58" t="s">
        <v>52</v>
      </c>
      <c r="D1049" s="62">
        <v>166196</v>
      </c>
      <c r="E1049" s="62"/>
      <c r="F1049" s="62">
        <v>19520</v>
      </c>
      <c r="G1049" s="62"/>
      <c r="H1049" s="62"/>
      <c r="I1049" s="76">
        <v>185716</v>
      </c>
      <c r="J1049" s="21">
        <v>166196</v>
      </c>
      <c r="K1049" s="2"/>
      <c r="L1049" s="2">
        <v>19520</v>
      </c>
      <c r="M1049" s="2"/>
      <c r="N1049" s="2"/>
      <c r="O1049" s="15">
        <f t="shared" si="33"/>
        <v>185716</v>
      </c>
      <c r="P1049" s="38">
        <f t="shared" si="34"/>
        <v>1</v>
      </c>
    </row>
    <row r="1050" spans="1:16" ht="19.5">
      <c r="A1050" s="65"/>
      <c r="B1050" s="65"/>
      <c r="C1050" s="58" t="s">
        <v>41</v>
      </c>
      <c r="D1050" s="62">
        <v>1016</v>
      </c>
      <c r="E1050" s="62"/>
      <c r="F1050" s="62"/>
      <c r="G1050" s="62"/>
      <c r="H1050" s="62"/>
      <c r="I1050" s="76">
        <v>1016</v>
      </c>
      <c r="J1050" s="21">
        <v>483</v>
      </c>
      <c r="K1050" s="2"/>
      <c r="L1050" s="2"/>
      <c r="M1050" s="2"/>
      <c r="N1050" s="2"/>
      <c r="O1050" s="15">
        <f t="shared" si="33"/>
        <v>483</v>
      </c>
      <c r="P1050" s="38">
        <f t="shared" si="34"/>
        <v>0.47539370078740156</v>
      </c>
    </row>
    <row r="1051" spans="1:19" s="10" customFormat="1" ht="19.5" customHeight="1">
      <c r="A1051" s="65"/>
      <c r="B1051" s="65"/>
      <c r="C1051" s="58" t="s">
        <v>225</v>
      </c>
      <c r="D1051" s="62">
        <v>48000</v>
      </c>
      <c r="E1051" s="62"/>
      <c r="F1051" s="62"/>
      <c r="G1051" s="62"/>
      <c r="H1051" s="62"/>
      <c r="I1051" s="76">
        <v>48000</v>
      </c>
      <c r="J1051" s="21">
        <v>47838</v>
      </c>
      <c r="K1051" s="2"/>
      <c r="L1051" s="2"/>
      <c r="M1051" s="2"/>
      <c r="N1051" s="2"/>
      <c r="O1051" s="15">
        <f t="shared" si="33"/>
        <v>47838</v>
      </c>
      <c r="P1051" s="38">
        <f t="shared" si="34"/>
        <v>0.996625</v>
      </c>
      <c r="R1051" s="49"/>
      <c r="S1051" s="49"/>
    </row>
    <row r="1052" spans="1:16" ht="29.25">
      <c r="A1052" s="65"/>
      <c r="B1052" s="65"/>
      <c r="C1052" s="58" t="s">
        <v>226</v>
      </c>
      <c r="D1052" s="62">
        <v>11200</v>
      </c>
      <c r="E1052" s="62"/>
      <c r="F1052" s="62">
        <v>1751</v>
      </c>
      <c r="G1052" s="62"/>
      <c r="H1052" s="62"/>
      <c r="I1052" s="76">
        <v>12951</v>
      </c>
      <c r="J1052" s="21">
        <v>9319</v>
      </c>
      <c r="K1052" s="21"/>
      <c r="L1052" s="21">
        <v>1751</v>
      </c>
      <c r="M1052" s="21"/>
      <c r="N1052" s="21"/>
      <c r="O1052" s="17">
        <f t="shared" si="33"/>
        <v>11070</v>
      </c>
      <c r="P1052" s="38">
        <f t="shared" si="34"/>
        <v>0.8547602501737318</v>
      </c>
    </row>
    <row r="1053" spans="1:16" ht="19.5">
      <c r="A1053" s="65"/>
      <c r="B1053" s="65"/>
      <c r="C1053" s="58" t="s">
        <v>227</v>
      </c>
      <c r="D1053" s="62">
        <v>70195</v>
      </c>
      <c r="E1053" s="62"/>
      <c r="F1053" s="62">
        <v>2575</v>
      </c>
      <c r="G1053" s="62"/>
      <c r="H1053" s="62"/>
      <c r="I1053" s="76">
        <v>72770</v>
      </c>
      <c r="J1053" s="21">
        <v>23320</v>
      </c>
      <c r="K1053" s="21"/>
      <c r="L1053" s="21">
        <v>2575</v>
      </c>
      <c r="M1053" s="21"/>
      <c r="N1053" s="21"/>
      <c r="O1053" s="17">
        <f t="shared" si="33"/>
        <v>25895</v>
      </c>
      <c r="P1053" s="38">
        <f t="shared" si="34"/>
        <v>0.3558471897760066</v>
      </c>
    </row>
    <row r="1054" spans="1:16" ht="9.75">
      <c r="A1054" s="65"/>
      <c r="B1054" s="66" t="s">
        <v>347</v>
      </c>
      <c r="C1054" s="36"/>
      <c r="D1054" s="19">
        <f aca="true" t="shared" si="35" ref="D1054:K1054">SUM(D1028:D1053)</f>
        <v>9450660</v>
      </c>
      <c r="E1054" s="19">
        <f t="shared" si="35"/>
        <v>0</v>
      </c>
      <c r="F1054" s="19">
        <f t="shared" si="35"/>
        <v>985100</v>
      </c>
      <c r="G1054" s="19">
        <f t="shared" si="35"/>
        <v>0</v>
      </c>
      <c r="H1054" s="19">
        <f t="shared" si="35"/>
        <v>0</v>
      </c>
      <c r="I1054" s="19">
        <f t="shared" si="35"/>
        <v>10435760</v>
      </c>
      <c r="J1054" s="19">
        <f t="shared" si="35"/>
        <v>8778906</v>
      </c>
      <c r="K1054" s="19">
        <f t="shared" si="35"/>
        <v>0</v>
      </c>
      <c r="L1054" s="19">
        <f>SUM(L1028:L1053)</f>
        <v>985100</v>
      </c>
      <c r="M1054" s="19">
        <f>SUM(M1028:M1053)</f>
        <v>0</v>
      </c>
      <c r="N1054" s="19">
        <f>SUM(N1028:N1053)</f>
        <v>0</v>
      </c>
      <c r="O1054" s="19">
        <f>SUM(O1028:O1053)</f>
        <v>9764006</v>
      </c>
      <c r="P1054" s="37">
        <f t="shared" si="34"/>
        <v>0.9356296043603916</v>
      </c>
    </row>
    <row r="1055" spans="1:16" ht="29.25">
      <c r="A1055" s="65"/>
      <c r="B1055" s="82" t="s">
        <v>200</v>
      </c>
      <c r="C1055" s="58" t="s">
        <v>55</v>
      </c>
      <c r="D1055" s="62"/>
      <c r="E1055" s="62"/>
      <c r="F1055" s="62">
        <v>428300</v>
      </c>
      <c r="G1055" s="62"/>
      <c r="H1055" s="62"/>
      <c r="I1055" s="76">
        <v>428300</v>
      </c>
      <c r="J1055" s="25"/>
      <c r="K1055" s="25"/>
      <c r="L1055" s="25">
        <v>428300</v>
      </c>
      <c r="M1055" s="25"/>
      <c r="N1055" s="25"/>
      <c r="O1055" s="15">
        <f t="shared" si="33"/>
        <v>428300</v>
      </c>
      <c r="P1055" s="38">
        <f t="shared" si="34"/>
        <v>1</v>
      </c>
    </row>
    <row r="1056" spans="1:16" ht="9.75">
      <c r="A1056" s="65"/>
      <c r="B1056" s="84"/>
      <c r="C1056" s="58" t="s">
        <v>33</v>
      </c>
      <c r="D1056" s="62"/>
      <c r="E1056" s="62"/>
      <c r="F1056" s="62">
        <v>7509</v>
      </c>
      <c r="G1056" s="62"/>
      <c r="H1056" s="62"/>
      <c r="I1056" s="76">
        <v>7509</v>
      </c>
      <c r="J1056" s="25"/>
      <c r="K1056" s="25"/>
      <c r="L1056" s="25">
        <v>5482</v>
      </c>
      <c r="M1056" s="25"/>
      <c r="N1056" s="25"/>
      <c r="O1056" s="15">
        <f t="shared" si="33"/>
        <v>5482</v>
      </c>
      <c r="P1056" s="38">
        <f t="shared" si="34"/>
        <v>0.7300572646157943</v>
      </c>
    </row>
    <row r="1057" spans="1:16" ht="9.75">
      <c r="A1057" s="65"/>
      <c r="B1057" s="84"/>
      <c r="C1057" s="58" t="s">
        <v>24</v>
      </c>
      <c r="D1057" s="62"/>
      <c r="E1057" s="62"/>
      <c r="F1057" s="62">
        <v>16900</v>
      </c>
      <c r="G1057" s="62"/>
      <c r="H1057" s="62"/>
      <c r="I1057" s="76">
        <v>16900</v>
      </c>
      <c r="J1057" s="25"/>
      <c r="K1057" s="25"/>
      <c r="L1057" s="25">
        <v>16900</v>
      </c>
      <c r="M1057" s="25"/>
      <c r="N1057" s="25"/>
      <c r="O1057" s="15">
        <f t="shared" si="33"/>
        <v>16900</v>
      </c>
      <c r="P1057" s="38">
        <f t="shared" si="34"/>
        <v>1</v>
      </c>
    </row>
    <row r="1058" spans="1:16" ht="9.75">
      <c r="A1058" s="65"/>
      <c r="B1058" s="85"/>
      <c r="C1058" s="58" t="s">
        <v>10</v>
      </c>
      <c r="D1058" s="62"/>
      <c r="E1058" s="62"/>
      <c r="F1058" s="62">
        <v>28895</v>
      </c>
      <c r="G1058" s="62"/>
      <c r="H1058" s="62"/>
      <c r="I1058" s="76">
        <v>28895</v>
      </c>
      <c r="J1058" s="25"/>
      <c r="K1058" s="2"/>
      <c r="L1058" s="2">
        <v>28895</v>
      </c>
      <c r="M1058" s="2"/>
      <c r="N1058" s="2"/>
      <c r="O1058" s="15">
        <f t="shared" si="33"/>
        <v>28895</v>
      </c>
      <c r="P1058" s="38">
        <f t="shared" si="34"/>
        <v>1</v>
      </c>
    </row>
    <row r="1059" spans="1:16" ht="9.75">
      <c r="A1059" s="65"/>
      <c r="B1059" s="66" t="s">
        <v>348</v>
      </c>
      <c r="C1059" s="36"/>
      <c r="D1059" s="35"/>
      <c r="E1059" s="35"/>
      <c r="F1059" s="35">
        <v>481604</v>
      </c>
      <c r="G1059" s="35"/>
      <c r="H1059" s="35"/>
      <c r="I1059" s="35">
        <v>481604</v>
      </c>
      <c r="J1059" s="19">
        <f>SUM(J1055:J1058)</f>
        <v>0</v>
      </c>
      <c r="K1059" s="19">
        <f>SUM(K1055:K1058)</f>
        <v>0</v>
      </c>
      <c r="L1059" s="19">
        <f>SUM(L1055:L1058)</f>
        <v>479577</v>
      </c>
      <c r="M1059" s="19">
        <f>SUM(M1055:M1058)</f>
        <v>0</v>
      </c>
      <c r="N1059" s="19">
        <f>SUM(N1055:N1058)</f>
        <v>0</v>
      </c>
      <c r="O1059" s="27">
        <f t="shared" si="33"/>
        <v>479577</v>
      </c>
      <c r="P1059" s="37">
        <f t="shared" si="34"/>
        <v>0.9957911479140539</v>
      </c>
    </row>
    <row r="1060" spans="1:16" ht="19.5">
      <c r="A1060" s="65"/>
      <c r="B1060" s="64" t="s">
        <v>253</v>
      </c>
      <c r="C1060" s="58" t="s">
        <v>48</v>
      </c>
      <c r="D1060" s="62"/>
      <c r="E1060" s="62"/>
      <c r="F1060" s="62">
        <v>251351</v>
      </c>
      <c r="G1060" s="62"/>
      <c r="H1060" s="62"/>
      <c r="I1060" s="76">
        <v>251351</v>
      </c>
      <c r="J1060" s="21"/>
      <c r="K1060" s="2"/>
      <c r="L1060" s="2">
        <v>251342</v>
      </c>
      <c r="M1060" s="2"/>
      <c r="N1060" s="2"/>
      <c r="O1060" s="15">
        <f t="shared" si="33"/>
        <v>251342</v>
      </c>
      <c r="P1060" s="38">
        <f t="shared" si="34"/>
        <v>0.999964193498335</v>
      </c>
    </row>
    <row r="1061" spans="1:16" ht="9.75">
      <c r="A1061" s="65"/>
      <c r="B1061" s="65"/>
      <c r="C1061" s="58" t="s">
        <v>49</v>
      </c>
      <c r="D1061" s="62"/>
      <c r="E1061" s="62"/>
      <c r="F1061" s="62">
        <v>2481</v>
      </c>
      <c r="G1061" s="62"/>
      <c r="H1061" s="62"/>
      <c r="I1061" s="76">
        <v>2481</v>
      </c>
      <c r="J1061" s="21"/>
      <c r="K1061" s="2"/>
      <c r="L1061" s="2">
        <v>2463</v>
      </c>
      <c r="M1061" s="2"/>
      <c r="N1061" s="2"/>
      <c r="O1061" s="15">
        <f t="shared" si="33"/>
        <v>2463</v>
      </c>
      <c r="P1061" s="38">
        <f t="shared" si="34"/>
        <v>0.992744860943168</v>
      </c>
    </row>
    <row r="1062" spans="1:16" ht="9.75">
      <c r="A1062" s="65"/>
      <c r="B1062" s="65"/>
      <c r="C1062" s="58" t="s">
        <v>17</v>
      </c>
      <c r="D1062" s="62"/>
      <c r="E1062" s="62"/>
      <c r="F1062" s="62">
        <v>38719</v>
      </c>
      <c r="G1062" s="62"/>
      <c r="H1062" s="62"/>
      <c r="I1062" s="76">
        <v>38719</v>
      </c>
      <c r="J1062" s="21"/>
      <c r="K1062" s="2"/>
      <c r="L1062" s="2">
        <v>38416</v>
      </c>
      <c r="M1062" s="2"/>
      <c r="N1062" s="2"/>
      <c r="O1062" s="15">
        <f t="shared" si="33"/>
        <v>38416</v>
      </c>
      <c r="P1062" s="38">
        <f t="shared" si="34"/>
        <v>0.9921743846690255</v>
      </c>
    </row>
    <row r="1063" spans="1:16" ht="9.75">
      <c r="A1063" s="65"/>
      <c r="B1063" s="65"/>
      <c r="C1063" s="58" t="s">
        <v>18</v>
      </c>
      <c r="D1063" s="62"/>
      <c r="E1063" s="62"/>
      <c r="F1063" s="62">
        <v>5989</v>
      </c>
      <c r="G1063" s="62"/>
      <c r="H1063" s="62"/>
      <c r="I1063" s="76">
        <v>5989</v>
      </c>
      <c r="J1063" s="21"/>
      <c r="K1063" s="2"/>
      <c r="L1063" s="2">
        <v>5677</v>
      </c>
      <c r="M1063" s="2"/>
      <c r="N1063" s="2"/>
      <c r="O1063" s="15">
        <f t="shared" si="33"/>
        <v>5677</v>
      </c>
      <c r="P1063" s="38">
        <f t="shared" si="34"/>
        <v>0.9479044915678745</v>
      </c>
    </row>
    <row r="1064" spans="1:16" ht="9.75">
      <c r="A1064" s="65"/>
      <c r="B1064" s="65"/>
      <c r="C1064" s="58" t="s">
        <v>33</v>
      </c>
      <c r="D1064" s="62"/>
      <c r="E1064" s="62"/>
      <c r="F1064" s="62">
        <v>8913</v>
      </c>
      <c r="G1064" s="62"/>
      <c r="H1064" s="62"/>
      <c r="I1064" s="76">
        <v>8913</v>
      </c>
      <c r="J1064" s="21"/>
      <c r="K1064" s="2"/>
      <c r="L1064" s="2">
        <v>8905</v>
      </c>
      <c r="M1064" s="2"/>
      <c r="N1064" s="2"/>
      <c r="O1064" s="15">
        <f t="shared" si="33"/>
        <v>8905</v>
      </c>
      <c r="P1064" s="38">
        <f t="shared" si="34"/>
        <v>0.9991024346460227</v>
      </c>
    </row>
    <row r="1065" spans="1:16" ht="9.75">
      <c r="A1065" s="65"/>
      <c r="B1065" s="65"/>
      <c r="C1065" s="58" t="s">
        <v>23</v>
      </c>
      <c r="D1065" s="62"/>
      <c r="E1065" s="62"/>
      <c r="F1065" s="62">
        <v>4120</v>
      </c>
      <c r="G1065" s="62"/>
      <c r="H1065" s="62"/>
      <c r="I1065" s="76">
        <v>4120</v>
      </c>
      <c r="J1065" s="21"/>
      <c r="K1065" s="2"/>
      <c r="L1065" s="2">
        <v>914</v>
      </c>
      <c r="M1065" s="2"/>
      <c r="N1065" s="2"/>
      <c r="O1065" s="15">
        <f t="shared" si="33"/>
        <v>914</v>
      </c>
      <c r="P1065" s="38">
        <f t="shared" si="34"/>
        <v>0.22184466019417476</v>
      </c>
    </row>
    <row r="1066" spans="1:16" ht="9.75">
      <c r="A1066" s="65"/>
      <c r="B1066" s="65"/>
      <c r="C1066" s="58" t="s">
        <v>24</v>
      </c>
      <c r="D1066" s="62"/>
      <c r="E1066" s="62"/>
      <c r="F1066" s="62">
        <v>5700</v>
      </c>
      <c r="G1066" s="62"/>
      <c r="H1066" s="62"/>
      <c r="I1066" s="76">
        <v>5700</v>
      </c>
      <c r="J1066" s="21"/>
      <c r="K1066" s="2"/>
      <c r="L1066" s="2">
        <v>5661</v>
      </c>
      <c r="M1066" s="2"/>
      <c r="N1066" s="2"/>
      <c r="O1066" s="15">
        <f t="shared" si="33"/>
        <v>5661</v>
      </c>
      <c r="P1066" s="38">
        <f t="shared" si="34"/>
        <v>0.9931578947368421</v>
      </c>
    </row>
    <row r="1067" spans="1:16" ht="9.75">
      <c r="A1067" s="65"/>
      <c r="B1067" s="65"/>
      <c r="C1067" s="58" t="s">
        <v>50</v>
      </c>
      <c r="D1067" s="62"/>
      <c r="E1067" s="62"/>
      <c r="F1067" s="62">
        <v>600</v>
      </c>
      <c r="G1067" s="62"/>
      <c r="H1067" s="62"/>
      <c r="I1067" s="76">
        <v>600</v>
      </c>
      <c r="J1067" s="21"/>
      <c r="K1067" s="2"/>
      <c r="L1067" s="2">
        <v>360</v>
      </c>
      <c r="M1067" s="2"/>
      <c r="N1067" s="2"/>
      <c r="O1067" s="15">
        <f t="shared" si="33"/>
        <v>360</v>
      </c>
      <c r="P1067" s="38">
        <f t="shared" si="34"/>
        <v>0.6</v>
      </c>
    </row>
    <row r="1068" spans="1:16" ht="9.75">
      <c r="A1068" s="65"/>
      <c r="B1068" s="65"/>
      <c r="C1068" s="58" t="s">
        <v>10</v>
      </c>
      <c r="D1068" s="62"/>
      <c r="E1068" s="62"/>
      <c r="F1068" s="62">
        <v>13300</v>
      </c>
      <c r="G1068" s="62"/>
      <c r="H1068" s="62"/>
      <c r="I1068" s="76">
        <v>13300</v>
      </c>
      <c r="J1068" s="21"/>
      <c r="K1068" s="2"/>
      <c r="L1068" s="2">
        <v>13244</v>
      </c>
      <c r="M1068" s="2"/>
      <c r="N1068" s="2"/>
      <c r="O1068" s="15">
        <f t="shared" si="33"/>
        <v>13244</v>
      </c>
      <c r="P1068" s="38">
        <f t="shared" si="34"/>
        <v>0.9957894736842106</v>
      </c>
    </row>
    <row r="1069" spans="1:16" ht="19.5">
      <c r="A1069" s="65"/>
      <c r="B1069" s="65"/>
      <c r="C1069" s="58" t="s">
        <v>194</v>
      </c>
      <c r="D1069" s="62"/>
      <c r="E1069" s="62"/>
      <c r="F1069" s="62">
        <v>1000</v>
      </c>
      <c r="G1069" s="62"/>
      <c r="H1069" s="62"/>
      <c r="I1069" s="76">
        <v>1000</v>
      </c>
      <c r="J1069" s="21"/>
      <c r="K1069" s="2"/>
      <c r="L1069" s="2">
        <v>907</v>
      </c>
      <c r="M1069" s="2" t="s">
        <v>403</v>
      </c>
      <c r="N1069" s="2"/>
      <c r="O1069" s="15">
        <f t="shared" si="33"/>
        <v>907</v>
      </c>
      <c r="P1069" s="38">
        <f t="shared" si="34"/>
        <v>0.907</v>
      </c>
    </row>
    <row r="1070" spans="1:16" ht="21.75" customHeight="1">
      <c r="A1070" s="65"/>
      <c r="B1070" s="65"/>
      <c r="C1070" s="58" t="s">
        <v>220</v>
      </c>
      <c r="D1070" s="62"/>
      <c r="E1070" s="62"/>
      <c r="F1070" s="62">
        <v>1200</v>
      </c>
      <c r="G1070" s="62"/>
      <c r="H1070" s="62"/>
      <c r="I1070" s="76">
        <v>1200</v>
      </c>
      <c r="J1070" s="21"/>
      <c r="K1070" s="2"/>
      <c r="L1070" s="2">
        <v>582</v>
      </c>
      <c r="M1070" s="2"/>
      <c r="N1070" s="2"/>
      <c r="O1070" s="15">
        <f t="shared" si="33"/>
        <v>582</v>
      </c>
      <c r="P1070" s="38">
        <f t="shared" si="34"/>
        <v>0.485</v>
      </c>
    </row>
    <row r="1071" spans="1:16" ht="29.25">
      <c r="A1071" s="65"/>
      <c r="B1071" s="65"/>
      <c r="C1071" s="58" t="s">
        <v>221</v>
      </c>
      <c r="D1071" s="62"/>
      <c r="E1071" s="62"/>
      <c r="F1071" s="62">
        <v>3000</v>
      </c>
      <c r="G1071" s="62"/>
      <c r="H1071" s="62"/>
      <c r="I1071" s="76">
        <v>3000</v>
      </c>
      <c r="J1071" s="21"/>
      <c r="K1071" s="2"/>
      <c r="L1071" s="2">
        <v>1349</v>
      </c>
      <c r="M1071" s="2"/>
      <c r="N1071" s="2"/>
      <c r="O1071" s="15">
        <f t="shared" si="33"/>
        <v>1349</v>
      </c>
      <c r="P1071" s="38">
        <f t="shared" si="34"/>
        <v>0.44966666666666666</v>
      </c>
    </row>
    <row r="1072" spans="1:16" ht="9.75">
      <c r="A1072" s="65"/>
      <c r="B1072" s="65"/>
      <c r="C1072" s="58" t="s">
        <v>51</v>
      </c>
      <c r="D1072" s="62"/>
      <c r="E1072" s="62"/>
      <c r="F1072" s="62">
        <v>6027</v>
      </c>
      <c r="G1072" s="62"/>
      <c r="H1072" s="62"/>
      <c r="I1072" s="76">
        <v>6027</v>
      </c>
      <c r="J1072" s="21"/>
      <c r="K1072" s="2"/>
      <c r="L1072" s="2">
        <v>3394</v>
      </c>
      <c r="M1072" s="2"/>
      <c r="N1072" s="2"/>
      <c r="O1072" s="15">
        <f t="shared" si="33"/>
        <v>3394</v>
      </c>
      <c r="P1072" s="38">
        <f t="shared" si="34"/>
        <v>0.5631325701012112</v>
      </c>
    </row>
    <row r="1073" spans="1:16" ht="9.75">
      <c r="A1073" s="65"/>
      <c r="B1073" s="65"/>
      <c r="C1073" s="58" t="s">
        <v>25</v>
      </c>
      <c r="D1073" s="62"/>
      <c r="E1073" s="62"/>
      <c r="F1073" s="62">
        <v>1000</v>
      </c>
      <c r="G1073" s="62"/>
      <c r="H1073" s="62"/>
      <c r="I1073" s="76">
        <v>1000</v>
      </c>
      <c r="J1073" s="21"/>
      <c r="K1073" s="2"/>
      <c r="L1073" s="2">
        <v>471</v>
      </c>
      <c r="M1073" s="2"/>
      <c r="N1073" s="2"/>
      <c r="O1073" s="15">
        <f t="shared" si="33"/>
        <v>471</v>
      </c>
      <c r="P1073" s="38">
        <f t="shared" si="34"/>
        <v>0.471</v>
      </c>
    </row>
    <row r="1074" spans="1:16" ht="19.5">
      <c r="A1074" s="65"/>
      <c r="B1074" s="65"/>
      <c r="C1074" s="58" t="s">
        <v>52</v>
      </c>
      <c r="D1074" s="62"/>
      <c r="E1074" s="62"/>
      <c r="F1074" s="62">
        <v>5671</v>
      </c>
      <c r="G1074" s="62"/>
      <c r="H1074" s="62"/>
      <c r="I1074" s="76">
        <v>5671</v>
      </c>
      <c r="J1074" s="21"/>
      <c r="K1074" s="2"/>
      <c r="L1074" s="2">
        <v>5670</v>
      </c>
      <c r="M1074" s="2"/>
      <c r="N1074" s="2"/>
      <c r="O1074" s="15">
        <f t="shared" si="33"/>
        <v>5670</v>
      </c>
      <c r="P1074" s="38">
        <f t="shared" si="34"/>
        <v>0.9998236642567448</v>
      </c>
    </row>
    <row r="1075" spans="1:16" ht="21.75" customHeight="1">
      <c r="A1075" s="65"/>
      <c r="B1075" s="65"/>
      <c r="C1075" s="58" t="s">
        <v>225</v>
      </c>
      <c r="D1075" s="62"/>
      <c r="E1075" s="62"/>
      <c r="F1075" s="62">
        <v>10029</v>
      </c>
      <c r="G1075" s="62"/>
      <c r="H1075" s="62"/>
      <c r="I1075" s="76">
        <v>10029</v>
      </c>
      <c r="J1075" s="21"/>
      <c r="K1075" s="2"/>
      <c r="L1075" s="2">
        <v>7200</v>
      </c>
      <c r="M1075" s="2"/>
      <c r="N1075" s="2"/>
      <c r="O1075" s="15">
        <f t="shared" si="33"/>
        <v>7200</v>
      </c>
      <c r="P1075" s="38">
        <f t="shared" si="34"/>
        <v>0.717918037690697</v>
      </c>
    </row>
    <row r="1076" spans="1:16" ht="29.25">
      <c r="A1076" s="65"/>
      <c r="B1076" s="65"/>
      <c r="C1076" s="58" t="s">
        <v>226</v>
      </c>
      <c r="D1076" s="62"/>
      <c r="E1076" s="62"/>
      <c r="F1076" s="62">
        <v>900</v>
      </c>
      <c r="G1076" s="62"/>
      <c r="H1076" s="62"/>
      <c r="I1076" s="76">
        <v>900</v>
      </c>
      <c r="J1076" s="21"/>
      <c r="K1076" s="2"/>
      <c r="L1076" s="2">
        <v>860</v>
      </c>
      <c r="M1076" s="2"/>
      <c r="N1076" s="2"/>
      <c r="O1076" s="15">
        <f t="shared" si="33"/>
        <v>860</v>
      </c>
      <c r="P1076" s="38">
        <f t="shared" si="34"/>
        <v>0.9555555555555556</v>
      </c>
    </row>
    <row r="1077" spans="1:16" ht="19.5">
      <c r="A1077" s="65"/>
      <c r="B1077" s="65"/>
      <c r="C1077" s="58" t="s">
        <v>227</v>
      </c>
      <c r="D1077" s="62"/>
      <c r="E1077" s="62"/>
      <c r="F1077" s="62">
        <v>2400</v>
      </c>
      <c r="G1077" s="62"/>
      <c r="H1077" s="62"/>
      <c r="I1077" s="76">
        <v>2400</v>
      </c>
      <c r="J1077" s="21"/>
      <c r="K1077" s="2"/>
      <c r="L1077" s="2">
        <v>1667</v>
      </c>
      <c r="M1077" s="2"/>
      <c r="N1077" s="2"/>
      <c r="O1077" s="15">
        <f t="shared" si="33"/>
        <v>1667</v>
      </c>
      <c r="P1077" s="38">
        <f t="shared" si="34"/>
        <v>0.6945833333333333</v>
      </c>
    </row>
    <row r="1078" spans="1:16" ht="9.75">
      <c r="A1078" s="65"/>
      <c r="B1078" s="66" t="s">
        <v>349</v>
      </c>
      <c r="C1078" s="36"/>
      <c r="D1078" s="35"/>
      <c r="E1078" s="35"/>
      <c r="F1078" s="35">
        <v>362400</v>
      </c>
      <c r="G1078" s="35"/>
      <c r="H1078" s="35"/>
      <c r="I1078" s="35">
        <v>362400</v>
      </c>
      <c r="J1078" s="19">
        <f>SUM(J1060:J1077)</f>
        <v>0</v>
      </c>
      <c r="K1078" s="19">
        <f>SUM(K1060:K1077)</f>
        <v>0</v>
      </c>
      <c r="L1078" s="19">
        <f>SUM(L1060:L1077)</f>
        <v>349082</v>
      </c>
      <c r="M1078" s="19">
        <f>SUM(M1060:M1077)</f>
        <v>0</v>
      </c>
      <c r="N1078" s="19">
        <f>SUM(N1060:N1077)</f>
        <v>0</v>
      </c>
      <c r="O1078" s="27">
        <f t="shared" si="33"/>
        <v>349082</v>
      </c>
      <c r="P1078" s="37">
        <f t="shared" si="34"/>
        <v>0.9632505518763796</v>
      </c>
    </row>
    <row r="1079" spans="1:16" ht="29.25">
      <c r="A1079" s="65"/>
      <c r="B1079" s="64" t="s">
        <v>128</v>
      </c>
      <c r="C1079" s="58" t="s">
        <v>54</v>
      </c>
      <c r="D1079" s="62">
        <v>1633600</v>
      </c>
      <c r="E1079" s="62"/>
      <c r="F1079" s="62"/>
      <c r="G1079" s="62"/>
      <c r="H1079" s="62"/>
      <c r="I1079" s="76">
        <v>1633600</v>
      </c>
      <c r="J1079" s="21">
        <v>1610720</v>
      </c>
      <c r="K1079" s="2"/>
      <c r="L1079" s="2"/>
      <c r="M1079" s="2"/>
      <c r="N1079" s="2"/>
      <c r="O1079" s="15">
        <f t="shared" si="33"/>
        <v>1610720</v>
      </c>
      <c r="P1079" s="38">
        <f t="shared" si="34"/>
        <v>0.9859941234084231</v>
      </c>
    </row>
    <row r="1080" spans="1:16" ht="29.25">
      <c r="A1080" s="65"/>
      <c r="B1080" s="65"/>
      <c r="C1080" s="58" t="s">
        <v>55</v>
      </c>
      <c r="D1080" s="62">
        <v>4000</v>
      </c>
      <c r="E1080" s="62"/>
      <c r="F1080" s="62"/>
      <c r="G1080" s="62">
        <v>490000</v>
      </c>
      <c r="H1080" s="62"/>
      <c r="I1080" s="76">
        <v>494000</v>
      </c>
      <c r="J1080" s="21">
        <v>4000</v>
      </c>
      <c r="K1080" s="2"/>
      <c r="L1080" s="2"/>
      <c r="M1080" s="2">
        <v>483682</v>
      </c>
      <c r="N1080" s="2"/>
      <c r="O1080" s="15">
        <f t="shared" si="33"/>
        <v>487682</v>
      </c>
      <c r="P1080" s="38">
        <f t="shared" si="34"/>
        <v>0.9872105263157894</v>
      </c>
    </row>
    <row r="1081" spans="1:16" ht="19.5">
      <c r="A1081" s="65"/>
      <c r="B1081" s="65"/>
      <c r="C1081" s="58" t="s">
        <v>163</v>
      </c>
      <c r="D1081" s="62">
        <v>1545</v>
      </c>
      <c r="E1081" s="62"/>
      <c r="F1081" s="62"/>
      <c r="G1081" s="62"/>
      <c r="H1081" s="62"/>
      <c r="I1081" s="76">
        <v>1545</v>
      </c>
      <c r="J1081" s="21"/>
      <c r="K1081" s="2"/>
      <c r="L1081" s="2"/>
      <c r="M1081" s="2"/>
      <c r="N1081" s="2"/>
      <c r="O1081" s="15">
        <f t="shared" si="33"/>
        <v>0</v>
      </c>
      <c r="P1081" s="38">
        <f t="shared" si="34"/>
        <v>0</v>
      </c>
    </row>
    <row r="1082" spans="1:16" ht="19.5">
      <c r="A1082" s="65"/>
      <c r="B1082" s="65"/>
      <c r="C1082" s="58" t="s">
        <v>48</v>
      </c>
      <c r="D1082" s="62">
        <v>118718</v>
      </c>
      <c r="E1082" s="62"/>
      <c r="F1082" s="62"/>
      <c r="G1082" s="62"/>
      <c r="H1082" s="62"/>
      <c r="I1082" s="76">
        <v>118718</v>
      </c>
      <c r="J1082" s="21">
        <v>113634</v>
      </c>
      <c r="K1082" s="2"/>
      <c r="L1082" s="2"/>
      <c r="M1082" s="2"/>
      <c r="N1082" s="2"/>
      <c r="O1082" s="15">
        <f t="shared" si="33"/>
        <v>113634</v>
      </c>
      <c r="P1082" s="38">
        <f t="shared" si="34"/>
        <v>0.9571758284337674</v>
      </c>
    </row>
    <row r="1083" spans="1:16" ht="11.25" customHeight="1">
      <c r="A1083" s="65"/>
      <c r="B1083" s="65"/>
      <c r="C1083" s="58" t="s">
        <v>49</v>
      </c>
      <c r="D1083" s="62">
        <v>7148</v>
      </c>
      <c r="E1083" s="62"/>
      <c r="F1083" s="62"/>
      <c r="G1083" s="62"/>
      <c r="H1083" s="62"/>
      <c r="I1083" s="76">
        <v>7148</v>
      </c>
      <c r="J1083" s="21">
        <v>7147</v>
      </c>
      <c r="K1083" s="2"/>
      <c r="L1083" s="2"/>
      <c r="M1083" s="2"/>
      <c r="N1083" s="2"/>
      <c r="O1083" s="15">
        <f t="shared" si="33"/>
        <v>7147</v>
      </c>
      <c r="P1083" s="38">
        <f t="shared" si="34"/>
        <v>0.9998601007274762</v>
      </c>
    </row>
    <row r="1084" spans="1:16" ht="11.25" customHeight="1">
      <c r="A1084" s="65"/>
      <c r="B1084" s="65"/>
      <c r="C1084" s="58" t="s">
        <v>17</v>
      </c>
      <c r="D1084" s="62">
        <v>19612</v>
      </c>
      <c r="E1084" s="62"/>
      <c r="F1084" s="62"/>
      <c r="G1084" s="62"/>
      <c r="H1084" s="62"/>
      <c r="I1084" s="76">
        <v>19612</v>
      </c>
      <c r="J1084" s="21">
        <v>19190</v>
      </c>
      <c r="K1084" s="2"/>
      <c r="L1084" s="2"/>
      <c r="M1084" s="2"/>
      <c r="N1084" s="2"/>
      <c r="O1084" s="15">
        <f t="shared" si="33"/>
        <v>19190</v>
      </c>
      <c r="P1084" s="38">
        <f t="shared" si="34"/>
        <v>0.9784825616969203</v>
      </c>
    </row>
    <row r="1085" spans="1:16" ht="12.75" customHeight="1">
      <c r="A1085" s="65"/>
      <c r="B1085" s="65"/>
      <c r="C1085" s="58" t="s">
        <v>18</v>
      </c>
      <c r="D1085" s="62">
        <v>3402</v>
      </c>
      <c r="E1085" s="62"/>
      <c r="F1085" s="62"/>
      <c r="G1085" s="62"/>
      <c r="H1085" s="62"/>
      <c r="I1085" s="76">
        <v>3402</v>
      </c>
      <c r="J1085" s="21">
        <v>2827</v>
      </c>
      <c r="K1085" s="2"/>
      <c r="L1085" s="2"/>
      <c r="M1085" s="2"/>
      <c r="N1085" s="2"/>
      <c r="O1085" s="15">
        <f t="shared" si="33"/>
        <v>2827</v>
      </c>
      <c r="P1085" s="38">
        <f t="shared" si="34"/>
        <v>0.8309817754262199</v>
      </c>
    </row>
    <row r="1086" spans="1:16" ht="10.5" customHeight="1">
      <c r="A1086" s="65"/>
      <c r="B1086" s="65"/>
      <c r="C1086" s="58" t="s">
        <v>162</v>
      </c>
      <c r="D1086" s="62">
        <v>21701</v>
      </c>
      <c r="E1086" s="62"/>
      <c r="F1086" s="62"/>
      <c r="G1086" s="62"/>
      <c r="H1086" s="62"/>
      <c r="I1086" s="76">
        <v>21701</v>
      </c>
      <c r="J1086" s="21">
        <v>21550</v>
      </c>
      <c r="K1086" s="2"/>
      <c r="L1086" s="2"/>
      <c r="M1086" s="2"/>
      <c r="N1086" s="2"/>
      <c r="O1086" s="15">
        <f t="shared" si="33"/>
        <v>21550</v>
      </c>
      <c r="P1086" s="38">
        <f t="shared" si="34"/>
        <v>0.993041795308972</v>
      </c>
    </row>
    <row r="1087" spans="1:16" ht="9.75">
      <c r="A1087" s="65"/>
      <c r="B1087" s="65"/>
      <c r="C1087" s="58" t="s">
        <v>10</v>
      </c>
      <c r="D1087" s="62">
        <v>853350</v>
      </c>
      <c r="E1087" s="62"/>
      <c r="F1087" s="62"/>
      <c r="G1087" s="62"/>
      <c r="H1087" s="62"/>
      <c r="I1087" s="76">
        <v>853350</v>
      </c>
      <c r="J1087" s="21">
        <v>851039</v>
      </c>
      <c r="K1087" s="2"/>
      <c r="L1087" s="2"/>
      <c r="M1087" s="2"/>
      <c r="N1087" s="2"/>
      <c r="O1087" s="15">
        <f t="shared" si="33"/>
        <v>851039</v>
      </c>
      <c r="P1087" s="38">
        <f t="shared" si="34"/>
        <v>0.9972918497685592</v>
      </c>
    </row>
    <row r="1088" spans="1:16" ht="9.75">
      <c r="A1088" s="65"/>
      <c r="B1088" s="65"/>
      <c r="C1088" s="58" t="s">
        <v>51</v>
      </c>
      <c r="D1088" s="62">
        <v>3344</v>
      </c>
      <c r="E1088" s="62"/>
      <c r="F1088" s="62"/>
      <c r="G1088" s="62"/>
      <c r="H1088" s="62"/>
      <c r="I1088" s="76">
        <v>3344</v>
      </c>
      <c r="J1088" s="21">
        <v>2985</v>
      </c>
      <c r="K1088" s="2"/>
      <c r="L1088" s="2"/>
      <c r="M1088" s="2"/>
      <c r="N1088" s="2"/>
      <c r="O1088" s="15">
        <f t="shared" si="33"/>
        <v>2985</v>
      </c>
      <c r="P1088" s="38">
        <f t="shared" si="34"/>
        <v>0.8926435406698564</v>
      </c>
    </row>
    <row r="1089" spans="1:16" ht="9.75">
      <c r="A1089" s="65"/>
      <c r="B1089" s="65"/>
      <c r="C1089" s="58" t="s">
        <v>25</v>
      </c>
      <c r="D1089" s="62">
        <v>360</v>
      </c>
      <c r="E1089" s="62"/>
      <c r="F1089" s="62"/>
      <c r="G1089" s="62"/>
      <c r="H1089" s="62"/>
      <c r="I1089" s="76">
        <v>360</v>
      </c>
      <c r="J1089" s="21">
        <v>312</v>
      </c>
      <c r="K1089" s="2"/>
      <c r="L1089" s="2"/>
      <c r="M1089" s="2"/>
      <c r="N1089" s="2"/>
      <c r="O1089" s="15">
        <f t="shared" si="33"/>
        <v>312</v>
      </c>
      <c r="P1089" s="38">
        <f t="shared" si="34"/>
        <v>0.8666666666666667</v>
      </c>
    </row>
    <row r="1090" spans="1:16" ht="19.5">
      <c r="A1090" s="65"/>
      <c r="B1090" s="65"/>
      <c r="C1090" s="58" t="s">
        <v>52</v>
      </c>
      <c r="D1090" s="62">
        <v>4251</v>
      </c>
      <c r="E1090" s="62"/>
      <c r="F1090" s="62"/>
      <c r="G1090" s="62"/>
      <c r="H1090" s="62"/>
      <c r="I1090" s="76">
        <v>4251</v>
      </c>
      <c r="J1090" s="21">
        <v>4251</v>
      </c>
      <c r="K1090" s="2"/>
      <c r="L1090" s="2"/>
      <c r="M1090" s="2"/>
      <c r="N1090" s="2"/>
      <c r="O1090" s="15">
        <f t="shared" si="33"/>
        <v>4251</v>
      </c>
      <c r="P1090" s="38">
        <f t="shared" si="34"/>
        <v>1</v>
      </c>
    </row>
    <row r="1091" spans="1:16" ht="9.75">
      <c r="A1091" s="65"/>
      <c r="B1091" s="66" t="s">
        <v>350</v>
      </c>
      <c r="C1091" s="36"/>
      <c r="D1091" s="35">
        <v>2671031</v>
      </c>
      <c r="E1091" s="35"/>
      <c r="F1091" s="35"/>
      <c r="G1091" s="35">
        <v>490000</v>
      </c>
      <c r="H1091" s="35"/>
      <c r="I1091" s="35">
        <v>3161031</v>
      </c>
      <c r="J1091" s="28">
        <f>SUM(J1079:J1090)</f>
        <v>2637655</v>
      </c>
      <c r="K1091" s="28">
        <f>SUM(K1079:K1090)</f>
        <v>0</v>
      </c>
      <c r="L1091" s="28">
        <f>SUM(L1079:L1090)</f>
        <v>0</v>
      </c>
      <c r="M1091" s="28">
        <f>SUM(M1079:M1090)</f>
        <v>483682</v>
      </c>
      <c r="N1091" s="28">
        <f>SUM(N1079:N1090)</f>
        <v>0</v>
      </c>
      <c r="O1091" s="27">
        <f t="shared" si="33"/>
        <v>3121337</v>
      </c>
      <c r="P1091" s="37">
        <f t="shared" si="34"/>
        <v>0.9874427046112487</v>
      </c>
    </row>
    <row r="1092" spans="1:16" ht="29.25">
      <c r="A1092" s="65"/>
      <c r="B1092" s="64" t="s">
        <v>129</v>
      </c>
      <c r="C1092" s="58" t="s">
        <v>55</v>
      </c>
      <c r="D1092" s="62">
        <v>7100</v>
      </c>
      <c r="E1092" s="62"/>
      <c r="F1092" s="62"/>
      <c r="G1092" s="62"/>
      <c r="H1092" s="62"/>
      <c r="I1092" s="76">
        <v>7100</v>
      </c>
      <c r="J1092" s="21">
        <v>7100</v>
      </c>
      <c r="K1092" s="2"/>
      <c r="L1092" s="2"/>
      <c r="M1092" s="2"/>
      <c r="N1092" s="2"/>
      <c r="O1092" s="15">
        <f t="shared" si="33"/>
        <v>7100</v>
      </c>
      <c r="P1092" s="38">
        <f t="shared" si="34"/>
        <v>1</v>
      </c>
    </row>
    <row r="1093" spans="1:16" ht="9.75">
      <c r="A1093" s="65"/>
      <c r="B1093" s="65"/>
      <c r="C1093" s="58" t="s">
        <v>122</v>
      </c>
      <c r="D1093" s="62">
        <v>1320200</v>
      </c>
      <c r="E1093" s="62"/>
      <c r="F1093" s="62"/>
      <c r="G1093" s="62"/>
      <c r="H1093" s="62"/>
      <c r="I1093" s="76">
        <v>1320200</v>
      </c>
      <c r="J1093" s="21">
        <v>1317203</v>
      </c>
      <c r="K1093" s="2"/>
      <c r="L1093" s="2"/>
      <c r="M1093" s="2"/>
      <c r="N1093" s="2"/>
      <c r="O1093" s="15">
        <f t="shared" si="33"/>
        <v>1317203</v>
      </c>
      <c r="P1093" s="38">
        <f t="shared" si="34"/>
        <v>0.9977298894106954</v>
      </c>
    </row>
    <row r="1094" spans="1:16" ht="9.75">
      <c r="A1094" s="65"/>
      <c r="B1094" s="65"/>
      <c r="C1094" s="58" t="s">
        <v>33</v>
      </c>
      <c r="D1094" s="62">
        <v>3597</v>
      </c>
      <c r="E1094" s="62">
        <v>75580</v>
      </c>
      <c r="F1094" s="62"/>
      <c r="G1094" s="62"/>
      <c r="H1094" s="62"/>
      <c r="I1094" s="76">
        <v>79177</v>
      </c>
      <c r="J1094" s="21">
        <v>3455</v>
      </c>
      <c r="K1094" s="2">
        <v>75218</v>
      </c>
      <c r="L1094" s="2"/>
      <c r="M1094" s="2"/>
      <c r="N1094" s="2"/>
      <c r="O1094" s="15">
        <f t="shared" si="33"/>
        <v>78673</v>
      </c>
      <c r="P1094" s="38">
        <f t="shared" si="34"/>
        <v>0.993634515073822</v>
      </c>
    </row>
    <row r="1095" spans="1:16" ht="9.75">
      <c r="A1095" s="65"/>
      <c r="B1095" s="65"/>
      <c r="C1095" s="58" t="s">
        <v>10</v>
      </c>
      <c r="D1095" s="62">
        <v>9900</v>
      </c>
      <c r="E1095" s="62">
        <v>44280</v>
      </c>
      <c r="F1095" s="62"/>
      <c r="G1095" s="62"/>
      <c r="H1095" s="62">
        <v>43200</v>
      </c>
      <c r="I1095" s="76">
        <v>97380</v>
      </c>
      <c r="J1095" s="21">
        <v>7957</v>
      </c>
      <c r="K1095" s="2">
        <v>44200</v>
      </c>
      <c r="L1095" s="2"/>
      <c r="M1095" s="2"/>
      <c r="N1095" s="2">
        <v>43150</v>
      </c>
      <c r="O1095" s="15">
        <f t="shared" si="33"/>
        <v>95307</v>
      </c>
      <c r="P1095" s="38">
        <f t="shared" si="34"/>
        <v>0.9787122612446087</v>
      </c>
    </row>
    <row r="1096" spans="1:16" ht="22.5" customHeight="1">
      <c r="A1096" s="65"/>
      <c r="B1096" s="65"/>
      <c r="C1096" s="58" t="s">
        <v>220</v>
      </c>
      <c r="D1096" s="62"/>
      <c r="E1096" s="62"/>
      <c r="F1096" s="62"/>
      <c r="G1096" s="62"/>
      <c r="H1096" s="62">
        <v>300</v>
      </c>
      <c r="I1096" s="76">
        <v>300</v>
      </c>
      <c r="J1096" s="21"/>
      <c r="K1096" s="2"/>
      <c r="L1096" s="2"/>
      <c r="M1096" s="2"/>
      <c r="N1096" s="2">
        <v>300</v>
      </c>
      <c r="O1096" s="15">
        <f aca="true" t="shared" si="36" ref="O1096:O1159">SUM(J1096:N1096)</f>
        <v>300</v>
      </c>
      <c r="P1096" s="38">
        <f aca="true" t="shared" si="37" ref="P1096:P1159">O1096/I1096</f>
        <v>1</v>
      </c>
    </row>
    <row r="1097" spans="1:16" ht="9.75">
      <c r="A1097" s="65"/>
      <c r="B1097" s="65"/>
      <c r="C1097" s="58" t="s">
        <v>25</v>
      </c>
      <c r="D1097" s="62"/>
      <c r="E1097" s="62">
        <v>60</v>
      </c>
      <c r="F1097" s="62"/>
      <c r="G1097" s="62"/>
      <c r="H1097" s="62"/>
      <c r="I1097" s="76">
        <v>60</v>
      </c>
      <c r="J1097" s="21"/>
      <c r="K1097" s="2">
        <v>60</v>
      </c>
      <c r="L1097" s="2"/>
      <c r="M1097" s="2"/>
      <c r="N1097" s="2"/>
      <c r="O1097" s="15">
        <f t="shared" si="36"/>
        <v>60</v>
      </c>
      <c r="P1097" s="38">
        <f t="shared" si="37"/>
        <v>1</v>
      </c>
    </row>
    <row r="1098" spans="1:16" ht="19.5">
      <c r="A1098" s="65"/>
      <c r="B1098" s="65"/>
      <c r="C1098" s="58" t="s">
        <v>52</v>
      </c>
      <c r="D1098" s="62"/>
      <c r="E1098" s="62"/>
      <c r="F1098" s="62">
        <v>17621</v>
      </c>
      <c r="G1098" s="62"/>
      <c r="H1098" s="62"/>
      <c r="I1098" s="76">
        <v>17621</v>
      </c>
      <c r="J1098" s="21"/>
      <c r="K1098" s="2"/>
      <c r="L1098" s="2">
        <v>17621</v>
      </c>
      <c r="M1098" s="2"/>
      <c r="N1098" s="2"/>
      <c r="O1098" s="15">
        <f t="shared" si="36"/>
        <v>17621</v>
      </c>
      <c r="P1098" s="38">
        <f t="shared" si="37"/>
        <v>1</v>
      </c>
    </row>
    <row r="1099" spans="1:16" ht="9.75">
      <c r="A1099" s="65"/>
      <c r="B1099" s="66" t="s">
        <v>351</v>
      </c>
      <c r="C1099" s="36"/>
      <c r="D1099" s="35">
        <v>1340797</v>
      </c>
      <c r="E1099" s="35">
        <v>119920</v>
      </c>
      <c r="F1099" s="35">
        <v>17621</v>
      </c>
      <c r="G1099" s="35"/>
      <c r="H1099" s="35">
        <v>43500</v>
      </c>
      <c r="I1099" s="35">
        <v>1521838</v>
      </c>
      <c r="J1099" s="19">
        <f>SUM(J1092:J1098)</f>
        <v>1335715</v>
      </c>
      <c r="K1099" s="19">
        <f>SUM(K1092:K1098)</f>
        <v>119478</v>
      </c>
      <c r="L1099" s="19">
        <f>SUM(L1092:L1098)</f>
        <v>17621</v>
      </c>
      <c r="M1099" s="19">
        <f>SUM(M1092:M1098)</f>
        <v>0</v>
      </c>
      <c r="N1099" s="19">
        <f>SUM(N1092:N1098)</f>
        <v>43450</v>
      </c>
      <c r="O1099" s="27">
        <f t="shared" si="36"/>
        <v>1516264</v>
      </c>
      <c r="P1099" s="37">
        <f t="shared" si="37"/>
        <v>0.9963373236835984</v>
      </c>
    </row>
    <row r="1100" spans="1:16" ht="9.75">
      <c r="A1100" s="67" t="s">
        <v>352</v>
      </c>
      <c r="B1100" s="68"/>
      <c r="C1100" s="59"/>
      <c r="D1100" s="63">
        <v>33651196</v>
      </c>
      <c r="E1100" s="63">
        <v>155338</v>
      </c>
      <c r="F1100" s="63">
        <v>26088359</v>
      </c>
      <c r="G1100" s="63">
        <v>39161960</v>
      </c>
      <c r="H1100" s="63">
        <v>397500</v>
      </c>
      <c r="I1100" s="77">
        <v>99454353</v>
      </c>
      <c r="J1100" s="22">
        <f>SUM(J1099,J1078,J1059,J1054,J1027,J1025,J1022,J1020,J1009,J1003,J975,J948,J1091)</f>
        <v>31300981.59</v>
      </c>
      <c r="K1100" s="22">
        <f>SUM(K1099,K1078,K1059,K1054,K1027,K1025,K1022,K1020,K1009,K1003,K975,K948,K1091)</f>
        <v>154896</v>
      </c>
      <c r="L1100" s="22">
        <f>SUM(L1099,L1078,L1059,L1054,L1027,L1025,L1022,L1020,L1009,L1003,L975,L948,L1091)</f>
        <v>25381971</v>
      </c>
      <c r="M1100" s="22">
        <f>SUM(M1099,M1078,M1059,M1054,M1027,M1025,M1022,M1020,M1009,M1003,M975,M948,M1091)</f>
        <v>38932699.06</v>
      </c>
      <c r="N1100" s="22">
        <f>SUM(N1099,N1078,N1059,N1054,N1027,N1025,N1022,N1020,N1009,N1003,N975,N948,N1091)</f>
        <v>396914</v>
      </c>
      <c r="O1100" s="30">
        <f t="shared" si="36"/>
        <v>96167461.65</v>
      </c>
      <c r="P1100" s="39">
        <f t="shared" si="37"/>
        <v>0.9669507542822183</v>
      </c>
    </row>
    <row r="1101" spans="1:16" ht="19.5">
      <c r="A1101" s="79" t="s">
        <v>130</v>
      </c>
      <c r="B1101" s="64" t="s">
        <v>131</v>
      </c>
      <c r="C1101" s="58" t="s">
        <v>163</v>
      </c>
      <c r="D1101" s="62">
        <v>7480</v>
      </c>
      <c r="E1101" s="62"/>
      <c r="F1101" s="62"/>
      <c r="G1101" s="62"/>
      <c r="H1101" s="62"/>
      <c r="I1101" s="76">
        <v>7480</v>
      </c>
      <c r="J1101" s="21">
        <v>7478</v>
      </c>
      <c r="K1101" s="2"/>
      <c r="L1101" s="2"/>
      <c r="M1101" s="2"/>
      <c r="N1101" s="2"/>
      <c r="O1101" s="15">
        <f t="shared" si="36"/>
        <v>7478</v>
      </c>
      <c r="P1101" s="38">
        <f t="shared" si="37"/>
        <v>0.9997326203208556</v>
      </c>
    </row>
    <row r="1102" spans="1:16" ht="19.5">
      <c r="A1102" s="80"/>
      <c r="B1102" s="65"/>
      <c r="C1102" s="58" t="s">
        <v>48</v>
      </c>
      <c r="D1102" s="62">
        <v>641641</v>
      </c>
      <c r="E1102" s="62"/>
      <c r="F1102" s="62"/>
      <c r="G1102" s="62"/>
      <c r="H1102" s="62"/>
      <c r="I1102" s="76">
        <v>641641</v>
      </c>
      <c r="J1102" s="21">
        <v>641405</v>
      </c>
      <c r="K1102" s="2"/>
      <c r="L1102" s="2"/>
      <c r="M1102" s="2"/>
      <c r="N1102" s="2"/>
      <c r="O1102" s="15">
        <f t="shared" si="36"/>
        <v>641405</v>
      </c>
      <c r="P1102" s="38">
        <f t="shared" si="37"/>
        <v>0.999632193079931</v>
      </c>
    </row>
    <row r="1103" spans="1:16" ht="9.75">
      <c r="A1103" s="80"/>
      <c r="B1103" s="65"/>
      <c r="C1103" s="58" t="s">
        <v>49</v>
      </c>
      <c r="D1103" s="62">
        <v>45606</v>
      </c>
      <c r="E1103" s="62"/>
      <c r="F1103" s="62"/>
      <c r="G1103" s="62"/>
      <c r="H1103" s="62"/>
      <c r="I1103" s="76">
        <v>45606</v>
      </c>
      <c r="J1103" s="21">
        <v>43666</v>
      </c>
      <c r="K1103" s="2"/>
      <c r="L1103" s="2"/>
      <c r="M1103" s="2"/>
      <c r="N1103" s="2"/>
      <c r="O1103" s="15">
        <f t="shared" si="36"/>
        <v>43666</v>
      </c>
      <c r="P1103" s="38">
        <f t="shared" si="37"/>
        <v>0.9574617374906811</v>
      </c>
    </row>
    <row r="1104" spans="1:16" ht="9.75">
      <c r="A1104" s="81"/>
      <c r="B1104" s="65"/>
      <c r="C1104" s="58" t="s">
        <v>17</v>
      </c>
      <c r="D1104" s="62">
        <v>105139</v>
      </c>
      <c r="E1104" s="62"/>
      <c r="F1104" s="62"/>
      <c r="G1104" s="62"/>
      <c r="H1104" s="62"/>
      <c r="I1104" s="76">
        <v>105139</v>
      </c>
      <c r="J1104" s="21">
        <v>103290</v>
      </c>
      <c r="K1104" s="2"/>
      <c r="L1104" s="2"/>
      <c r="M1104" s="2"/>
      <c r="N1104" s="2"/>
      <c r="O1104" s="15">
        <f t="shared" si="36"/>
        <v>103290</v>
      </c>
      <c r="P1104" s="38">
        <f t="shared" si="37"/>
        <v>0.9824137570264126</v>
      </c>
    </row>
    <row r="1105" spans="1:16" ht="9.75">
      <c r="A1105" s="65"/>
      <c r="B1105" s="65"/>
      <c r="C1105" s="58" t="s">
        <v>18</v>
      </c>
      <c r="D1105" s="62">
        <v>16534</v>
      </c>
      <c r="E1105" s="62"/>
      <c r="F1105" s="62"/>
      <c r="G1105" s="62"/>
      <c r="H1105" s="62"/>
      <c r="I1105" s="76">
        <v>16534</v>
      </c>
      <c r="J1105" s="21">
        <v>16243</v>
      </c>
      <c r="K1105" s="2"/>
      <c r="L1105" s="2"/>
      <c r="M1105" s="2"/>
      <c r="N1105" s="2"/>
      <c r="O1105" s="15">
        <f t="shared" si="36"/>
        <v>16243</v>
      </c>
      <c r="P1105" s="38">
        <f t="shared" si="37"/>
        <v>0.9823999032297085</v>
      </c>
    </row>
    <row r="1106" spans="1:16" ht="9.75">
      <c r="A1106" s="65"/>
      <c r="B1106" s="65"/>
      <c r="C1106" s="58" t="s">
        <v>162</v>
      </c>
      <c r="D1106" s="62">
        <v>3500</v>
      </c>
      <c r="E1106" s="62"/>
      <c r="F1106" s="62"/>
      <c r="G1106" s="62"/>
      <c r="H1106" s="62"/>
      <c r="I1106" s="76">
        <v>3500</v>
      </c>
      <c r="J1106" s="21">
        <v>3500</v>
      </c>
      <c r="K1106" s="2"/>
      <c r="L1106" s="2"/>
      <c r="M1106" s="2"/>
      <c r="N1106" s="2"/>
      <c r="O1106" s="15">
        <f t="shared" si="36"/>
        <v>3500</v>
      </c>
      <c r="P1106" s="38">
        <f t="shared" si="37"/>
        <v>1</v>
      </c>
    </row>
    <row r="1107" spans="1:16" ht="9.75">
      <c r="A1107" s="65"/>
      <c r="B1107" s="65"/>
      <c r="C1107" s="58" t="s">
        <v>33</v>
      </c>
      <c r="D1107" s="62">
        <v>23400</v>
      </c>
      <c r="E1107" s="62">
        <v>2000</v>
      </c>
      <c r="F1107" s="62"/>
      <c r="G1107" s="62"/>
      <c r="H1107" s="62"/>
      <c r="I1107" s="76">
        <v>25400</v>
      </c>
      <c r="J1107" s="21">
        <v>23338</v>
      </c>
      <c r="K1107" s="2">
        <v>1999</v>
      </c>
      <c r="L1107" s="2"/>
      <c r="M1107" s="2"/>
      <c r="N1107" s="2"/>
      <c r="O1107" s="15">
        <f t="shared" si="36"/>
        <v>25337</v>
      </c>
      <c r="P1107" s="38">
        <f t="shared" si="37"/>
        <v>0.99751968503937</v>
      </c>
    </row>
    <row r="1108" spans="1:16" ht="9.75">
      <c r="A1108" s="65"/>
      <c r="B1108" s="65"/>
      <c r="C1108" s="58" t="s">
        <v>115</v>
      </c>
      <c r="D1108" s="62">
        <v>66822</v>
      </c>
      <c r="E1108" s="62"/>
      <c r="F1108" s="62"/>
      <c r="G1108" s="62"/>
      <c r="H1108" s="62"/>
      <c r="I1108" s="76">
        <v>66822</v>
      </c>
      <c r="J1108" s="21">
        <v>66819</v>
      </c>
      <c r="K1108" s="2"/>
      <c r="L1108" s="2"/>
      <c r="M1108" s="2"/>
      <c r="N1108" s="2"/>
      <c r="O1108" s="15">
        <f t="shared" si="36"/>
        <v>66819</v>
      </c>
      <c r="P1108" s="38">
        <f t="shared" si="37"/>
        <v>0.9999551046062674</v>
      </c>
    </row>
    <row r="1109" spans="1:19" s="14" customFormat="1" ht="19.5">
      <c r="A1109" s="65"/>
      <c r="B1109" s="65"/>
      <c r="C1109" s="58" t="s">
        <v>235</v>
      </c>
      <c r="D1109" s="62">
        <v>600</v>
      </c>
      <c r="E1109" s="62"/>
      <c r="F1109" s="62"/>
      <c r="G1109" s="62"/>
      <c r="H1109" s="62"/>
      <c r="I1109" s="76">
        <v>600</v>
      </c>
      <c r="J1109" s="21">
        <v>598</v>
      </c>
      <c r="K1109" s="2"/>
      <c r="L1109" s="2"/>
      <c r="M1109" s="2"/>
      <c r="N1109" s="2"/>
      <c r="O1109" s="15">
        <f t="shared" si="36"/>
        <v>598</v>
      </c>
      <c r="P1109" s="38">
        <f t="shared" si="37"/>
        <v>0.9966666666666667</v>
      </c>
      <c r="R1109" s="51"/>
      <c r="S1109" s="51"/>
    </row>
    <row r="1110" spans="1:16" ht="9.75">
      <c r="A1110" s="65"/>
      <c r="B1110" s="65"/>
      <c r="C1110" s="58" t="s">
        <v>23</v>
      </c>
      <c r="D1110" s="62">
        <v>49476</v>
      </c>
      <c r="E1110" s="62"/>
      <c r="F1110" s="62"/>
      <c r="G1110" s="62"/>
      <c r="H1110" s="62"/>
      <c r="I1110" s="76">
        <v>49476</v>
      </c>
      <c r="J1110" s="21">
        <v>49473</v>
      </c>
      <c r="K1110" s="2"/>
      <c r="L1110" s="2"/>
      <c r="M1110" s="2"/>
      <c r="N1110" s="2"/>
      <c r="O1110" s="15">
        <f t="shared" si="36"/>
        <v>49473</v>
      </c>
      <c r="P1110" s="38">
        <f t="shared" si="37"/>
        <v>0.9999393645403832</v>
      </c>
    </row>
    <row r="1111" spans="1:16" ht="9.75">
      <c r="A1111" s="65"/>
      <c r="B1111" s="65"/>
      <c r="C1111" s="58" t="s">
        <v>24</v>
      </c>
      <c r="D1111" s="62">
        <v>152820</v>
      </c>
      <c r="E1111" s="62"/>
      <c r="F1111" s="62"/>
      <c r="G1111" s="62"/>
      <c r="H1111" s="62"/>
      <c r="I1111" s="76">
        <v>152820</v>
      </c>
      <c r="J1111" s="21">
        <v>152757</v>
      </c>
      <c r="K1111" s="2"/>
      <c r="L1111" s="2"/>
      <c r="M1111" s="2"/>
      <c r="N1111" s="2"/>
      <c r="O1111" s="15">
        <f t="shared" si="36"/>
        <v>152757</v>
      </c>
      <c r="P1111" s="38">
        <f t="shared" si="37"/>
        <v>0.9995877502944641</v>
      </c>
    </row>
    <row r="1112" spans="1:16" ht="9.75">
      <c r="A1112" s="65"/>
      <c r="B1112" s="65"/>
      <c r="C1112" s="58" t="s">
        <v>50</v>
      </c>
      <c r="D1112" s="62">
        <v>1400</v>
      </c>
      <c r="E1112" s="62"/>
      <c r="F1112" s="62"/>
      <c r="G1112" s="62"/>
      <c r="H1112" s="62"/>
      <c r="I1112" s="76">
        <v>1400</v>
      </c>
      <c r="J1112" s="21">
        <v>1251</v>
      </c>
      <c r="K1112" s="2"/>
      <c r="L1112" s="2"/>
      <c r="M1112" s="2"/>
      <c r="N1112" s="2"/>
      <c r="O1112" s="15">
        <f t="shared" si="36"/>
        <v>1251</v>
      </c>
      <c r="P1112" s="38">
        <f t="shared" si="37"/>
        <v>0.8935714285714286</v>
      </c>
    </row>
    <row r="1113" spans="1:16" ht="9.75">
      <c r="A1113" s="65"/>
      <c r="B1113" s="65"/>
      <c r="C1113" s="58" t="s">
        <v>10</v>
      </c>
      <c r="D1113" s="62">
        <v>26446</v>
      </c>
      <c r="E1113" s="62"/>
      <c r="F1113" s="62"/>
      <c r="G1113" s="62"/>
      <c r="H1113" s="62"/>
      <c r="I1113" s="76">
        <v>26446</v>
      </c>
      <c r="J1113" s="21">
        <v>26387</v>
      </c>
      <c r="K1113" s="2"/>
      <c r="L1113" s="2"/>
      <c r="M1113" s="2"/>
      <c r="N1113" s="2"/>
      <c r="O1113" s="15">
        <f t="shared" si="36"/>
        <v>26387</v>
      </c>
      <c r="P1113" s="38">
        <f t="shared" si="37"/>
        <v>0.9977690387960372</v>
      </c>
    </row>
    <row r="1114" spans="1:16" ht="19.5">
      <c r="A1114" s="65"/>
      <c r="B1114" s="65"/>
      <c r="C1114" s="58" t="s">
        <v>194</v>
      </c>
      <c r="D1114" s="62">
        <v>800</v>
      </c>
      <c r="E1114" s="62"/>
      <c r="F1114" s="62"/>
      <c r="G1114" s="62"/>
      <c r="H1114" s="62"/>
      <c r="I1114" s="76">
        <v>800</v>
      </c>
      <c r="J1114" s="21">
        <v>768</v>
      </c>
      <c r="K1114" s="2"/>
      <c r="L1114" s="2"/>
      <c r="M1114" s="2"/>
      <c r="N1114" s="2"/>
      <c r="O1114" s="15">
        <f t="shared" si="36"/>
        <v>768</v>
      </c>
      <c r="P1114" s="38">
        <f t="shared" si="37"/>
        <v>0.96</v>
      </c>
    </row>
    <row r="1115" spans="1:16" ht="29.25">
      <c r="A1115" s="65"/>
      <c r="B1115" s="65"/>
      <c r="C1115" s="58" t="s">
        <v>221</v>
      </c>
      <c r="D1115" s="62">
        <v>2400</v>
      </c>
      <c r="E1115" s="62"/>
      <c r="F1115" s="62"/>
      <c r="G1115" s="62"/>
      <c r="H1115" s="62"/>
      <c r="I1115" s="76">
        <v>2400</v>
      </c>
      <c r="J1115" s="21">
        <v>2382</v>
      </c>
      <c r="K1115" s="2"/>
      <c r="L1115" s="2"/>
      <c r="M1115" s="2"/>
      <c r="N1115" s="2"/>
      <c r="O1115" s="15">
        <f t="shared" si="36"/>
        <v>2382</v>
      </c>
      <c r="P1115" s="38">
        <f t="shared" si="37"/>
        <v>0.9925</v>
      </c>
    </row>
    <row r="1116" spans="1:16" ht="19.5">
      <c r="A1116" s="65"/>
      <c r="B1116" s="65"/>
      <c r="C1116" s="58" t="s">
        <v>219</v>
      </c>
      <c r="D1116" s="62">
        <v>1000</v>
      </c>
      <c r="E1116" s="62"/>
      <c r="F1116" s="62"/>
      <c r="G1116" s="62"/>
      <c r="H1116" s="62"/>
      <c r="I1116" s="76">
        <v>1000</v>
      </c>
      <c r="J1116" s="21">
        <v>1000</v>
      </c>
      <c r="K1116" s="2"/>
      <c r="L1116" s="2"/>
      <c r="M1116" s="2"/>
      <c r="N1116" s="2"/>
      <c r="O1116" s="15">
        <f t="shared" si="36"/>
        <v>1000</v>
      </c>
      <c r="P1116" s="38">
        <f t="shared" si="37"/>
        <v>1</v>
      </c>
    </row>
    <row r="1117" spans="1:16" ht="9.75">
      <c r="A1117" s="65"/>
      <c r="B1117" s="65"/>
      <c r="C1117" s="58" t="s">
        <v>25</v>
      </c>
      <c r="D1117" s="62">
        <v>800</v>
      </c>
      <c r="E1117" s="62"/>
      <c r="F1117" s="62"/>
      <c r="G1117" s="62"/>
      <c r="H1117" s="62"/>
      <c r="I1117" s="76">
        <v>800</v>
      </c>
      <c r="J1117" s="21">
        <v>800</v>
      </c>
      <c r="K1117" s="2"/>
      <c r="L1117" s="2"/>
      <c r="M1117" s="2"/>
      <c r="N1117" s="2"/>
      <c r="O1117" s="15">
        <f t="shared" si="36"/>
        <v>800</v>
      </c>
      <c r="P1117" s="38">
        <f t="shared" si="37"/>
        <v>1</v>
      </c>
    </row>
    <row r="1118" spans="1:16" ht="19.5">
      <c r="A1118" s="65"/>
      <c r="B1118" s="65"/>
      <c r="C1118" s="58" t="s">
        <v>52</v>
      </c>
      <c r="D1118" s="62">
        <v>23325</v>
      </c>
      <c r="E1118" s="62"/>
      <c r="F1118" s="62"/>
      <c r="G1118" s="62"/>
      <c r="H1118" s="62"/>
      <c r="I1118" s="76">
        <v>23325</v>
      </c>
      <c r="J1118" s="21">
        <v>23325</v>
      </c>
      <c r="K1118" s="2"/>
      <c r="L1118" s="2"/>
      <c r="M1118" s="2"/>
      <c r="N1118" s="2"/>
      <c r="O1118" s="15">
        <f t="shared" si="36"/>
        <v>23325</v>
      </c>
      <c r="P1118" s="38">
        <f t="shared" si="37"/>
        <v>1</v>
      </c>
    </row>
    <row r="1119" spans="1:16" ht="29.25">
      <c r="A1119" s="65"/>
      <c r="B1119" s="65"/>
      <c r="C1119" s="58" t="s">
        <v>226</v>
      </c>
      <c r="D1119" s="62">
        <v>300</v>
      </c>
      <c r="E1119" s="62"/>
      <c r="F1119" s="62"/>
      <c r="G1119" s="62"/>
      <c r="H1119" s="62"/>
      <c r="I1119" s="76">
        <v>300</v>
      </c>
      <c r="J1119" s="21">
        <v>300</v>
      </c>
      <c r="K1119" s="2"/>
      <c r="L1119" s="2"/>
      <c r="M1119" s="2"/>
      <c r="N1119" s="2"/>
      <c r="O1119" s="15">
        <f t="shared" si="36"/>
        <v>300</v>
      </c>
      <c r="P1119" s="38">
        <f t="shared" si="37"/>
        <v>1</v>
      </c>
    </row>
    <row r="1120" spans="1:16" ht="19.5">
      <c r="A1120" s="65"/>
      <c r="B1120" s="65"/>
      <c r="C1120" s="58" t="s">
        <v>227</v>
      </c>
      <c r="D1120" s="62">
        <v>4500</v>
      </c>
      <c r="E1120" s="62"/>
      <c r="F1120" s="62"/>
      <c r="G1120" s="62"/>
      <c r="H1120" s="62"/>
      <c r="I1120" s="76">
        <v>4500</v>
      </c>
      <c r="J1120" s="21">
        <v>4500</v>
      </c>
      <c r="K1120" s="2"/>
      <c r="L1120" s="2"/>
      <c r="M1120" s="2"/>
      <c r="N1120" s="2"/>
      <c r="O1120" s="15">
        <f t="shared" si="36"/>
        <v>4500</v>
      </c>
      <c r="P1120" s="38">
        <f t="shared" si="37"/>
        <v>1</v>
      </c>
    </row>
    <row r="1121" spans="1:16" ht="9.75">
      <c r="A1121" s="65"/>
      <c r="B1121" s="66" t="s">
        <v>353</v>
      </c>
      <c r="C1121" s="36"/>
      <c r="D1121" s="35">
        <v>1173989</v>
      </c>
      <c r="E1121" s="35">
        <v>2000</v>
      </c>
      <c r="F1121" s="35"/>
      <c r="G1121" s="35"/>
      <c r="H1121" s="35"/>
      <c r="I1121" s="35">
        <v>1175989</v>
      </c>
      <c r="J1121" s="19">
        <f>SUM(J1101:J1120)</f>
        <v>1169280</v>
      </c>
      <c r="K1121" s="20">
        <f>SUM(K1101:K1120)</f>
        <v>1999</v>
      </c>
      <c r="L1121" s="20">
        <f>SUM(L1101:L1120)</f>
        <v>0</v>
      </c>
      <c r="M1121" s="20">
        <f>SUM(M1101:M1120)</f>
        <v>0</v>
      </c>
      <c r="N1121" s="20">
        <f>SUM(N1101:N1120)</f>
        <v>0</v>
      </c>
      <c r="O1121" s="27">
        <f t="shared" si="36"/>
        <v>1171279</v>
      </c>
      <c r="P1121" s="37">
        <f t="shared" si="37"/>
        <v>0.995994860496144</v>
      </c>
    </row>
    <row r="1122" spans="1:16" ht="30" customHeight="1">
      <c r="A1122" s="65"/>
      <c r="B1122" s="82" t="s">
        <v>187</v>
      </c>
      <c r="C1122" s="58" t="s">
        <v>181</v>
      </c>
      <c r="D1122" s="62"/>
      <c r="E1122" s="62"/>
      <c r="F1122" s="62">
        <v>4932</v>
      </c>
      <c r="G1122" s="62"/>
      <c r="H1122" s="62"/>
      <c r="I1122" s="76">
        <v>4932</v>
      </c>
      <c r="J1122" s="21"/>
      <c r="K1122" s="2"/>
      <c r="L1122" s="2">
        <v>4932</v>
      </c>
      <c r="M1122" s="2"/>
      <c r="N1122" s="2"/>
      <c r="O1122" s="15">
        <f t="shared" si="36"/>
        <v>4932</v>
      </c>
      <c r="P1122" s="38">
        <f t="shared" si="37"/>
        <v>1</v>
      </c>
    </row>
    <row r="1123" spans="1:16" ht="29.25">
      <c r="A1123" s="65"/>
      <c r="B1123" s="84"/>
      <c r="C1123" s="58" t="s">
        <v>54</v>
      </c>
      <c r="D1123" s="62">
        <v>157056</v>
      </c>
      <c r="E1123" s="62"/>
      <c r="F1123" s="62"/>
      <c r="G1123" s="62"/>
      <c r="H1123" s="62"/>
      <c r="I1123" s="76">
        <v>157056</v>
      </c>
      <c r="J1123" s="21">
        <v>157056</v>
      </c>
      <c r="K1123" s="2"/>
      <c r="L1123" s="2"/>
      <c r="M1123" s="2"/>
      <c r="N1123" s="2"/>
      <c r="O1123" s="15">
        <f t="shared" si="36"/>
        <v>157056</v>
      </c>
      <c r="P1123" s="38">
        <f t="shared" si="37"/>
        <v>1</v>
      </c>
    </row>
    <row r="1124" spans="1:16" ht="29.25">
      <c r="A1124" s="65"/>
      <c r="B1124" s="83"/>
      <c r="C1124" s="58" t="s">
        <v>55</v>
      </c>
      <c r="D1124" s="62">
        <v>834862</v>
      </c>
      <c r="E1124" s="62"/>
      <c r="F1124" s="62">
        <v>123471</v>
      </c>
      <c r="G1124" s="62"/>
      <c r="H1124" s="62"/>
      <c r="I1124" s="76">
        <v>958333</v>
      </c>
      <c r="J1124" s="21">
        <v>829005</v>
      </c>
      <c r="K1124" s="2"/>
      <c r="L1124" s="2">
        <v>113531</v>
      </c>
      <c r="M1124" s="2"/>
      <c r="N1124" s="2"/>
      <c r="O1124" s="15">
        <f t="shared" si="36"/>
        <v>942536</v>
      </c>
      <c r="P1124" s="38">
        <f t="shared" si="37"/>
        <v>0.9835161681795368</v>
      </c>
    </row>
    <row r="1125" spans="1:16" ht="48.75">
      <c r="A1125" s="65"/>
      <c r="B1125" s="65"/>
      <c r="C1125" s="58" t="s">
        <v>119</v>
      </c>
      <c r="D1125" s="62"/>
      <c r="E1125" s="62"/>
      <c r="F1125" s="62">
        <v>70692</v>
      </c>
      <c r="G1125" s="62"/>
      <c r="H1125" s="62"/>
      <c r="I1125" s="76">
        <v>70692</v>
      </c>
      <c r="J1125" s="21"/>
      <c r="K1125" s="2"/>
      <c r="L1125" s="2">
        <v>70692</v>
      </c>
      <c r="M1125" s="2"/>
      <c r="N1125" s="2"/>
      <c r="O1125" s="15">
        <f t="shared" si="36"/>
        <v>70692</v>
      </c>
      <c r="P1125" s="38">
        <f t="shared" si="37"/>
        <v>1</v>
      </c>
    </row>
    <row r="1126" spans="1:16" ht="9.75">
      <c r="A1126" s="65"/>
      <c r="B1126" s="66" t="s">
        <v>354</v>
      </c>
      <c r="C1126" s="36"/>
      <c r="D1126" s="35">
        <v>991918</v>
      </c>
      <c r="E1126" s="35"/>
      <c r="F1126" s="35">
        <v>199095</v>
      </c>
      <c r="G1126" s="35"/>
      <c r="H1126" s="35"/>
      <c r="I1126" s="35">
        <v>1191013</v>
      </c>
      <c r="J1126" s="19">
        <f>SUM(J1122:J1125)</f>
        <v>986061</v>
      </c>
      <c r="K1126" s="20">
        <f>SUM(K1122:K1125)</f>
        <v>0</v>
      </c>
      <c r="L1126" s="20">
        <f>SUM(L1122:L1125)</f>
        <v>189155</v>
      </c>
      <c r="M1126" s="20">
        <f>SUM(M1122:M1125)</f>
        <v>0</v>
      </c>
      <c r="N1126" s="20">
        <f>SUM(N1122:N1125)</f>
        <v>0</v>
      </c>
      <c r="O1126" s="27">
        <f t="shared" si="36"/>
        <v>1175216</v>
      </c>
      <c r="P1126" s="37">
        <f t="shared" si="37"/>
        <v>0.9867365007770696</v>
      </c>
    </row>
    <row r="1127" spans="1:16" ht="19.5">
      <c r="A1127" s="65"/>
      <c r="B1127" s="82" t="s">
        <v>132</v>
      </c>
      <c r="C1127" s="58" t="s">
        <v>163</v>
      </c>
      <c r="D1127" s="62"/>
      <c r="E1127" s="62"/>
      <c r="F1127" s="62">
        <v>472</v>
      </c>
      <c r="G1127" s="62"/>
      <c r="H1127" s="62"/>
      <c r="I1127" s="76">
        <v>472</v>
      </c>
      <c r="J1127" s="21"/>
      <c r="K1127" s="2"/>
      <c r="L1127" s="2">
        <v>268</v>
      </c>
      <c r="M1127" s="2"/>
      <c r="N1127" s="2"/>
      <c r="O1127" s="15">
        <f t="shared" si="36"/>
        <v>268</v>
      </c>
      <c r="P1127" s="38">
        <f t="shared" si="37"/>
        <v>0.5677966101694916</v>
      </c>
    </row>
    <row r="1128" spans="1:16" ht="19.5">
      <c r="A1128" s="65"/>
      <c r="B1128" s="84"/>
      <c r="C1128" s="58" t="s">
        <v>48</v>
      </c>
      <c r="D1128" s="62"/>
      <c r="E1128" s="62"/>
      <c r="F1128" s="62">
        <v>118296</v>
      </c>
      <c r="G1128" s="62"/>
      <c r="H1128" s="62">
        <v>101016</v>
      </c>
      <c r="I1128" s="76">
        <v>219312</v>
      </c>
      <c r="J1128" s="21"/>
      <c r="K1128" s="2"/>
      <c r="L1128" s="2">
        <v>108804</v>
      </c>
      <c r="M1128" s="2"/>
      <c r="N1128" s="2">
        <v>101016</v>
      </c>
      <c r="O1128" s="15">
        <f t="shared" si="36"/>
        <v>209820</v>
      </c>
      <c r="P1128" s="38">
        <f t="shared" si="37"/>
        <v>0.9567191945721164</v>
      </c>
    </row>
    <row r="1129" spans="1:16" ht="9.75">
      <c r="A1129" s="65"/>
      <c r="B1129" s="83"/>
      <c r="C1129" s="58" t="s">
        <v>49</v>
      </c>
      <c r="D1129" s="62"/>
      <c r="E1129" s="62"/>
      <c r="F1129" s="62">
        <v>3847</v>
      </c>
      <c r="G1129" s="62"/>
      <c r="H1129" s="62">
        <v>8888</v>
      </c>
      <c r="I1129" s="76">
        <v>12735</v>
      </c>
      <c r="J1129" s="21"/>
      <c r="K1129" s="2"/>
      <c r="L1129" s="2">
        <v>3847</v>
      </c>
      <c r="M1129" s="2"/>
      <c r="N1129" s="2">
        <v>8888</v>
      </c>
      <c r="O1129" s="15">
        <f t="shared" si="36"/>
        <v>12735</v>
      </c>
      <c r="P1129" s="38">
        <f t="shared" si="37"/>
        <v>1</v>
      </c>
    </row>
    <row r="1130" spans="1:16" ht="9.75">
      <c r="A1130" s="65"/>
      <c r="B1130" s="65"/>
      <c r="C1130" s="58" t="s">
        <v>17</v>
      </c>
      <c r="D1130" s="62"/>
      <c r="E1130" s="62"/>
      <c r="F1130" s="62">
        <v>26208</v>
      </c>
      <c r="G1130" s="62"/>
      <c r="H1130" s="62">
        <v>22864</v>
      </c>
      <c r="I1130" s="76">
        <v>49072</v>
      </c>
      <c r="J1130" s="21"/>
      <c r="K1130" s="2"/>
      <c r="L1130" s="2">
        <v>19531</v>
      </c>
      <c r="M1130" s="2"/>
      <c r="N1130" s="2">
        <v>22864</v>
      </c>
      <c r="O1130" s="15">
        <f t="shared" si="36"/>
        <v>42395</v>
      </c>
      <c r="P1130" s="38">
        <f t="shared" si="37"/>
        <v>0.8639346266710141</v>
      </c>
    </row>
    <row r="1131" spans="1:16" ht="9.75">
      <c r="A1131" s="65"/>
      <c r="B1131" s="65"/>
      <c r="C1131" s="58" t="s">
        <v>18</v>
      </c>
      <c r="D1131" s="62"/>
      <c r="E1131" s="62"/>
      <c r="F1131" s="62">
        <v>4122</v>
      </c>
      <c r="G1131" s="62"/>
      <c r="H1131" s="62">
        <v>3596</v>
      </c>
      <c r="I1131" s="76">
        <v>7718</v>
      </c>
      <c r="J1131" s="21"/>
      <c r="K1131" s="2"/>
      <c r="L1131" s="2">
        <v>2902</v>
      </c>
      <c r="M1131" s="2"/>
      <c r="N1131" s="2">
        <v>3596</v>
      </c>
      <c r="O1131" s="15">
        <f t="shared" si="36"/>
        <v>6498</v>
      </c>
      <c r="P1131" s="38">
        <f t="shared" si="37"/>
        <v>0.8419279606115574</v>
      </c>
    </row>
    <row r="1132" spans="1:16" ht="9.75">
      <c r="A1132" s="65"/>
      <c r="B1132" s="65"/>
      <c r="C1132" s="58" t="s">
        <v>162</v>
      </c>
      <c r="D1132" s="62"/>
      <c r="E1132" s="62"/>
      <c r="F1132" s="62">
        <v>57600</v>
      </c>
      <c r="G1132" s="62"/>
      <c r="H1132" s="62">
        <v>74940</v>
      </c>
      <c r="I1132" s="76">
        <v>132540</v>
      </c>
      <c r="J1132" s="21"/>
      <c r="K1132" s="2"/>
      <c r="L1132" s="2">
        <f>22610+20000</f>
        <v>42610</v>
      </c>
      <c r="M1132" s="2"/>
      <c r="N1132" s="2">
        <v>74940</v>
      </c>
      <c r="O1132" s="15">
        <f t="shared" si="36"/>
        <v>117550</v>
      </c>
      <c r="P1132" s="38">
        <f t="shared" si="37"/>
        <v>0.8869020673004376</v>
      </c>
    </row>
    <row r="1133" spans="1:16" ht="9.75">
      <c r="A1133" s="65"/>
      <c r="B1133" s="65"/>
      <c r="C1133" s="58" t="s">
        <v>33</v>
      </c>
      <c r="D1133" s="62"/>
      <c r="E1133" s="62"/>
      <c r="F1133" s="62">
        <v>18684</v>
      </c>
      <c r="G1133" s="62"/>
      <c r="H1133" s="62">
        <v>13677</v>
      </c>
      <c r="I1133" s="76">
        <v>32361</v>
      </c>
      <c r="J1133" s="21"/>
      <c r="K1133" s="2"/>
      <c r="L1133" s="2">
        <v>12174</v>
      </c>
      <c r="M1133" s="2"/>
      <c r="N1133" s="2">
        <v>13677</v>
      </c>
      <c r="O1133" s="15">
        <f t="shared" si="36"/>
        <v>25851</v>
      </c>
      <c r="P1133" s="38">
        <f t="shared" si="37"/>
        <v>0.7988319273199221</v>
      </c>
    </row>
    <row r="1134" spans="1:16" ht="9.75">
      <c r="A1134" s="65"/>
      <c r="B1134" s="65"/>
      <c r="C1134" s="58" t="s">
        <v>23</v>
      </c>
      <c r="D1134" s="62"/>
      <c r="E1134" s="62"/>
      <c r="F1134" s="62">
        <v>2730</v>
      </c>
      <c r="G1134" s="62"/>
      <c r="H1134" s="62">
        <v>3760</v>
      </c>
      <c r="I1134" s="76">
        <v>6490</v>
      </c>
      <c r="J1134" s="21"/>
      <c r="K1134" s="2"/>
      <c r="L1134" s="2">
        <v>1963</v>
      </c>
      <c r="M1134" s="2"/>
      <c r="N1134" s="2">
        <v>3760</v>
      </c>
      <c r="O1134" s="15">
        <f t="shared" si="36"/>
        <v>5723</v>
      </c>
      <c r="P1134" s="38">
        <f t="shared" si="37"/>
        <v>0.8818181818181818</v>
      </c>
    </row>
    <row r="1135" spans="1:16" ht="9.75">
      <c r="A1135" s="65"/>
      <c r="B1135" s="65"/>
      <c r="C1135" s="58" t="s">
        <v>24</v>
      </c>
      <c r="D1135" s="62"/>
      <c r="E1135" s="62"/>
      <c r="F1135" s="62">
        <v>412</v>
      </c>
      <c r="G1135" s="62"/>
      <c r="H1135" s="62">
        <v>1923</v>
      </c>
      <c r="I1135" s="76">
        <v>2335</v>
      </c>
      <c r="J1135" s="21"/>
      <c r="K1135" s="2"/>
      <c r="L1135" s="2"/>
      <c r="M1135" s="2"/>
      <c r="N1135" s="2">
        <v>1667</v>
      </c>
      <c r="O1135" s="15">
        <f t="shared" si="36"/>
        <v>1667</v>
      </c>
      <c r="P1135" s="38">
        <f t="shared" si="37"/>
        <v>0.7139186295503211</v>
      </c>
    </row>
    <row r="1136" spans="1:16" ht="9.75">
      <c r="A1136" s="65"/>
      <c r="B1136" s="65"/>
      <c r="C1136" s="58" t="s">
        <v>50</v>
      </c>
      <c r="D1136" s="62"/>
      <c r="E1136" s="62"/>
      <c r="F1136" s="62">
        <v>774</v>
      </c>
      <c r="G1136" s="62"/>
      <c r="H1136" s="62">
        <v>314</v>
      </c>
      <c r="I1136" s="76">
        <v>1088</v>
      </c>
      <c r="J1136" s="21"/>
      <c r="K1136" s="2"/>
      <c r="L1136" s="2">
        <v>564</v>
      </c>
      <c r="M1136" s="2"/>
      <c r="N1136" s="2">
        <v>314</v>
      </c>
      <c r="O1136" s="15">
        <f t="shared" si="36"/>
        <v>878</v>
      </c>
      <c r="P1136" s="38">
        <f t="shared" si="37"/>
        <v>0.8069852941176471</v>
      </c>
    </row>
    <row r="1137" spans="1:16" ht="9.75">
      <c r="A1137" s="65"/>
      <c r="B1137" s="65"/>
      <c r="C1137" s="58" t="s">
        <v>10</v>
      </c>
      <c r="D1137" s="62"/>
      <c r="E1137" s="62"/>
      <c r="F1137" s="62">
        <v>45201</v>
      </c>
      <c r="G1137" s="62"/>
      <c r="H1137" s="62">
        <v>79620</v>
      </c>
      <c r="I1137" s="76">
        <v>124821</v>
      </c>
      <c r="J1137" s="21"/>
      <c r="K1137" s="2"/>
      <c r="L1137" s="2">
        <v>20246</v>
      </c>
      <c r="M1137" s="2"/>
      <c r="N1137" s="2">
        <v>79620</v>
      </c>
      <c r="O1137" s="15">
        <f t="shared" si="36"/>
        <v>99866</v>
      </c>
      <c r="P1137" s="38">
        <f t="shared" si="37"/>
        <v>0.8000737055463424</v>
      </c>
    </row>
    <row r="1138" spans="1:16" ht="29.25">
      <c r="A1138" s="65"/>
      <c r="B1138" s="65"/>
      <c r="C1138" s="58" t="s">
        <v>233</v>
      </c>
      <c r="D1138" s="62"/>
      <c r="E1138" s="62"/>
      <c r="F1138" s="62">
        <v>9017</v>
      </c>
      <c r="G1138" s="62"/>
      <c r="H1138" s="62"/>
      <c r="I1138" s="76">
        <v>9017</v>
      </c>
      <c r="J1138" s="21"/>
      <c r="K1138" s="2"/>
      <c r="L1138" s="2">
        <v>9017</v>
      </c>
      <c r="M1138" s="2"/>
      <c r="N1138" s="2"/>
      <c r="O1138" s="15">
        <f t="shared" si="36"/>
        <v>9017</v>
      </c>
      <c r="P1138" s="38">
        <f t="shared" si="37"/>
        <v>1</v>
      </c>
    </row>
    <row r="1139" spans="1:16" ht="9.75">
      <c r="A1139" s="65"/>
      <c r="B1139" s="65"/>
      <c r="C1139" s="58" t="s">
        <v>51</v>
      </c>
      <c r="D1139" s="62"/>
      <c r="E1139" s="62"/>
      <c r="F1139" s="62"/>
      <c r="G1139" s="62"/>
      <c r="H1139" s="62">
        <v>150</v>
      </c>
      <c r="I1139" s="76">
        <v>150</v>
      </c>
      <c r="J1139" s="21"/>
      <c r="K1139" s="2"/>
      <c r="L1139" s="2"/>
      <c r="M1139" s="2"/>
      <c r="N1139" s="2">
        <v>60</v>
      </c>
      <c r="O1139" s="15">
        <f t="shared" si="36"/>
        <v>60</v>
      </c>
      <c r="P1139" s="38">
        <f t="shared" si="37"/>
        <v>0.4</v>
      </c>
    </row>
    <row r="1140" spans="1:16" ht="9.75">
      <c r="A1140" s="65"/>
      <c r="B1140" s="65"/>
      <c r="C1140" s="58" t="s">
        <v>25</v>
      </c>
      <c r="D1140" s="62"/>
      <c r="E1140" s="62"/>
      <c r="F1140" s="62"/>
      <c r="G1140" s="62"/>
      <c r="H1140" s="62">
        <v>300</v>
      </c>
      <c r="I1140" s="76">
        <v>300</v>
      </c>
      <c r="J1140" s="21"/>
      <c r="K1140" s="2"/>
      <c r="L1140" s="2"/>
      <c r="M1140" s="2"/>
      <c r="N1140" s="2"/>
      <c r="O1140" s="15">
        <f t="shared" si="36"/>
        <v>0</v>
      </c>
      <c r="P1140" s="38">
        <f t="shared" si="37"/>
        <v>0</v>
      </c>
    </row>
    <row r="1141" spans="1:16" ht="19.5">
      <c r="A1141" s="65"/>
      <c r="B1141" s="65"/>
      <c r="C1141" s="58" t="s">
        <v>52</v>
      </c>
      <c r="D1141" s="62"/>
      <c r="E1141" s="62"/>
      <c r="F1141" s="62">
        <v>3083</v>
      </c>
      <c r="G1141" s="62"/>
      <c r="H1141" s="62">
        <v>4084</v>
      </c>
      <c r="I1141" s="76">
        <v>7167</v>
      </c>
      <c r="J1141" s="21"/>
      <c r="K1141" s="2"/>
      <c r="L1141" s="2">
        <f>2494+589</f>
        <v>3083</v>
      </c>
      <c r="M1141" s="2"/>
      <c r="N1141" s="2">
        <v>4084</v>
      </c>
      <c r="O1141" s="15">
        <f t="shared" si="36"/>
        <v>7167</v>
      </c>
      <c r="P1141" s="38">
        <f t="shared" si="37"/>
        <v>1</v>
      </c>
    </row>
    <row r="1142" spans="1:16" ht="29.25">
      <c r="A1142" s="65"/>
      <c r="B1142" s="65"/>
      <c r="C1142" s="58" t="s">
        <v>226</v>
      </c>
      <c r="D1142" s="62"/>
      <c r="E1142" s="62"/>
      <c r="F1142" s="62">
        <v>323</v>
      </c>
      <c r="G1142" s="62"/>
      <c r="H1142" s="62">
        <v>2500</v>
      </c>
      <c r="I1142" s="76">
        <v>2823</v>
      </c>
      <c r="J1142" s="21"/>
      <c r="K1142" s="2"/>
      <c r="L1142" s="2"/>
      <c r="M1142" s="2"/>
      <c r="N1142" s="2">
        <v>709</v>
      </c>
      <c r="O1142" s="15">
        <f t="shared" si="36"/>
        <v>709</v>
      </c>
      <c r="P1142" s="38">
        <f t="shared" si="37"/>
        <v>0.25115125752745304</v>
      </c>
    </row>
    <row r="1143" spans="1:16" ht="19.5">
      <c r="A1143" s="65"/>
      <c r="B1143" s="65"/>
      <c r="C1143" s="58" t="s">
        <v>227</v>
      </c>
      <c r="D1143" s="62"/>
      <c r="E1143" s="62"/>
      <c r="F1143" s="62">
        <v>721</v>
      </c>
      <c r="G1143" s="62"/>
      <c r="H1143" s="62">
        <v>1368</v>
      </c>
      <c r="I1143" s="76">
        <v>2089</v>
      </c>
      <c r="J1143" s="21"/>
      <c r="K1143" s="2"/>
      <c r="L1143" s="2">
        <v>717</v>
      </c>
      <c r="M1143" s="2"/>
      <c r="N1143" s="2">
        <v>1368</v>
      </c>
      <c r="O1143" s="15">
        <f t="shared" si="36"/>
        <v>2085</v>
      </c>
      <c r="P1143" s="38">
        <f t="shared" si="37"/>
        <v>0.9980852082336046</v>
      </c>
    </row>
    <row r="1144" spans="1:16" ht="9.75">
      <c r="A1144" s="65"/>
      <c r="B1144" s="66" t="s">
        <v>355</v>
      </c>
      <c r="C1144" s="36"/>
      <c r="D1144" s="35"/>
      <c r="E1144" s="35"/>
      <c r="F1144" s="35">
        <v>291490</v>
      </c>
      <c r="G1144" s="35"/>
      <c r="H1144" s="35">
        <v>319000</v>
      </c>
      <c r="I1144" s="35">
        <v>610490</v>
      </c>
      <c r="J1144" s="19">
        <f>SUM(J1127:J1143)</f>
        <v>0</v>
      </c>
      <c r="K1144" s="20">
        <f>SUM(K1127:K1143)</f>
        <v>0</v>
      </c>
      <c r="L1144" s="20">
        <f>SUM(L1127:L1143)</f>
        <v>225726</v>
      </c>
      <c r="M1144" s="20">
        <f>SUM(M1127:M1143)</f>
        <v>0</v>
      </c>
      <c r="N1144" s="20">
        <f>SUM(N1127:N1143)</f>
        <v>316563</v>
      </c>
      <c r="O1144" s="27">
        <f t="shared" si="36"/>
        <v>542289</v>
      </c>
      <c r="P1144" s="37">
        <f t="shared" si="37"/>
        <v>0.8882848203901784</v>
      </c>
    </row>
    <row r="1145" spans="1:16" ht="19.5">
      <c r="A1145" s="65"/>
      <c r="B1145" s="64" t="s">
        <v>133</v>
      </c>
      <c r="C1145" s="58" t="s">
        <v>163</v>
      </c>
      <c r="D1145" s="62"/>
      <c r="E1145" s="62"/>
      <c r="F1145" s="62">
        <v>2830</v>
      </c>
      <c r="G1145" s="62"/>
      <c r="H1145" s="62"/>
      <c r="I1145" s="76">
        <v>2830</v>
      </c>
      <c r="J1145" s="21"/>
      <c r="K1145" s="2"/>
      <c r="L1145" s="2">
        <f>2730+100</f>
        <v>2830</v>
      </c>
      <c r="M1145" s="2"/>
      <c r="N1145" s="2"/>
      <c r="O1145" s="15">
        <f t="shared" si="36"/>
        <v>2830</v>
      </c>
      <c r="P1145" s="38">
        <f t="shared" si="37"/>
        <v>1</v>
      </c>
    </row>
    <row r="1146" spans="1:16" ht="19.5">
      <c r="A1146" s="65"/>
      <c r="B1146" s="65"/>
      <c r="C1146" s="58" t="s">
        <v>48</v>
      </c>
      <c r="D1146" s="62"/>
      <c r="E1146" s="62"/>
      <c r="F1146" s="62">
        <v>2332487</v>
      </c>
      <c r="G1146" s="62"/>
      <c r="H1146" s="62"/>
      <c r="I1146" s="76">
        <v>2332487</v>
      </c>
      <c r="J1146" s="21"/>
      <c r="K1146" s="2"/>
      <c r="L1146" s="2">
        <f>2014415+318072</f>
        <v>2332487</v>
      </c>
      <c r="M1146" s="2"/>
      <c r="N1146" s="2"/>
      <c r="O1146" s="15">
        <f t="shared" si="36"/>
        <v>2332487</v>
      </c>
      <c r="P1146" s="38">
        <f t="shared" si="37"/>
        <v>1</v>
      </c>
    </row>
    <row r="1147" spans="1:16" ht="19.5">
      <c r="A1147" s="65"/>
      <c r="B1147" s="65"/>
      <c r="C1147" s="58" t="s">
        <v>215</v>
      </c>
      <c r="D1147" s="62"/>
      <c r="E1147" s="62"/>
      <c r="F1147" s="62">
        <v>45798</v>
      </c>
      <c r="G1147" s="62"/>
      <c r="H1147" s="62"/>
      <c r="I1147" s="76">
        <v>45798</v>
      </c>
      <c r="J1147" s="21"/>
      <c r="K1147" s="2"/>
      <c r="L1147" s="2">
        <v>45797</v>
      </c>
      <c r="M1147" s="2"/>
      <c r="N1147" s="2"/>
      <c r="O1147" s="15">
        <f t="shared" si="36"/>
        <v>45797</v>
      </c>
      <c r="P1147" s="38">
        <f t="shared" si="37"/>
        <v>0.9999781649853705</v>
      </c>
    </row>
    <row r="1148" spans="1:16" ht="19.5">
      <c r="A1148" s="65"/>
      <c r="B1148" s="65"/>
      <c r="C1148" s="58" t="s">
        <v>216</v>
      </c>
      <c r="D1148" s="62"/>
      <c r="E1148" s="62"/>
      <c r="F1148" s="62">
        <v>8082</v>
      </c>
      <c r="G1148" s="62"/>
      <c r="H1148" s="62"/>
      <c r="I1148" s="76">
        <v>8082</v>
      </c>
      <c r="J1148" s="21"/>
      <c r="K1148" s="2"/>
      <c r="L1148" s="2">
        <v>8082</v>
      </c>
      <c r="M1148" s="2"/>
      <c r="N1148" s="2"/>
      <c r="O1148" s="15">
        <f t="shared" si="36"/>
        <v>8082</v>
      </c>
      <c r="P1148" s="38">
        <f t="shared" si="37"/>
        <v>1</v>
      </c>
    </row>
    <row r="1149" spans="1:16" ht="9.75">
      <c r="A1149" s="65"/>
      <c r="B1149" s="65"/>
      <c r="C1149" s="58" t="s">
        <v>49</v>
      </c>
      <c r="D1149" s="62"/>
      <c r="E1149" s="62"/>
      <c r="F1149" s="62">
        <v>177487</v>
      </c>
      <c r="G1149" s="62"/>
      <c r="H1149" s="62"/>
      <c r="I1149" s="76">
        <v>177487</v>
      </c>
      <c r="J1149" s="21"/>
      <c r="K1149" s="2"/>
      <c r="L1149" s="2">
        <v>177487</v>
      </c>
      <c r="M1149" s="2"/>
      <c r="N1149" s="2"/>
      <c r="O1149" s="15">
        <f t="shared" si="36"/>
        <v>177487</v>
      </c>
      <c r="P1149" s="38">
        <f t="shared" si="37"/>
        <v>1</v>
      </c>
    </row>
    <row r="1150" spans="1:16" ht="9.75">
      <c r="A1150" s="65"/>
      <c r="B1150" s="65"/>
      <c r="C1150" s="58" t="s">
        <v>17</v>
      </c>
      <c r="D1150" s="62"/>
      <c r="E1150" s="62"/>
      <c r="F1150" s="62">
        <v>370644</v>
      </c>
      <c r="G1150" s="62"/>
      <c r="H1150" s="62"/>
      <c r="I1150" s="76">
        <v>370644</v>
      </c>
      <c r="J1150" s="21"/>
      <c r="K1150" s="2"/>
      <c r="L1150" s="2">
        <f>322614+48029</f>
        <v>370643</v>
      </c>
      <c r="M1150" s="2"/>
      <c r="N1150" s="2"/>
      <c r="O1150" s="15">
        <f t="shared" si="36"/>
        <v>370643</v>
      </c>
      <c r="P1150" s="38">
        <f t="shared" si="37"/>
        <v>0.9999973019932874</v>
      </c>
    </row>
    <row r="1151" spans="1:16" ht="9.75">
      <c r="A1151" s="65"/>
      <c r="B1151" s="65"/>
      <c r="C1151" s="58" t="s">
        <v>204</v>
      </c>
      <c r="D1151" s="62"/>
      <c r="E1151" s="62"/>
      <c r="F1151" s="62">
        <v>6916</v>
      </c>
      <c r="G1151" s="62"/>
      <c r="H1151" s="62"/>
      <c r="I1151" s="76">
        <v>6916</v>
      </c>
      <c r="J1151" s="21"/>
      <c r="K1151" s="2"/>
      <c r="L1151" s="2">
        <v>6551</v>
      </c>
      <c r="M1151" s="2"/>
      <c r="N1151" s="2"/>
      <c r="O1151" s="15">
        <f t="shared" si="36"/>
        <v>6551</v>
      </c>
      <c r="P1151" s="38">
        <f t="shared" si="37"/>
        <v>0.9472238288027762</v>
      </c>
    </row>
    <row r="1152" spans="1:16" ht="9.75">
      <c r="A1152" s="65"/>
      <c r="B1152" s="65"/>
      <c r="C1152" s="58" t="s">
        <v>205</v>
      </c>
      <c r="D1152" s="62"/>
      <c r="E1152" s="62"/>
      <c r="F1152" s="62">
        <v>1220</v>
      </c>
      <c r="G1152" s="62"/>
      <c r="H1152" s="62"/>
      <c r="I1152" s="76">
        <v>1220</v>
      </c>
      <c r="J1152" s="21"/>
      <c r="K1152" s="2"/>
      <c r="L1152" s="2">
        <v>1156</v>
      </c>
      <c r="M1152" s="2"/>
      <c r="N1152" s="2"/>
      <c r="O1152" s="15">
        <f t="shared" si="36"/>
        <v>1156</v>
      </c>
      <c r="P1152" s="38">
        <f t="shared" si="37"/>
        <v>0.9475409836065574</v>
      </c>
    </row>
    <row r="1153" spans="1:16" ht="9.75">
      <c r="A1153" s="65"/>
      <c r="B1153" s="65"/>
      <c r="C1153" s="58" t="s">
        <v>18</v>
      </c>
      <c r="D1153" s="62"/>
      <c r="E1153" s="62"/>
      <c r="F1153" s="62">
        <v>57132</v>
      </c>
      <c r="G1153" s="62"/>
      <c r="H1153" s="62"/>
      <c r="I1153" s="76">
        <v>57132</v>
      </c>
      <c r="J1153" s="21"/>
      <c r="K1153" s="2"/>
      <c r="L1153" s="2">
        <f>49073+7793</f>
        <v>56866</v>
      </c>
      <c r="M1153" s="2"/>
      <c r="N1153" s="2"/>
      <c r="O1153" s="15">
        <f t="shared" si="36"/>
        <v>56866</v>
      </c>
      <c r="P1153" s="38">
        <f t="shared" si="37"/>
        <v>0.9953441153819226</v>
      </c>
    </row>
    <row r="1154" spans="1:16" ht="9.75">
      <c r="A1154" s="65"/>
      <c r="B1154" s="65"/>
      <c r="C1154" s="58" t="s">
        <v>206</v>
      </c>
      <c r="D1154" s="62"/>
      <c r="E1154" s="62"/>
      <c r="F1154" s="62">
        <v>1132</v>
      </c>
      <c r="G1154" s="62"/>
      <c r="H1154" s="62"/>
      <c r="I1154" s="76">
        <v>1132</v>
      </c>
      <c r="J1154" s="21"/>
      <c r="K1154" s="2"/>
      <c r="L1154" s="2">
        <v>1063</v>
      </c>
      <c r="M1154" s="2"/>
      <c r="N1154" s="2"/>
      <c r="O1154" s="15">
        <f t="shared" si="36"/>
        <v>1063</v>
      </c>
      <c r="P1154" s="38">
        <f t="shared" si="37"/>
        <v>0.9390459363957597</v>
      </c>
    </row>
    <row r="1155" spans="1:16" ht="9.75">
      <c r="A1155" s="65"/>
      <c r="B1155" s="65"/>
      <c r="C1155" s="58" t="s">
        <v>207</v>
      </c>
      <c r="D1155" s="62"/>
      <c r="E1155" s="62"/>
      <c r="F1155" s="62">
        <v>200</v>
      </c>
      <c r="G1155" s="62"/>
      <c r="H1155" s="62"/>
      <c r="I1155" s="76">
        <v>200</v>
      </c>
      <c r="J1155" s="21"/>
      <c r="K1155" s="2"/>
      <c r="L1155" s="2">
        <v>187</v>
      </c>
      <c r="M1155" s="2"/>
      <c r="N1155" s="2"/>
      <c r="O1155" s="15">
        <f t="shared" si="36"/>
        <v>187</v>
      </c>
      <c r="P1155" s="38">
        <f t="shared" si="37"/>
        <v>0.935</v>
      </c>
    </row>
    <row r="1156" spans="1:16" ht="9.75">
      <c r="A1156" s="65"/>
      <c r="B1156" s="65"/>
      <c r="C1156" s="58" t="s">
        <v>162</v>
      </c>
      <c r="D1156" s="62"/>
      <c r="E1156" s="62"/>
      <c r="F1156" s="62">
        <v>18600</v>
      </c>
      <c r="G1156" s="62"/>
      <c r="H1156" s="62"/>
      <c r="I1156" s="76">
        <v>18600</v>
      </c>
      <c r="J1156" s="21"/>
      <c r="K1156" s="2"/>
      <c r="L1156" s="2">
        <v>18600</v>
      </c>
      <c r="M1156" s="2"/>
      <c r="N1156" s="2"/>
      <c r="O1156" s="15">
        <f t="shared" si="36"/>
        <v>18600</v>
      </c>
      <c r="P1156" s="38">
        <f t="shared" si="37"/>
        <v>1</v>
      </c>
    </row>
    <row r="1157" spans="1:16" ht="9.75">
      <c r="A1157" s="65"/>
      <c r="B1157" s="65"/>
      <c r="C1157" s="58" t="s">
        <v>33</v>
      </c>
      <c r="D1157" s="62"/>
      <c r="E1157" s="62"/>
      <c r="F1157" s="62">
        <v>67064</v>
      </c>
      <c r="G1157" s="62"/>
      <c r="H1157" s="62"/>
      <c r="I1157" s="76">
        <v>67064</v>
      </c>
      <c r="J1157" s="21"/>
      <c r="K1157" s="2"/>
      <c r="L1157" s="2">
        <f>60613+6450</f>
        <v>67063</v>
      </c>
      <c r="M1157" s="2"/>
      <c r="N1157" s="2"/>
      <c r="O1157" s="15">
        <f t="shared" si="36"/>
        <v>67063</v>
      </c>
      <c r="P1157" s="38">
        <f t="shared" si="37"/>
        <v>0.9999850888703328</v>
      </c>
    </row>
    <row r="1158" spans="1:16" ht="9.75">
      <c r="A1158" s="65"/>
      <c r="B1158" s="65"/>
      <c r="C1158" s="58" t="s">
        <v>23</v>
      </c>
      <c r="D1158" s="62"/>
      <c r="E1158" s="62"/>
      <c r="F1158" s="62">
        <v>62747</v>
      </c>
      <c r="G1158" s="62"/>
      <c r="H1158" s="62"/>
      <c r="I1158" s="76">
        <v>62747</v>
      </c>
      <c r="J1158" s="21"/>
      <c r="K1158" s="2"/>
      <c r="L1158" s="2">
        <v>62747</v>
      </c>
      <c r="M1158" s="2"/>
      <c r="N1158" s="2"/>
      <c r="O1158" s="15">
        <f t="shared" si="36"/>
        <v>62747</v>
      </c>
      <c r="P1158" s="38">
        <f t="shared" si="37"/>
        <v>1</v>
      </c>
    </row>
    <row r="1159" spans="1:16" ht="9.75">
      <c r="A1159" s="65"/>
      <c r="B1159" s="65"/>
      <c r="C1159" s="58" t="s">
        <v>24</v>
      </c>
      <c r="D1159" s="62"/>
      <c r="E1159" s="62"/>
      <c r="F1159" s="62">
        <v>29565</v>
      </c>
      <c r="G1159" s="62"/>
      <c r="H1159" s="62"/>
      <c r="I1159" s="76">
        <v>29565</v>
      </c>
      <c r="J1159" s="21"/>
      <c r="K1159" s="2"/>
      <c r="L1159" s="2">
        <v>29564</v>
      </c>
      <c r="M1159" s="2"/>
      <c r="N1159" s="2"/>
      <c r="O1159" s="15">
        <f t="shared" si="36"/>
        <v>29564</v>
      </c>
      <c r="P1159" s="38">
        <f t="shared" si="37"/>
        <v>0.999966176221884</v>
      </c>
    </row>
    <row r="1160" spans="1:16" ht="9.75">
      <c r="A1160" s="65"/>
      <c r="B1160" s="65"/>
      <c r="C1160" s="58" t="s">
        <v>50</v>
      </c>
      <c r="D1160" s="62"/>
      <c r="E1160" s="62"/>
      <c r="F1160" s="62">
        <v>5665</v>
      </c>
      <c r="G1160" s="62"/>
      <c r="H1160" s="62"/>
      <c r="I1160" s="76">
        <v>5665</v>
      </c>
      <c r="J1160" s="21"/>
      <c r="K1160" s="2"/>
      <c r="L1160" s="2">
        <v>5665</v>
      </c>
      <c r="M1160" s="2"/>
      <c r="N1160" s="2"/>
      <c r="O1160" s="15">
        <f aca="true" t="shared" si="38" ref="O1160:O1223">SUM(J1160:N1160)</f>
        <v>5665</v>
      </c>
      <c r="P1160" s="38">
        <f aca="true" t="shared" si="39" ref="P1160:P1223">O1160/I1160</f>
        <v>1</v>
      </c>
    </row>
    <row r="1161" spans="1:16" ht="9.75">
      <c r="A1161" s="65"/>
      <c r="B1161" s="65"/>
      <c r="C1161" s="58" t="s">
        <v>10</v>
      </c>
      <c r="D1161" s="62"/>
      <c r="E1161" s="62"/>
      <c r="F1161" s="62">
        <v>113640</v>
      </c>
      <c r="G1161" s="62"/>
      <c r="H1161" s="62"/>
      <c r="I1161" s="76">
        <v>113640</v>
      </c>
      <c r="J1161" s="21"/>
      <c r="K1161" s="2"/>
      <c r="L1161" s="2">
        <f>100027+13601</f>
        <v>113628</v>
      </c>
      <c r="M1161" s="2"/>
      <c r="N1161" s="2"/>
      <c r="O1161" s="15">
        <f t="shared" si="38"/>
        <v>113628</v>
      </c>
      <c r="P1161" s="38">
        <f t="shared" si="39"/>
        <v>0.9998944033790919</v>
      </c>
    </row>
    <row r="1162" spans="1:16" ht="21.75" customHeight="1">
      <c r="A1162" s="65"/>
      <c r="B1162" s="65"/>
      <c r="C1162" s="58" t="s">
        <v>220</v>
      </c>
      <c r="D1162" s="62"/>
      <c r="E1162" s="62"/>
      <c r="F1162" s="62">
        <v>1036</v>
      </c>
      <c r="G1162" s="62"/>
      <c r="H1162" s="62"/>
      <c r="I1162" s="76">
        <v>1036</v>
      </c>
      <c r="J1162" s="21"/>
      <c r="K1162" s="2"/>
      <c r="L1162" s="2">
        <v>1035</v>
      </c>
      <c r="M1162" s="2"/>
      <c r="N1162" s="2"/>
      <c r="O1162" s="15">
        <f t="shared" si="38"/>
        <v>1035</v>
      </c>
      <c r="P1162" s="38">
        <f t="shared" si="39"/>
        <v>0.999034749034749</v>
      </c>
    </row>
    <row r="1163" spans="1:16" ht="29.25">
      <c r="A1163" s="65"/>
      <c r="B1163" s="65"/>
      <c r="C1163" s="58" t="s">
        <v>221</v>
      </c>
      <c r="D1163" s="62"/>
      <c r="E1163" s="62"/>
      <c r="F1163" s="62">
        <v>703</v>
      </c>
      <c r="G1163" s="62"/>
      <c r="H1163" s="62"/>
      <c r="I1163" s="76">
        <v>703</v>
      </c>
      <c r="J1163" s="21"/>
      <c r="K1163" s="2"/>
      <c r="L1163" s="2">
        <v>702</v>
      </c>
      <c r="M1163" s="2"/>
      <c r="N1163" s="2"/>
      <c r="O1163" s="15">
        <f t="shared" si="38"/>
        <v>702</v>
      </c>
      <c r="P1163" s="38">
        <f t="shared" si="39"/>
        <v>0.9985775248933144</v>
      </c>
    </row>
    <row r="1164" spans="1:16" ht="9.75">
      <c r="A1164" s="65"/>
      <c r="B1164" s="65"/>
      <c r="C1164" s="58" t="s">
        <v>51</v>
      </c>
      <c r="D1164" s="62"/>
      <c r="E1164" s="62"/>
      <c r="F1164" s="62">
        <v>9857</v>
      </c>
      <c r="G1164" s="62"/>
      <c r="H1164" s="62"/>
      <c r="I1164" s="76">
        <v>9857</v>
      </c>
      <c r="J1164" s="21"/>
      <c r="K1164" s="2"/>
      <c r="L1164" s="2">
        <f>9777+80</f>
        <v>9857</v>
      </c>
      <c r="M1164" s="2"/>
      <c r="N1164" s="2"/>
      <c r="O1164" s="15">
        <f t="shared" si="38"/>
        <v>9857</v>
      </c>
      <c r="P1164" s="38">
        <f t="shared" si="39"/>
        <v>1</v>
      </c>
    </row>
    <row r="1165" spans="1:16" ht="9.75">
      <c r="A1165" s="65"/>
      <c r="B1165" s="65"/>
      <c r="C1165" s="58" t="s">
        <v>25</v>
      </c>
      <c r="D1165" s="62"/>
      <c r="E1165" s="62"/>
      <c r="F1165" s="62">
        <v>6599</v>
      </c>
      <c r="G1165" s="62"/>
      <c r="H1165" s="62"/>
      <c r="I1165" s="76">
        <v>6599</v>
      </c>
      <c r="J1165" s="21"/>
      <c r="K1165" s="2"/>
      <c r="L1165" s="2">
        <v>6599</v>
      </c>
      <c r="M1165" s="2"/>
      <c r="N1165" s="2"/>
      <c r="O1165" s="15">
        <f t="shared" si="38"/>
        <v>6599</v>
      </c>
      <c r="P1165" s="38">
        <f t="shared" si="39"/>
        <v>1</v>
      </c>
    </row>
    <row r="1166" spans="1:16" ht="19.5">
      <c r="A1166" s="65"/>
      <c r="B1166" s="65"/>
      <c r="C1166" s="58" t="s">
        <v>52</v>
      </c>
      <c r="D1166" s="62"/>
      <c r="E1166" s="62"/>
      <c r="F1166" s="62">
        <v>75531</v>
      </c>
      <c r="G1166" s="62"/>
      <c r="H1166" s="62"/>
      <c r="I1166" s="76">
        <v>75531</v>
      </c>
      <c r="J1166" s="21"/>
      <c r="K1166" s="2"/>
      <c r="L1166" s="2">
        <v>75531</v>
      </c>
      <c r="M1166" s="2"/>
      <c r="N1166" s="2"/>
      <c r="O1166" s="15">
        <f t="shared" si="38"/>
        <v>75531</v>
      </c>
      <c r="P1166" s="38">
        <f t="shared" si="39"/>
        <v>1</v>
      </c>
    </row>
    <row r="1167" spans="1:16" ht="19.5">
      <c r="A1167" s="65"/>
      <c r="B1167" s="65"/>
      <c r="C1167" s="58" t="s">
        <v>254</v>
      </c>
      <c r="D1167" s="62"/>
      <c r="E1167" s="62"/>
      <c r="F1167" s="62">
        <v>1540</v>
      </c>
      <c r="G1167" s="62"/>
      <c r="H1167" s="62"/>
      <c r="I1167" s="76">
        <v>1540</v>
      </c>
      <c r="J1167" s="21"/>
      <c r="K1167" s="2"/>
      <c r="L1167" s="2">
        <v>1540</v>
      </c>
      <c r="M1167" s="2"/>
      <c r="N1167" s="2"/>
      <c r="O1167" s="15">
        <f t="shared" si="38"/>
        <v>1540</v>
      </c>
      <c r="P1167" s="38">
        <f t="shared" si="39"/>
        <v>1</v>
      </c>
    </row>
    <row r="1168" spans="1:16" ht="19.5">
      <c r="A1168" s="65"/>
      <c r="B1168" s="65"/>
      <c r="C1168" s="58" t="s">
        <v>251</v>
      </c>
      <c r="D1168" s="62"/>
      <c r="E1168" s="62"/>
      <c r="F1168" s="62">
        <v>272</v>
      </c>
      <c r="G1168" s="62"/>
      <c r="H1168" s="62"/>
      <c r="I1168" s="76">
        <v>272</v>
      </c>
      <c r="J1168" s="21"/>
      <c r="K1168" s="2"/>
      <c r="L1168" s="2">
        <v>272</v>
      </c>
      <c r="M1168" s="2"/>
      <c r="N1168" s="2"/>
      <c r="O1168" s="15">
        <f t="shared" si="38"/>
        <v>272</v>
      </c>
      <c r="P1168" s="38">
        <f t="shared" si="39"/>
        <v>1</v>
      </c>
    </row>
    <row r="1169" spans="1:16" ht="21.75" customHeight="1">
      <c r="A1169" s="65"/>
      <c r="B1169" s="65"/>
      <c r="C1169" s="58" t="s">
        <v>225</v>
      </c>
      <c r="D1169" s="62"/>
      <c r="E1169" s="62"/>
      <c r="F1169" s="62">
        <v>2838</v>
      </c>
      <c r="G1169" s="62"/>
      <c r="H1169" s="62"/>
      <c r="I1169" s="76">
        <v>2838</v>
      </c>
      <c r="J1169" s="21"/>
      <c r="K1169" s="2"/>
      <c r="L1169" s="2">
        <v>2838</v>
      </c>
      <c r="M1169" s="2"/>
      <c r="N1169" s="2"/>
      <c r="O1169" s="15">
        <f t="shared" si="38"/>
        <v>2838</v>
      </c>
      <c r="P1169" s="38">
        <f t="shared" si="39"/>
        <v>1</v>
      </c>
    </row>
    <row r="1170" spans="1:16" ht="20.25" customHeight="1">
      <c r="A1170" s="65"/>
      <c r="B1170" s="65"/>
      <c r="C1170" s="58" t="s">
        <v>255</v>
      </c>
      <c r="D1170" s="62"/>
      <c r="E1170" s="62"/>
      <c r="F1170" s="62">
        <v>70312</v>
      </c>
      <c r="G1170" s="62"/>
      <c r="H1170" s="62"/>
      <c r="I1170" s="76">
        <v>70312</v>
      </c>
      <c r="J1170" s="21"/>
      <c r="K1170" s="2"/>
      <c r="L1170" s="2">
        <v>70312</v>
      </c>
      <c r="M1170" s="2"/>
      <c r="N1170" s="2"/>
      <c r="O1170" s="15">
        <f t="shared" si="38"/>
        <v>70312</v>
      </c>
      <c r="P1170" s="38">
        <f t="shared" si="39"/>
        <v>1</v>
      </c>
    </row>
    <row r="1171" spans="1:16" ht="29.25">
      <c r="A1171" s="65"/>
      <c r="B1171" s="65"/>
      <c r="C1171" s="58" t="s">
        <v>226</v>
      </c>
      <c r="D1171" s="62"/>
      <c r="E1171" s="62"/>
      <c r="F1171" s="62">
        <v>1000</v>
      </c>
      <c r="G1171" s="62"/>
      <c r="H1171" s="62"/>
      <c r="I1171" s="76">
        <v>1000</v>
      </c>
      <c r="J1171" s="21"/>
      <c r="K1171" s="2"/>
      <c r="L1171" s="2">
        <v>999</v>
      </c>
      <c r="M1171" s="2"/>
      <c r="N1171" s="2"/>
      <c r="O1171" s="15">
        <f t="shared" si="38"/>
        <v>999</v>
      </c>
      <c r="P1171" s="38">
        <f t="shared" si="39"/>
        <v>0.999</v>
      </c>
    </row>
    <row r="1172" spans="1:16" ht="9.75">
      <c r="A1172" s="65"/>
      <c r="B1172" s="66" t="s">
        <v>356</v>
      </c>
      <c r="C1172" s="36"/>
      <c r="D1172" s="35"/>
      <c r="E1172" s="35"/>
      <c r="F1172" s="35">
        <v>3470897</v>
      </c>
      <c r="G1172" s="35"/>
      <c r="H1172" s="35"/>
      <c r="I1172" s="35">
        <v>3470897</v>
      </c>
      <c r="J1172" s="19">
        <f>SUM(J1145:J1171)</f>
        <v>0</v>
      </c>
      <c r="K1172" s="20">
        <f>SUM(K1145:K1171)</f>
        <v>0</v>
      </c>
      <c r="L1172" s="20">
        <f>SUM(L1145:L1171)</f>
        <v>3470101</v>
      </c>
      <c r="M1172" s="20">
        <f>SUM(M1145:M1171)</f>
        <v>0</v>
      </c>
      <c r="N1172" s="20">
        <f>SUM(N1145:N1171)</f>
        <v>0</v>
      </c>
      <c r="O1172" s="27">
        <f t="shared" si="38"/>
        <v>3470101</v>
      </c>
      <c r="P1172" s="37">
        <f t="shared" si="39"/>
        <v>0.9997706644708846</v>
      </c>
    </row>
    <row r="1173" spans="1:16" ht="29.25">
      <c r="A1173" s="65"/>
      <c r="B1173" s="64" t="s">
        <v>134</v>
      </c>
      <c r="C1173" s="58" t="s">
        <v>54</v>
      </c>
      <c r="D1173" s="62">
        <v>44609</v>
      </c>
      <c r="E1173" s="62"/>
      <c r="F1173" s="62"/>
      <c r="G1173" s="62"/>
      <c r="H1173" s="62"/>
      <c r="I1173" s="76">
        <v>44609</v>
      </c>
      <c r="J1173" s="21">
        <v>41345</v>
      </c>
      <c r="K1173" s="2"/>
      <c r="L1173" s="2"/>
      <c r="M1173" s="2"/>
      <c r="N1173" s="2"/>
      <c r="O1173" s="15">
        <f t="shared" si="38"/>
        <v>41345</v>
      </c>
      <c r="P1173" s="38">
        <f t="shared" si="39"/>
        <v>0.9268309085610527</v>
      </c>
    </row>
    <row r="1174" spans="1:16" ht="29.25">
      <c r="A1174" s="65"/>
      <c r="B1174" s="65"/>
      <c r="C1174" s="58" t="s">
        <v>55</v>
      </c>
      <c r="D1174" s="62">
        <v>351449</v>
      </c>
      <c r="E1174" s="62"/>
      <c r="F1174" s="62"/>
      <c r="G1174" s="62"/>
      <c r="H1174" s="62"/>
      <c r="I1174" s="76">
        <v>351449</v>
      </c>
      <c r="J1174" s="21">
        <v>344387</v>
      </c>
      <c r="K1174" s="2"/>
      <c r="L1174" s="2"/>
      <c r="M1174" s="2"/>
      <c r="N1174" s="2"/>
      <c r="O1174" s="15">
        <f t="shared" si="38"/>
        <v>344387</v>
      </c>
      <c r="P1174" s="38">
        <f t="shared" si="39"/>
        <v>0.9799060461119536</v>
      </c>
    </row>
    <row r="1175" spans="1:16" ht="48.75">
      <c r="A1175" s="65"/>
      <c r="B1175" s="65"/>
      <c r="C1175" s="58" t="s">
        <v>119</v>
      </c>
      <c r="D1175" s="62">
        <v>40492</v>
      </c>
      <c r="E1175" s="62"/>
      <c r="F1175" s="62"/>
      <c r="G1175" s="62"/>
      <c r="H1175" s="62"/>
      <c r="I1175" s="76">
        <v>40492</v>
      </c>
      <c r="J1175" s="21">
        <v>40492</v>
      </c>
      <c r="K1175" s="2"/>
      <c r="L1175" s="2"/>
      <c r="M1175" s="2"/>
      <c r="N1175" s="2"/>
      <c r="O1175" s="15">
        <f t="shared" si="38"/>
        <v>40492</v>
      </c>
      <c r="P1175" s="38">
        <f t="shared" si="39"/>
        <v>1</v>
      </c>
    </row>
    <row r="1176" spans="1:16" ht="19.5">
      <c r="A1176" s="65"/>
      <c r="B1176" s="65"/>
      <c r="C1176" s="58" t="s">
        <v>163</v>
      </c>
      <c r="D1176" s="62">
        <v>250</v>
      </c>
      <c r="E1176" s="62"/>
      <c r="F1176" s="62"/>
      <c r="G1176" s="62"/>
      <c r="H1176" s="62"/>
      <c r="I1176" s="76">
        <v>250</v>
      </c>
      <c r="J1176" s="21">
        <v>250</v>
      </c>
      <c r="K1176" s="2"/>
      <c r="L1176" s="2"/>
      <c r="M1176" s="2"/>
      <c r="N1176" s="2"/>
      <c r="O1176" s="15">
        <f t="shared" si="38"/>
        <v>250</v>
      </c>
      <c r="P1176" s="38">
        <f t="shared" si="39"/>
        <v>1</v>
      </c>
    </row>
    <row r="1177" spans="1:16" ht="19.5">
      <c r="A1177" s="65"/>
      <c r="B1177" s="65"/>
      <c r="C1177" s="58" t="s">
        <v>447</v>
      </c>
      <c r="D1177" s="62">
        <v>29181</v>
      </c>
      <c r="E1177" s="62"/>
      <c r="F1177" s="62"/>
      <c r="G1177" s="62"/>
      <c r="H1177" s="62"/>
      <c r="I1177" s="76">
        <v>29181</v>
      </c>
      <c r="J1177" s="21">
        <v>28391</v>
      </c>
      <c r="K1177" s="2"/>
      <c r="L1177" s="2"/>
      <c r="M1177" s="2"/>
      <c r="N1177" s="2"/>
      <c r="O1177" s="15">
        <f t="shared" si="38"/>
        <v>28391</v>
      </c>
      <c r="P1177" s="38">
        <f t="shared" si="39"/>
        <v>0.972927589870121</v>
      </c>
    </row>
    <row r="1178" spans="1:16" ht="19.5">
      <c r="A1178" s="65"/>
      <c r="B1178" s="65"/>
      <c r="C1178" s="58" t="s">
        <v>30</v>
      </c>
      <c r="D1178" s="62">
        <v>7900</v>
      </c>
      <c r="E1178" s="62"/>
      <c r="F1178" s="62"/>
      <c r="G1178" s="62"/>
      <c r="H1178" s="62"/>
      <c r="I1178" s="76">
        <v>7900</v>
      </c>
      <c r="J1178" s="21">
        <v>2523</v>
      </c>
      <c r="K1178" s="2"/>
      <c r="L1178" s="2"/>
      <c r="M1178" s="2"/>
      <c r="N1178" s="2"/>
      <c r="O1178" s="15">
        <f t="shared" si="38"/>
        <v>2523</v>
      </c>
      <c r="P1178" s="38">
        <f t="shared" si="39"/>
        <v>0.31936708860759494</v>
      </c>
    </row>
    <row r="1179" spans="1:16" ht="20.25" customHeight="1">
      <c r="A1179" s="65"/>
      <c r="B1179" s="65"/>
      <c r="C1179" s="58" t="s">
        <v>168</v>
      </c>
      <c r="D1179" s="62">
        <v>6000</v>
      </c>
      <c r="E1179" s="62"/>
      <c r="F1179" s="62"/>
      <c r="G1179" s="62"/>
      <c r="H1179" s="62"/>
      <c r="I1179" s="76">
        <v>6000</v>
      </c>
      <c r="J1179" s="21">
        <v>6000</v>
      </c>
      <c r="K1179" s="2"/>
      <c r="L1179" s="2"/>
      <c r="M1179" s="2"/>
      <c r="N1179" s="2"/>
      <c r="O1179" s="15">
        <f t="shared" si="38"/>
        <v>6000</v>
      </c>
      <c r="P1179" s="38">
        <f t="shared" si="39"/>
        <v>1</v>
      </c>
    </row>
    <row r="1180" spans="1:16" ht="19.5">
      <c r="A1180" s="65"/>
      <c r="B1180" s="65"/>
      <c r="C1180" s="58" t="s">
        <v>48</v>
      </c>
      <c r="D1180" s="62">
        <v>423603</v>
      </c>
      <c r="E1180" s="62"/>
      <c r="F1180" s="62"/>
      <c r="G1180" s="62"/>
      <c r="H1180" s="62"/>
      <c r="I1180" s="76">
        <v>423603</v>
      </c>
      <c r="J1180" s="21">
        <v>416547</v>
      </c>
      <c r="K1180" s="2"/>
      <c r="L1180" s="2"/>
      <c r="M1180" s="2"/>
      <c r="N1180" s="2"/>
      <c r="O1180" s="15">
        <f t="shared" si="38"/>
        <v>416547</v>
      </c>
      <c r="P1180" s="38">
        <f t="shared" si="39"/>
        <v>0.9833428941721376</v>
      </c>
    </row>
    <row r="1181" spans="1:16" ht="19.5">
      <c r="A1181" s="65"/>
      <c r="B1181" s="65"/>
      <c r="C1181" s="58" t="s">
        <v>215</v>
      </c>
      <c r="D1181" s="62">
        <v>642467</v>
      </c>
      <c r="E1181" s="62"/>
      <c r="F1181" s="62"/>
      <c r="G1181" s="62"/>
      <c r="H1181" s="62"/>
      <c r="I1181" s="76">
        <v>642467</v>
      </c>
      <c r="J1181" s="21">
        <v>630704</v>
      </c>
      <c r="K1181" s="2"/>
      <c r="L1181" s="2"/>
      <c r="M1181" s="2"/>
      <c r="N1181" s="2"/>
      <c r="O1181" s="15">
        <f t="shared" si="38"/>
        <v>630704</v>
      </c>
      <c r="P1181" s="38">
        <f t="shared" si="39"/>
        <v>0.9816908884036067</v>
      </c>
    </row>
    <row r="1182" spans="1:16" ht="19.5">
      <c r="A1182" s="65"/>
      <c r="B1182" s="65"/>
      <c r="C1182" s="58" t="s">
        <v>216</v>
      </c>
      <c r="D1182" s="62">
        <v>224226</v>
      </c>
      <c r="E1182" s="62"/>
      <c r="F1182" s="62"/>
      <c r="G1182" s="62"/>
      <c r="H1182" s="62"/>
      <c r="I1182" s="76">
        <v>224226</v>
      </c>
      <c r="J1182" s="21">
        <v>224225</v>
      </c>
      <c r="K1182" s="2"/>
      <c r="L1182" s="2"/>
      <c r="M1182" s="2"/>
      <c r="N1182" s="2"/>
      <c r="O1182" s="15">
        <f t="shared" si="38"/>
        <v>224225</v>
      </c>
      <c r="P1182" s="38">
        <f t="shared" si="39"/>
        <v>0.9999955402138914</v>
      </c>
    </row>
    <row r="1183" spans="1:16" ht="9.75">
      <c r="A1183" s="65"/>
      <c r="B1183" s="65"/>
      <c r="C1183" s="58" t="s">
        <v>49</v>
      </c>
      <c r="D1183" s="62">
        <v>29384</v>
      </c>
      <c r="E1183" s="62"/>
      <c r="F1183" s="62"/>
      <c r="G1183" s="62"/>
      <c r="H1183" s="62"/>
      <c r="I1183" s="76">
        <v>29384</v>
      </c>
      <c r="J1183" s="21">
        <v>29384</v>
      </c>
      <c r="K1183" s="2"/>
      <c r="L1183" s="2"/>
      <c r="M1183" s="2"/>
      <c r="N1183" s="2"/>
      <c r="O1183" s="15">
        <f t="shared" si="38"/>
        <v>29384</v>
      </c>
      <c r="P1183" s="38">
        <f t="shared" si="39"/>
        <v>1</v>
      </c>
    </row>
    <row r="1184" spans="1:16" ht="9.75">
      <c r="A1184" s="65"/>
      <c r="B1184" s="65"/>
      <c r="C1184" s="58" t="s">
        <v>17</v>
      </c>
      <c r="D1184" s="62">
        <v>77495</v>
      </c>
      <c r="E1184" s="62"/>
      <c r="F1184" s="62"/>
      <c r="G1184" s="62"/>
      <c r="H1184" s="62"/>
      <c r="I1184" s="76">
        <v>77495</v>
      </c>
      <c r="J1184" s="21">
        <v>75559</v>
      </c>
      <c r="K1184" s="2"/>
      <c r="L1184" s="2"/>
      <c r="M1184" s="2"/>
      <c r="N1184" s="2"/>
      <c r="O1184" s="15">
        <f t="shared" si="38"/>
        <v>75559</v>
      </c>
      <c r="P1184" s="38">
        <f t="shared" si="39"/>
        <v>0.9750177430801987</v>
      </c>
    </row>
    <row r="1185" spans="1:16" ht="9.75">
      <c r="A1185" s="65"/>
      <c r="B1185" s="65"/>
      <c r="C1185" s="58" t="s">
        <v>204</v>
      </c>
      <c r="D1185" s="62">
        <v>110856</v>
      </c>
      <c r="E1185" s="62"/>
      <c r="F1185" s="62"/>
      <c r="G1185" s="62"/>
      <c r="H1185" s="62"/>
      <c r="I1185" s="76">
        <v>110856</v>
      </c>
      <c r="J1185" s="21">
        <v>98927</v>
      </c>
      <c r="K1185" s="2"/>
      <c r="L1185" s="2"/>
      <c r="M1185" s="2"/>
      <c r="N1185" s="2"/>
      <c r="O1185" s="15">
        <f t="shared" si="38"/>
        <v>98927</v>
      </c>
      <c r="P1185" s="38">
        <f t="shared" si="39"/>
        <v>0.8923919318755863</v>
      </c>
    </row>
    <row r="1186" spans="1:16" ht="9.75">
      <c r="A1186" s="65"/>
      <c r="B1186" s="65"/>
      <c r="C1186" s="58" t="s">
        <v>205</v>
      </c>
      <c r="D1186" s="62">
        <v>32812</v>
      </c>
      <c r="E1186" s="62"/>
      <c r="F1186" s="62"/>
      <c r="G1186" s="62"/>
      <c r="H1186" s="62"/>
      <c r="I1186" s="76">
        <v>32812</v>
      </c>
      <c r="J1186" s="21">
        <v>32811</v>
      </c>
      <c r="K1186" s="2"/>
      <c r="L1186" s="2"/>
      <c r="M1186" s="2"/>
      <c r="N1186" s="2"/>
      <c r="O1186" s="15">
        <f t="shared" si="38"/>
        <v>32811</v>
      </c>
      <c r="P1186" s="38">
        <f t="shared" si="39"/>
        <v>0.9999695233451177</v>
      </c>
    </row>
    <row r="1187" spans="1:16" ht="9.75">
      <c r="A1187" s="65"/>
      <c r="B1187" s="65"/>
      <c r="C1187" s="58" t="s">
        <v>18</v>
      </c>
      <c r="D1187" s="62">
        <v>13570</v>
      </c>
      <c r="E1187" s="62"/>
      <c r="F1187" s="62"/>
      <c r="G1187" s="62"/>
      <c r="H1187" s="62"/>
      <c r="I1187" s="76">
        <v>13570</v>
      </c>
      <c r="J1187" s="21">
        <v>13156</v>
      </c>
      <c r="K1187" s="2"/>
      <c r="L1187" s="2"/>
      <c r="M1187" s="2"/>
      <c r="N1187" s="2"/>
      <c r="O1187" s="15">
        <f t="shared" si="38"/>
        <v>13156</v>
      </c>
      <c r="P1187" s="38">
        <f t="shared" si="39"/>
        <v>0.9694915254237289</v>
      </c>
    </row>
    <row r="1188" spans="1:16" ht="9.75">
      <c r="A1188" s="65"/>
      <c r="B1188" s="65"/>
      <c r="C1188" s="58" t="s">
        <v>206</v>
      </c>
      <c r="D1188" s="62">
        <v>17488</v>
      </c>
      <c r="E1188" s="62"/>
      <c r="F1188" s="62"/>
      <c r="G1188" s="62"/>
      <c r="H1188" s="62"/>
      <c r="I1188" s="76">
        <v>17488</v>
      </c>
      <c r="J1188" s="21">
        <v>15265</v>
      </c>
      <c r="K1188" s="2"/>
      <c r="L1188" s="2"/>
      <c r="M1188" s="2"/>
      <c r="N1188" s="2"/>
      <c r="O1188" s="15">
        <f t="shared" si="38"/>
        <v>15265</v>
      </c>
      <c r="P1188" s="38">
        <f t="shared" si="39"/>
        <v>0.872884263494968</v>
      </c>
    </row>
    <row r="1189" spans="1:16" ht="9.75">
      <c r="A1189" s="65"/>
      <c r="B1189" s="65"/>
      <c r="C1189" s="58" t="s">
        <v>207</v>
      </c>
      <c r="D1189" s="62">
        <v>5164</v>
      </c>
      <c r="E1189" s="62"/>
      <c r="F1189" s="62"/>
      <c r="G1189" s="62"/>
      <c r="H1189" s="62"/>
      <c r="I1189" s="76">
        <v>5164</v>
      </c>
      <c r="J1189" s="21">
        <v>5101</v>
      </c>
      <c r="K1189" s="2"/>
      <c r="L1189" s="2"/>
      <c r="M1189" s="2"/>
      <c r="N1189" s="2"/>
      <c r="O1189" s="15">
        <f t="shared" si="38"/>
        <v>5101</v>
      </c>
      <c r="P1189" s="38">
        <f t="shared" si="39"/>
        <v>0.9878001549186677</v>
      </c>
    </row>
    <row r="1190" spans="1:16" ht="9.75">
      <c r="A1190" s="65"/>
      <c r="B1190" s="65"/>
      <c r="C1190" s="58" t="s">
        <v>162</v>
      </c>
      <c r="D1190" s="62">
        <v>339751</v>
      </c>
      <c r="E1190" s="62"/>
      <c r="F1190" s="62"/>
      <c r="G1190" s="62"/>
      <c r="H1190" s="62"/>
      <c r="I1190" s="76">
        <v>339751</v>
      </c>
      <c r="J1190" s="21">
        <v>338245</v>
      </c>
      <c r="K1190" s="2"/>
      <c r="L1190" s="2"/>
      <c r="M1190" s="2"/>
      <c r="N1190" s="2"/>
      <c r="O1190" s="15">
        <f t="shared" si="38"/>
        <v>338245</v>
      </c>
      <c r="P1190" s="38">
        <f t="shared" si="39"/>
        <v>0.9955673419651451</v>
      </c>
    </row>
    <row r="1191" spans="1:16" ht="9.75">
      <c r="A1191" s="65"/>
      <c r="B1191" s="65"/>
      <c r="C1191" s="58" t="s">
        <v>188</v>
      </c>
      <c r="D1191" s="62">
        <v>672940</v>
      </c>
      <c r="E1191" s="62"/>
      <c r="F1191" s="62"/>
      <c r="G1191" s="62"/>
      <c r="H1191" s="62"/>
      <c r="I1191" s="76">
        <v>672940</v>
      </c>
      <c r="J1191" s="21">
        <v>232233</v>
      </c>
      <c r="K1191" s="2"/>
      <c r="L1191" s="2"/>
      <c r="M1191" s="2"/>
      <c r="N1191" s="2"/>
      <c r="O1191" s="15">
        <f t="shared" si="38"/>
        <v>232233</v>
      </c>
      <c r="P1191" s="38">
        <f t="shared" si="39"/>
        <v>0.345102089339317</v>
      </c>
    </row>
    <row r="1192" spans="1:16" ht="9.75">
      <c r="A1192" s="65"/>
      <c r="B1192" s="65"/>
      <c r="C1192" s="58" t="s">
        <v>192</v>
      </c>
      <c r="D1192" s="62">
        <v>109410</v>
      </c>
      <c r="E1192" s="62"/>
      <c r="F1192" s="62"/>
      <c r="G1192" s="62"/>
      <c r="H1192" s="62"/>
      <c r="I1192" s="76">
        <v>109410</v>
      </c>
      <c r="J1192" s="21">
        <v>31614</v>
      </c>
      <c r="K1192" s="2"/>
      <c r="L1192" s="2"/>
      <c r="M1192" s="2"/>
      <c r="N1192" s="2"/>
      <c r="O1192" s="15">
        <f t="shared" si="38"/>
        <v>31614</v>
      </c>
      <c r="P1192" s="38">
        <f t="shared" si="39"/>
        <v>0.2889498217713189</v>
      </c>
    </row>
    <row r="1193" spans="1:16" ht="9.75">
      <c r="A1193" s="65"/>
      <c r="B1193" s="65"/>
      <c r="C1193" s="58" t="s">
        <v>33</v>
      </c>
      <c r="D1193" s="62">
        <v>217655</v>
      </c>
      <c r="E1193" s="62">
        <v>11200</v>
      </c>
      <c r="F1193" s="62"/>
      <c r="G1193" s="62"/>
      <c r="H1193" s="62"/>
      <c r="I1193" s="76">
        <v>228855</v>
      </c>
      <c r="J1193" s="21">
        <v>179517</v>
      </c>
      <c r="K1193" s="2">
        <v>11199</v>
      </c>
      <c r="L1193" s="2"/>
      <c r="M1193" s="2"/>
      <c r="N1193" s="2"/>
      <c r="O1193" s="15">
        <f t="shared" si="38"/>
        <v>190716</v>
      </c>
      <c r="P1193" s="38">
        <f t="shared" si="39"/>
        <v>0.833348626859802</v>
      </c>
    </row>
    <row r="1194" spans="1:16" ht="9.75">
      <c r="A1194" s="65"/>
      <c r="B1194" s="65"/>
      <c r="C1194" s="58" t="s">
        <v>211</v>
      </c>
      <c r="D1194" s="62">
        <v>3224</v>
      </c>
      <c r="E1194" s="62"/>
      <c r="F1194" s="62"/>
      <c r="G1194" s="62"/>
      <c r="H1194" s="62"/>
      <c r="I1194" s="76">
        <v>3224</v>
      </c>
      <c r="J1194" s="21">
        <v>372</v>
      </c>
      <c r="K1194" s="2"/>
      <c r="L1194" s="2"/>
      <c r="M1194" s="2"/>
      <c r="N1194" s="2"/>
      <c r="O1194" s="15">
        <f t="shared" si="38"/>
        <v>372</v>
      </c>
      <c r="P1194" s="38">
        <f t="shared" si="39"/>
        <v>0.11538461538461539</v>
      </c>
    </row>
    <row r="1195" spans="1:16" ht="9.75">
      <c r="A1195" s="65"/>
      <c r="B1195" s="65"/>
      <c r="C1195" s="58" t="s">
        <v>189</v>
      </c>
      <c r="D1195" s="62">
        <v>124794</v>
      </c>
      <c r="E1195" s="62"/>
      <c r="F1195" s="62"/>
      <c r="G1195" s="62"/>
      <c r="H1195" s="62"/>
      <c r="I1195" s="76">
        <v>124794</v>
      </c>
      <c r="J1195" s="21">
        <v>114333</v>
      </c>
      <c r="K1195" s="2"/>
      <c r="L1195" s="2"/>
      <c r="M1195" s="2"/>
      <c r="N1195" s="2"/>
      <c r="O1195" s="15">
        <f t="shared" si="38"/>
        <v>114333</v>
      </c>
      <c r="P1195" s="38">
        <f t="shared" si="39"/>
        <v>0.9161738545122362</v>
      </c>
    </row>
    <row r="1196" spans="1:16" ht="9.75">
      <c r="A1196" s="65"/>
      <c r="B1196" s="65"/>
      <c r="C1196" s="58" t="s">
        <v>193</v>
      </c>
      <c r="D1196" s="62">
        <v>11999</v>
      </c>
      <c r="E1196" s="62"/>
      <c r="F1196" s="62"/>
      <c r="G1196" s="62"/>
      <c r="H1196" s="62"/>
      <c r="I1196" s="76">
        <v>11999</v>
      </c>
      <c r="J1196" s="21">
        <v>10131</v>
      </c>
      <c r="K1196" s="2"/>
      <c r="L1196" s="2"/>
      <c r="M1196" s="2"/>
      <c r="N1196" s="2"/>
      <c r="O1196" s="15">
        <f t="shared" si="38"/>
        <v>10131</v>
      </c>
      <c r="P1196" s="38">
        <f t="shared" si="39"/>
        <v>0.8443203600300025</v>
      </c>
    </row>
    <row r="1197" spans="1:16" ht="9.75">
      <c r="A1197" s="65"/>
      <c r="B1197" s="65"/>
      <c r="C1197" s="58" t="s">
        <v>115</v>
      </c>
      <c r="D1197" s="62">
        <v>300</v>
      </c>
      <c r="E1197" s="62"/>
      <c r="F1197" s="62"/>
      <c r="G1197" s="62"/>
      <c r="H1197" s="62"/>
      <c r="I1197" s="76">
        <v>300</v>
      </c>
      <c r="J1197" s="21">
        <v>300</v>
      </c>
      <c r="K1197" s="2"/>
      <c r="L1197" s="2"/>
      <c r="M1197" s="2"/>
      <c r="N1197" s="2"/>
      <c r="O1197" s="15">
        <f t="shared" si="38"/>
        <v>300</v>
      </c>
      <c r="P1197" s="38">
        <f t="shared" si="39"/>
        <v>1</v>
      </c>
    </row>
    <row r="1198" spans="1:16" ht="19.5">
      <c r="A1198" s="65"/>
      <c r="B1198" s="65"/>
      <c r="C1198" s="58" t="s">
        <v>399</v>
      </c>
      <c r="D1198" s="62">
        <v>168824</v>
      </c>
      <c r="E1198" s="62"/>
      <c r="F1198" s="62"/>
      <c r="G1198" s="62"/>
      <c r="H1198" s="62"/>
      <c r="I1198" s="76">
        <v>168824</v>
      </c>
      <c r="J1198" s="21">
        <v>106908</v>
      </c>
      <c r="K1198" s="2"/>
      <c r="L1198" s="2"/>
      <c r="M1198" s="2"/>
      <c r="N1198" s="2"/>
      <c r="O1198" s="15">
        <f t="shared" si="38"/>
        <v>106908</v>
      </c>
      <c r="P1198" s="38">
        <f t="shared" si="39"/>
        <v>0.6332511965123442</v>
      </c>
    </row>
    <row r="1199" spans="1:16" ht="19.5">
      <c r="A1199" s="65"/>
      <c r="B1199" s="65"/>
      <c r="C1199" s="58" t="s">
        <v>400</v>
      </c>
      <c r="D1199" s="62">
        <v>29793</v>
      </c>
      <c r="E1199" s="62"/>
      <c r="F1199" s="62"/>
      <c r="G1199" s="62"/>
      <c r="H1199" s="62"/>
      <c r="I1199" s="76">
        <v>29793</v>
      </c>
      <c r="J1199" s="21">
        <v>18866</v>
      </c>
      <c r="K1199" s="2"/>
      <c r="L1199" s="2"/>
      <c r="M1199" s="2"/>
      <c r="N1199" s="2"/>
      <c r="O1199" s="15">
        <f t="shared" si="38"/>
        <v>18866</v>
      </c>
      <c r="P1199" s="38">
        <f t="shared" si="39"/>
        <v>0.6332359950323901</v>
      </c>
    </row>
    <row r="1200" spans="1:16" ht="9.75">
      <c r="A1200" s="65"/>
      <c r="B1200" s="65"/>
      <c r="C1200" s="58" t="s">
        <v>23</v>
      </c>
      <c r="D1200" s="62">
        <v>50300</v>
      </c>
      <c r="E1200" s="62"/>
      <c r="F1200" s="62"/>
      <c r="G1200" s="62"/>
      <c r="H1200" s="62"/>
      <c r="I1200" s="76">
        <v>50300</v>
      </c>
      <c r="J1200" s="21">
        <v>43037</v>
      </c>
      <c r="K1200" s="2"/>
      <c r="L1200" s="2"/>
      <c r="M1200" s="2"/>
      <c r="N1200" s="2"/>
      <c r="O1200" s="15">
        <f t="shared" si="38"/>
        <v>43037</v>
      </c>
      <c r="P1200" s="38">
        <f t="shared" si="39"/>
        <v>0.8556063618290258</v>
      </c>
    </row>
    <row r="1201" spans="1:16" ht="9.75">
      <c r="A1201" s="65"/>
      <c r="B1201" s="65"/>
      <c r="C1201" s="58" t="s">
        <v>357</v>
      </c>
      <c r="D1201" s="62">
        <v>45146</v>
      </c>
      <c r="E1201" s="62"/>
      <c r="F1201" s="62"/>
      <c r="G1201" s="62"/>
      <c r="H1201" s="62"/>
      <c r="I1201" s="76">
        <v>45146</v>
      </c>
      <c r="J1201" s="21">
        <v>1795</v>
      </c>
      <c r="K1201" s="2"/>
      <c r="L1201" s="2"/>
      <c r="M1201" s="2"/>
      <c r="N1201" s="2"/>
      <c r="O1201" s="15">
        <f t="shared" si="38"/>
        <v>1795</v>
      </c>
      <c r="P1201" s="38">
        <f t="shared" si="39"/>
        <v>0.03975989013423116</v>
      </c>
    </row>
    <row r="1202" spans="1:16" ht="9.75">
      <c r="A1202" s="65"/>
      <c r="B1202" s="65"/>
      <c r="C1202" s="58" t="s">
        <v>358</v>
      </c>
      <c r="D1202" s="62">
        <v>7769</v>
      </c>
      <c r="E1202" s="62"/>
      <c r="F1202" s="62"/>
      <c r="G1202" s="62"/>
      <c r="H1202" s="62"/>
      <c r="I1202" s="76">
        <v>7769</v>
      </c>
      <c r="J1202" s="21">
        <v>111</v>
      </c>
      <c r="K1202" s="2"/>
      <c r="L1202" s="2"/>
      <c r="M1202" s="2"/>
      <c r="N1202" s="2"/>
      <c r="O1202" s="15">
        <f t="shared" si="38"/>
        <v>111</v>
      </c>
      <c r="P1202" s="38">
        <f t="shared" si="39"/>
        <v>0.014287553095636504</v>
      </c>
    </row>
    <row r="1203" spans="1:16" ht="9.75">
      <c r="A1203" s="65"/>
      <c r="B1203" s="65"/>
      <c r="C1203" s="58" t="s">
        <v>24</v>
      </c>
      <c r="D1203" s="62">
        <v>19160</v>
      </c>
      <c r="E1203" s="62"/>
      <c r="F1203" s="62"/>
      <c r="G1203" s="62"/>
      <c r="H1203" s="62"/>
      <c r="I1203" s="76">
        <v>19160</v>
      </c>
      <c r="J1203" s="21">
        <v>19160</v>
      </c>
      <c r="K1203" s="2"/>
      <c r="L1203" s="2"/>
      <c r="M1203" s="2"/>
      <c r="N1203" s="2"/>
      <c r="O1203" s="15">
        <f t="shared" si="38"/>
        <v>19160</v>
      </c>
      <c r="P1203" s="38">
        <f t="shared" si="39"/>
        <v>1</v>
      </c>
    </row>
    <row r="1204" spans="1:16" ht="9.75">
      <c r="A1204" s="65"/>
      <c r="B1204" s="65"/>
      <c r="C1204" s="58" t="s">
        <v>50</v>
      </c>
      <c r="D1204" s="62">
        <v>240</v>
      </c>
      <c r="E1204" s="62"/>
      <c r="F1204" s="62"/>
      <c r="G1204" s="62"/>
      <c r="H1204" s="62"/>
      <c r="I1204" s="76">
        <v>240</v>
      </c>
      <c r="J1204" s="21">
        <v>188</v>
      </c>
      <c r="K1204" s="2"/>
      <c r="L1204" s="2"/>
      <c r="M1204" s="2"/>
      <c r="N1204" s="2"/>
      <c r="O1204" s="15">
        <f t="shared" si="38"/>
        <v>188</v>
      </c>
      <c r="P1204" s="38">
        <f t="shared" si="39"/>
        <v>0.7833333333333333</v>
      </c>
    </row>
    <row r="1205" spans="1:16" ht="9.75">
      <c r="A1205" s="65"/>
      <c r="B1205" s="65"/>
      <c r="C1205" s="58" t="s">
        <v>10</v>
      </c>
      <c r="D1205" s="62">
        <v>490528</v>
      </c>
      <c r="E1205" s="62">
        <v>7500</v>
      </c>
      <c r="F1205" s="62"/>
      <c r="G1205" s="62"/>
      <c r="H1205" s="62"/>
      <c r="I1205" s="76">
        <v>498028</v>
      </c>
      <c r="J1205" s="21">
        <v>470943</v>
      </c>
      <c r="K1205" s="2">
        <v>7482</v>
      </c>
      <c r="L1205" s="2"/>
      <c r="M1205" s="2"/>
      <c r="N1205" s="2"/>
      <c r="O1205" s="15">
        <f t="shared" si="38"/>
        <v>478425</v>
      </c>
      <c r="P1205" s="38">
        <f t="shared" si="39"/>
        <v>0.9606387592665473</v>
      </c>
    </row>
    <row r="1206" spans="1:16" ht="9.75">
      <c r="A1206" s="65"/>
      <c r="B1206" s="65"/>
      <c r="C1206" s="58" t="s">
        <v>212</v>
      </c>
      <c r="D1206" s="62">
        <v>6449</v>
      </c>
      <c r="E1206" s="62"/>
      <c r="F1206" s="62"/>
      <c r="G1206" s="62"/>
      <c r="H1206" s="62"/>
      <c r="I1206" s="76">
        <v>6449</v>
      </c>
      <c r="J1206" s="21">
        <v>1925</v>
      </c>
      <c r="K1206" s="2"/>
      <c r="L1206" s="2"/>
      <c r="M1206" s="2"/>
      <c r="N1206" s="2"/>
      <c r="O1206" s="15">
        <f t="shared" si="38"/>
        <v>1925</v>
      </c>
      <c r="P1206" s="38">
        <f t="shared" si="39"/>
        <v>0.2984958908357885</v>
      </c>
    </row>
    <row r="1207" spans="1:16" ht="9.75">
      <c r="A1207" s="65"/>
      <c r="B1207" s="65"/>
      <c r="C1207" s="58" t="s">
        <v>190</v>
      </c>
      <c r="D1207" s="62">
        <v>885310</v>
      </c>
      <c r="E1207" s="62"/>
      <c r="F1207" s="62"/>
      <c r="G1207" s="62"/>
      <c r="H1207" s="62"/>
      <c r="I1207" s="76">
        <v>885310</v>
      </c>
      <c r="J1207" s="21">
        <v>850302</v>
      </c>
      <c r="K1207" s="2"/>
      <c r="L1207" s="2"/>
      <c r="M1207" s="2"/>
      <c r="N1207" s="2"/>
      <c r="O1207" s="15">
        <f t="shared" si="38"/>
        <v>850302</v>
      </c>
      <c r="P1207" s="38">
        <f t="shared" si="39"/>
        <v>0.9604567891473044</v>
      </c>
    </row>
    <row r="1208" spans="1:16" ht="9.75">
      <c r="A1208" s="65"/>
      <c r="B1208" s="65"/>
      <c r="C1208" s="58" t="s">
        <v>191</v>
      </c>
      <c r="D1208" s="62">
        <v>58945</v>
      </c>
      <c r="E1208" s="62"/>
      <c r="F1208" s="62"/>
      <c r="G1208" s="62"/>
      <c r="H1208" s="62"/>
      <c r="I1208" s="76">
        <v>58945</v>
      </c>
      <c r="J1208" s="21">
        <v>53144</v>
      </c>
      <c r="K1208" s="2"/>
      <c r="L1208" s="2"/>
      <c r="M1208" s="2"/>
      <c r="N1208" s="2"/>
      <c r="O1208" s="15">
        <f t="shared" si="38"/>
        <v>53144</v>
      </c>
      <c r="P1208" s="38">
        <f t="shared" si="39"/>
        <v>0.9015862244465179</v>
      </c>
    </row>
    <row r="1209" spans="1:16" ht="19.5">
      <c r="A1209" s="65"/>
      <c r="B1209" s="65"/>
      <c r="C1209" s="58" t="s">
        <v>194</v>
      </c>
      <c r="D1209" s="62">
        <v>4320</v>
      </c>
      <c r="E1209" s="62"/>
      <c r="F1209" s="62"/>
      <c r="G1209" s="62"/>
      <c r="H1209" s="62"/>
      <c r="I1209" s="76">
        <v>4320</v>
      </c>
      <c r="J1209" s="21">
        <v>3273</v>
      </c>
      <c r="K1209" s="2"/>
      <c r="L1209" s="2"/>
      <c r="M1209" s="2"/>
      <c r="N1209" s="2"/>
      <c r="O1209" s="15">
        <f t="shared" si="38"/>
        <v>3273</v>
      </c>
      <c r="P1209" s="38">
        <f t="shared" si="39"/>
        <v>0.7576388888888889</v>
      </c>
    </row>
    <row r="1210" spans="1:16" ht="19.5">
      <c r="A1210" s="65"/>
      <c r="B1210" s="65"/>
      <c r="C1210" s="58" t="s">
        <v>410</v>
      </c>
      <c r="D1210" s="62">
        <v>565</v>
      </c>
      <c r="E1210" s="62"/>
      <c r="F1210" s="62"/>
      <c r="G1210" s="62"/>
      <c r="H1210" s="62"/>
      <c r="I1210" s="76">
        <v>565</v>
      </c>
      <c r="J1210" s="21">
        <v>1</v>
      </c>
      <c r="K1210" s="2"/>
      <c r="L1210" s="2"/>
      <c r="M1210" s="2"/>
      <c r="N1210" s="2"/>
      <c r="O1210" s="15">
        <f t="shared" si="38"/>
        <v>1</v>
      </c>
      <c r="P1210" s="38">
        <f t="shared" si="39"/>
        <v>0.0017699115044247787</v>
      </c>
    </row>
    <row r="1211" spans="1:16" ht="19.5">
      <c r="A1211" s="65"/>
      <c r="B1211" s="65"/>
      <c r="C1211" s="58" t="s">
        <v>411</v>
      </c>
      <c r="D1211" s="62">
        <v>35</v>
      </c>
      <c r="E1211" s="62"/>
      <c r="F1211" s="62"/>
      <c r="G1211" s="62"/>
      <c r="H1211" s="62"/>
      <c r="I1211" s="76">
        <v>35</v>
      </c>
      <c r="J1211" s="21"/>
      <c r="K1211" s="2"/>
      <c r="L1211" s="2"/>
      <c r="M1211" s="2"/>
      <c r="N1211" s="2"/>
      <c r="O1211" s="15">
        <f t="shared" si="38"/>
        <v>0</v>
      </c>
      <c r="P1211" s="38">
        <f t="shared" si="39"/>
        <v>0</v>
      </c>
    </row>
    <row r="1212" spans="1:16" ht="21" customHeight="1">
      <c r="A1212" s="65"/>
      <c r="B1212" s="65"/>
      <c r="C1212" s="58" t="s">
        <v>220</v>
      </c>
      <c r="D1212" s="62">
        <v>6406</v>
      </c>
      <c r="E1212" s="62"/>
      <c r="F1212" s="62"/>
      <c r="G1212" s="62"/>
      <c r="H1212" s="62"/>
      <c r="I1212" s="76">
        <v>6406</v>
      </c>
      <c r="J1212" s="21">
        <v>5593</v>
      </c>
      <c r="K1212" s="2"/>
      <c r="L1212" s="2"/>
      <c r="M1212" s="2"/>
      <c r="N1212" s="2"/>
      <c r="O1212" s="15">
        <f t="shared" si="38"/>
        <v>5593</v>
      </c>
      <c r="P1212" s="38">
        <f t="shared" si="39"/>
        <v>0.8730877302528879</v>
      </c>
    </row>
    <row r="1213" spans="1:16" ht="19.5">
      <c r="A1213" s="65"/>
      <c r="B1213" s="65"/>
      <c r="C1213" s="58" t="s">
        <v>412</v>
      </c>
      <c r="D1213" s="62">
        <v>10737</v>
      </c>
      <c r="E1213" s="62"/>
      <c r="F1213" s="62"/>
      <c r="G1213" s="62"/>
      <c r="H1213" s="62"/>
      <c r="I1213" s="76">
        <v>10737</v>
      </c>
      <c r="J1213" s="21">
        <v>10085</v>
      </c>
      <c r="K1213" s="2"/>
      <c r="L1213" s="2"/>
      <c r="M1213" s="2"/>
      <c r="N1213" s="2"/>
      <c r="O1213" s="15">
        <f t="shared" si="38"/>
        <v>10085</v>
      </c>
      <c r="P1213" s="38">
        <f t="shared" si="39"/>
        <v>0.9392754028127037</v>
      </c>
    </row>
    <row r="1214" spans="1:16" ht="19.5">
      <c r="A1214" s="65"/>
      <c r="B1214" s="65"/>
      <c r="C1214" s="58" t="s">
        <v>413</v>
      </c>
      <c r="D1214" s="62">
        <v>663</v>
      </c>
      <c r="E1214" s="62"/>
      <c r="F1214" s="62"/>
      <c r="G1214" s="62"/>
      <c r="H1214" s="62"/>
      <c r="I1214" s="76">
        <v>663</v>
      </c>
      <c r="J1214" s="21">
        <v>623</v>
      </c>
      <c r="K1214" s="2"/>
      <c r="L1214" s="2"/>
      <c r="M1214" s="2"/>
      <c r="N1214" s="2"/>
      <c r="O1214" s="15">
        <f t="shared" si="38"/>
        <v>623</v>
      </c>
      <c r="P1214" s="38">
        <f t="shared" si="39"/>
        <v>0.9396681749622926</v>
      </c>
    </row>
    <row r="1215" spans="1:16" ht="29.25">
      <c r="A1215" s="65"/>
      <c r="B1215" s="65"/>
      <c r="C1215" s="58" t="s">
        <v>221</v>
      </c>
      <c r="D1215" s="62">
        <v>5000</v>
      </c>
      <c r="E1215" s="62"/>
      <c r="F1215" s="62"/>
      <c r="G1215" s="62"/>
      <c r="H1215" s="62"/>
      <c r="I1215" s="76">
        <v>5000</v>
      </c>
      <c r="J1215" s="21">
        <v>3932</v>
      </c>
      <c r="K1215" s="2"/>
      <c r="L1215" s="2"/>
      <c r="M1215" s="2"/>
      <c r="N1215" s="2"/>
      <c r="O1215" s="15">
        <f t="shared" si="38"/>
        <v>3932</v>
      </c>
      <c r="P1215" s="38">
        <f t="shared" si="39"/>
        <v>0.7864</v>
      </c>
    </row>
    <row r="1216" spans="1:16" ht="29.25">
      <c r="A1216" s="65"/>
      <c r="B1216" s="65"/>
      <c r="C1216" s="58" t="s">
        <v>414</v>
      </c>
      <c r="D1216" s="62">
        <v>2630</v>
      </c>
      <c r="E1216" s="62"/>
      <c r="F1216" s="62"/>
      <c r="G1216" s="62"/>
      <c r="H1216" s="62"/>
      <c r="I1216" s="76">
        <v>2630</v>
      </c>
      <c r="J1216" s="21">
        <v>1760</v>
      </c>
      <c r="K1216" s="2"/>
      <c r="L1216" s="2"/>
      <c r="M1216" s="2"/>
      <c r="N1216" s="2"/>
      <c r="O1216" s="15">
        <f t="shared" si="38"/>
        <v>1760</v>
      </c>
      <c r="P1216" s="38">
        <f t="shared" si="39"/>
        <v>0.6692015209125475</v>
      </c>
    </row>
    <row r="1217" spans="1:16" ht="29.25">
      <c r="A1217" s="65"/>
      <c r="B1217" s="65"/>
      <c r="C1217" s="58" t="s">
        <v>415</v>
      </c>
      <c r="D1217" s="62">
        <v>163</v>
      </c>
      <c r="E1217" s="62"/>
      <c r="F1217" s="62"/>
      <c r="G1217" s="62"/>
      <c r="H1217" s="62"/>
      <c r="I1217" s="76">
        <v>163</v>
      </c>
      <c r="J1217" s="21">
        <v>109</v>
      </c>
      <c r="K1217" s="2"/>
      <c r="L1217" s="2"/>
      <c r="M1217" s="2"/>
      <c r="N1217" s="2"/>
      <c r="O1217" s="15">
        <f t="shared" si="38"/>
        <v>109</v>
      </c>
      <c r="P1217" s="38">
        <f t="shared" si="39"/>
        <v>0.6687116564417178</v>
      </c>
    </row>
    <row r="1218" spans="1:16" ht="19.5">
      <c r="A1218" s="65"/>
      <c r="B1218" s="65"/>
      <c r="C1218" s="58" t="s">
        <v>219</v>
      </c>
      <c r="D1218" s="62">
        <v>100435</v>
      </c>
      <c r="E1218" s="62"/>
      <c r="F1218" s="62"/>
      <c r="G1218" s="62"/>
      <c r="H1218" s="62"/>
      <c r="I1218" s="76">
        <v>100435</v>
      </c>
      <c r="J1218" s="21">
        <v>99700</v>
      </c>
      <c r="K1218" s="2"/>
      <c r="L1218" s="2"/>
      <c r="M1218" s="2"/>
      <c r="N1218" s="2"/>
      <c r="O1218" s="15">
        <f t="shared" si="38"/>
        <v>99700</v>
      </c>
      <c r="P1218" s="38">
        <f t="shared" si="39"/>
        <v>0.9926818340220043</v>
      </c>
    </row>
    <row r="1219" spans="1:16" ht="29.25">
      <c r="A1219" s="65"/>
      <c r="B1219" s="65"/>
      <c r="C1219" s="58" t="s">
        <v>233</v>
      </c>
      <c r="D1219" s="62">
        <v>21020</v>
      </c>
      <c r="E1219" s="62"/>
      <c r="F1219" s="62"/>
      <c r="G1219" s="62"/>
      <c r="H1219" s="62"/>
      <c r="I1219" s="76">
        <v>21020</v>
      </c>
      <c r="J1219" s="21">
        <v>19951</v>
      </c>
      <c r="K1219" s="2"/>
      <c r="L1219" s="2"/>
      <c r="M1219" s="2"/>
      <c r="N1219" s="2"/>
      <c r="O1219" s="15">
        <f t="shared" si="38"/>
        <v>19951</v>
      </c>
      <c r="P1219" s="38">
        <f t="shared" si="39"/>
        <v>0.9491436726926736</v>
      </c>
    </row>
    <row r="1220" spans="1:16" ht="29.25">
      <c r="A1220" s="65"/>
      <c r="B1220" s="65"/>
      <c r="C1220" s="58" t="s">
        <v>416</v>
      </c>
      <c r="D1220" s="62">
        <v>57712</v>
      </c>
      <c r="E1220" s="62"/>
      <c r="F1220" s="62"/>
      <c r="G1220" s="62"/>
      <c r="H1220" s="62"/>
      <c r="I1220" s="76">
        <v>57712</v>
      </c>
      <c r="J1220" s="21">
        <v>53294</v>
      </c>
      <c r="K1220" s="2"/>
      <c r="L1220" s="2"/>
      <c r="M1220" s="2"/>
      <c r="N1220" s="2"/>
      <c r="O1220" s="15">
        <f t="shared" si="38"/>
        <v>53294</v>
      </c>
      <c r="P1220" s="38">
        <f t="shared" si="39"/>
        <v>0.9234474632658719</v>
      </c>
    </row>
    <row r="1221" spans="1:16" ht="31.5" customHeight="1">
      <c r="A1221" s="65"/>
      <c r="B1221" s="65"/>
      <c r="C1221" s="58" t="s">
        <v>417</v>
      </c>
      <c r="D1221" s="62">
        <v>3571</v>
      </c>
      <c r="E1221" s="62"/>
      <c r="F1221" s="62"/>
      <c r="G1221" s="62"/>
      <c r="H1221" s="62"/>
      <c r="I1221" s="76">
        <v>3571</v>
      </c>
      <c r="J1221" s="21">
        <v>3293</v>
      </c>
      <c r="K1221" s="2"/>
      <c r="L1221" s="2"/>
      <c r="M1221" s="2"/>
      <c r="N1221" s="2"/>
      <c r="O1221" s="15">
        <f t="shared" si="38"/>
        <v>3293</v>
      </c>
      <c r="P1221" s="38">
        <f t="shared" si="39"/>
        <v>0.9221506580789695</v>
      </c>
    </row>
    <row r="1222" spans="1:16" ht="13.5" customHeight="1">
      <c r="A1222" s="65"/>
      <c r="B1222" s="65"/>
      <c r="C1222" s="58" t="s">
        <v>51</v>
      </c>
      <c r="D1222" s="62">
        <v>69</v>
      </c>
      <c r="E1222" s="62"/>
      <c r="F1222" s="62"/>
      <c r="G1222" s="62"/>
      <c r="H1222" s="62"/>
      <c r="I1222" s="76">
        <v>69</v>
      </c>
      <c r="J1222" s="21">
        <v>69</v>
      </c>
      <c r="K1222" s="2"/>
      <c r="L1222" s="2"/>
      <c r="M1222" s="2"/>
      <c r="N1222" s="2"/>
      <c r="O1222" s="15">
        <f t="shared" si="38"/>
        <v>69</v>
      </c>
      <c r="P1222" s="38">
        <f t="shared" si="39"/>
        <v>1</v>
      </c>
    </row>
    <row r="1223" spans="1:16" ht="10.5" customHeight="1">
      <c r="A1223" s="65"/>
      <c r="B1223" s="65"/>
      <c r="C1223" s="58" t="s">
        <v>404</v>
      </c>
      <c r="D1223" s="62">
        <v>1700</v>
      </c>
      <c r="E1223" s="62"/>
      <c r="F1223" s="62"/>
      <c r="G1223" s="62"/>
      <c r="H1223" s="62"/>
      <c r="I1223" s="76">
        <v>1700</v>
      </c>
      <c r="J1223" s="21">
        <v>1552</v>
      </c>
      <c r="K1223" s="2"/>
      <c r="L1223" s="2"/>
      <c r="M1223" s="2"/>
      <c r="N1223" s="2"/>
      <c r="O1223" s="15">
        <f t="shared" si="38"/>
        <v>1552</v>
      </c>
      <c r="P1223" s="38">
        <f t="shared" si="39"/>
        <v>0.9129411764705883</v>
      </c>
    </row>
    <row r="1224" spans="1:16" ht="12.75" customHeight="1">
      <c r="A1224" s="65"/>
      <c r="B1224" s="65"/>
      <c r="C1224" s="58" t="s">
        <v>405</v>
      </c>
      <c r="D1224" s="62">
        <v>105</v>
      </c>
      <c r="E1224" s="62"/>
      <c r="F1224" s="62"/>
      <c r="G1224" s="62"/>
      <c r="H1224" s="62"/>
      <c r="I1224" s="76">
        <v>105</v>
      </c>
      <c r="J1224" s="21">
        <v>96</v>
      </c>
      <c r="K1224" s="2"/>
      <c r="L1224" s="2"/>
      <c r="M1224" s="2"/>
      <c r="N1224" s="2"/>
      <c r="O1224" s="15">
        <f aca="true" t="shared" si="40" ref="O1224:O1287">SUM(J1224:N1224)</f>
        <v>96</v>
      </c>
      <c r="P1224" s="38">
        <f aca="true" t="shared" si="41" ref="P1224:P1287">O1224/I1224</f>
        <v>0.9142857142857143</v>
      </c>
    </row>
    <row r="1225" spans="1:16" ht="11.25" customHeight="1">
      <c r="A1225" s="65"/>
      <c r="B1225" s="65"/>
      <c r="C1225" s="58" t="s">
        <v>213</v>
      </c>
      <c r="D1225" s="62">
        <v>3224</v>
      </c>
      <c r="E1225" s="62"/>
      <c r="F1225" s="62"/>
      <c r="G1225" s="62"/>
      <c r="H1225" s="62"/>
      <c r="I1225" s="76">
        <v>3224</v>
      </c>
      <c r="J1225" s="21">
        <v>2481</v>
      </c>
      <c r="K1225" s="2"/>
      <c r="L1225" s="2"/>
      <c r="M1225" s="2"/>
      <c r="N1225" s="2"/>
      <c r="O1225" s="15">
        <f t="shared" si="40"/>
        <v>2481</v>
      </c>
      <c r="P1225" s="38">
        <f t="shared" si="41"/>
        <v>0.7695409429280397</v>
      </c>
    </row>
    <row r="1226" spans="1:16" ht="10.5" customHeight="1">
      <c r="A1226" s="65"/>
      <c r="B1226" s="65"/>
      <c r="C1226" s="58" t="s">
        <v>25</v>
      </c>
      <c r="D1226" s="62">
        <v>3588</v>
      </c>
      <c r="E1226" s="62"/>
      <c r="F1226" s="62"/>
      <c r="G1226" s="62"/>
      <c r="H1226" s="62"/>
      <c r="I1226" s="76">
        <v>3588</v>
      </c>
      <c r="J1226" s="21">
        <v>3225</v>
      </c>
      <c r="K1226" s="2"/>
      <c r="L1226" s="2"/>
      <c r="M1226" s="2"/>
      <c r="N1226" s="2"/>
      <c r="O1226" s="15">
        <f t="shared" si="40"/>
        <v>3225</v>
      </c>
      <c r="P1226" s="38">
        <f t="shared" si="41"/>
        <v>0.8988294314381271</v>
      </c>
    </row>
    <row r="1227" spans="1:16" ht="20.25" customHeight="1">
      <c r="A1227" s="65"/>
      <c r="B1227" s="65"/>
      <c r="C1227" s="58" t="s">
        <v>52</v>
      </c>
      <c r="D1227" s="62">
        <v>12400</v>
      </c>
      <c r="E1227" s="62"/>
      <c r="F1227" s="62"/>
      <c r="G1227" s="62"/>
      <c r="H1227" s="62"/>
      <c r="I1227" s="76">
        <v>12400</v>
      </c>
      <c r="J1227" s="21">
        <v>11137</v>
      </c>
      <c r="K1227" s="2"/>
      <c r="L1227" s="2"/>
      <c r="M1227" s="2"/>
      <c r="N1227" s="2"/>
      <c r="O1227" s="15">
        <f t="shared" si="40"/>
        <v>11137</v>
      </c>
      <c r="P1227" s="38">
        <f t="shared" si="41"/>
        <v>0.8981451612903226</v>
      </c>
    </row>
    <row r="1228" spans="1:16" ht="21" customHeight="1">
      <c r="A1228" s="65"/>
      <c r="B1228" s="65"/>
      <c r="C1228" s="58" t="s">
        <v>225</v>
      </c>
      <c r="D1228" s="62">
        <v>33799</v>
      </c>
      <c r="E1228" s="62"/>
      <c r="F1228" s="62"/>
      <c r="G1228" s="62"/>
      <c r="H1228" s="62"/>
      <c r="I1228" s="76">
        <v>33799</v>
      </c>
      <c r="J1228" s="21">
        <v>33737</v>
      </c>
      <c r="K1228" s="2"/>
      <c r="L1228" s="2"/>
      <c r="M1228" s="2"/>
      <c r="N1228" s="2"/>
      <c r="O1228" s="15">
        <f t="shared" si="40"/>
        <v>33737</v>
      </c>
      <c r="P1228" s="38">
        <f t="shared" si="41"/>
        <v>0.9981656262019586</v>
      </c>
    </row>
    <row r="1229" spans="1:16" ht="29.25">
      <c r="A1229" s="65"/>
      <c r="B1229" s="65"/>
      <c r="C1229" s="58" t="s">
        <v>226</v>
      </c>
      <c r="D1229" s="62">
        <v>1000</v>
      </c>
      <c r="E1229" s="62"/>
      <c r="F1229" s="62"/>
      <c r="G1229" s="62"/>
      <c r="H1229" s="62"/>
      <c r="I1229" s="76">
        <v>1000</v>
      </c>
      <c r="J1229" s="21">
        <v>1000</v>
      </c>
      <c r="K1229" s="2"/>
      <c r="L1229" s="2"/>
      <c r="M1229" s="2"/>
      <c r="N1229" s="2"/>
      <c r="O1229" s="15">
        <f t="shared" si="40"/>
        <v>1000</v>
      </c>
      <c r="P1229" s="38">
        <f t="shared" si="41"/>
        <v>1</v>
      </c>
    </row>
    <row r="1230" spans="1:16" ht="29.25">
      <c r="A1230" s="65"/>
      <c r="B1230" s="65"/>
      <c r="C1230" s="58" t="s">
        <v>231</v>
      </c>
      <c r="D1230" s="62">
        <v>3576</v>
      </c>
      <c r="E1230" s="62"/>
      <c r="F1230" s="62"/>
      <c r="G1230" s="62"/>
      <c r="H1230" s="62"/>
      <c r="I1230" s="76">
        <v>3576</v>
      </c>
      <c r="J1230" s="21">
        <v>2677</v>
      </c>
      <c r="K1230" s="2"/>
      <c r="L1230" s="2"/>
      <c r="M1230" s="2"/>
      <c r="N1230" s="2"/>
      <c r="O1230" s="15">
        <f t="shared" si="40"/>
        <v>2677</v>
      </c>
      <c r="P1230" s="38">
        <f t="shared" si="41"/>
        <v>0.7486017897091722</v>
      </c>
    </row>
    <row r="1231" spans="1:16" ht="29.25">
      <c r="A1231" s="65"/>
      <c r="B1231" s="65"/>
      <c r="C1231" s="58" t="s">
        <v>237</v>
      </c>
      <c r="D1231" s="62">
        <v>344</v>
      </c>
      <c r="E1231" s="62"/>
      <c r="F1231" s="62"/>
      <c r="G1231" s="62"/>
      <c r="H1231" s="62"/>
      <c r="I1231" s="76">
        <v>344</v>
      </c>
      <c r="J1231" s="21">
        <v>262</v>
      </c>
      <c r="K1231" s="2"/>
      <c r="L1231" s="2"/>
      <c r="M1231" s="2"/>
      <c r="N1231" s="2"/>
      <c r="O1231" s="15">
        <f t="shared" si="40"/>
        <v>262</v>
      </c>
      <c r="P1231" s="38">
        <f t="shared" si="41"/>
        <v>0.7616279069767442</v>
      </c>
    </row>
    <row r="1232" spans="1:16" ht="19.5">
      <c r="A1232" s="65"/>
      <c r="B1232" s="65"/>
      <c r="C1232" s="58" t="s">
        <v>227</v>
      </c>
      <c r="D1232" s="62">
        <v>6900</v>
      </c>
      <c r="E1232" s="62"/>
      <c r="F1232" s="62"/>
      <c r="G1232" s="62"/>
      <c r="H1232" s="62"/>
      <c r="I1232" s="76">
        <v>6900</v>
      </c>
      <c r="J1232" s="21">
        <v>6765</v>
      </c>
      <c r="K1232" s="2"/>
      <c r="L1232" s="2"/>
      <c r="M1232" s="2"/>
      <c r="N1232" s="2"/>
      <c r="O1232" s="15">
        <f t="shared" si="40"/>
        <v>6765</v>
      </c>
      <c r="P1232" s="38">
        <f t="shared" si="41"/>
        <v>0.9804347826086957</v>
      </c>
    </row>
    <row r="1233" spans="1:16" ht="19.5">
      <c r="A1233" s="65"/>
      <c r="B1233" s="65"/>
      <c r="C1233" s="58" t="s">
        <v>359</v>
      </c>
      <c r="D1233" s="62">
        <v>11157</v>
      </c>
      <c r="E1233" s="62"/>
      <c r="F1233" s="62"/>
      <c r="G1233" s="62"/>
      <c r="H1233" s="62"/>
      <c r="I1233" s="76">
        <v>11157</v>
      </c>
      <c r="J1233" s="21">
        <v>4514</v>
      </c>
      <c r="K1233" s="2"/>
      <c r="L1233" s="2"/>
      <c r="M1233" s="2"/>
      <c r="N1233" s="2"/>
      <c r="O1233" s="15">
        <f t="shared" si="40"/>
        <v>4514</v>
      </c>
      <c r="P1233" s="38">
        <f t="shared" si="41"/>
        <v>0.4045890472349198</v>
      </c>
    </row>
    <row r="1234" spans="1:16" ht="19.5">
      <c r="A1234" s="65"/>
      <c r="B1234" s="65"/>
      <c r="C1234" s="58" t="s">
        <v>360</v>
      </c>
      <c r="D1234" s="62">
        <v>1408</v>
      </c>
      <c r="E1234" s="62"/>
      <c r="F1234" s="62"/>
      <c r="G1234" s="62"/>
      <c r="H1234" s="62"/>
      <c r="I1234" s="76">
        <v>1408</v>
      </c>
      <c r="J1234" s="21">
        <v>279</v>
      </c>
      <c r="K1234" s="2"/>
      <c r="L1234" s="2"/>
      <c r="M1234" s="2"/>
      <c r="N1234" s="2"/>
      <c r="O1234" s="15">
        <f t="shared" si="40"/>
        <v>279</v>
      </c>
      <c r="P1234" s="38">
        <f t="shared" si="41"/>
        <v>0.1981534090909091</v>
      </c>
    </row>
    <row r="1235" spans="1:16" ht="19.5">
      <c r="A1235" s="65"/>
      <c r="B1235" s="65"/>
      <c r="C1235" s="58" t="s">
        <v>27</v>
      </c>
      <c r="D1235" s="62">
        <v>8600</v>
      </c>
      <c r="E1235" s="62"/>
      <c r="F1235" s="62"/>
      <c r="G1235" s="62"/>
      <c r="H1235" s="62"/>
      <c r="I1235" s="76">
        <v>8600</v>
      </c>
      <c r="J1235" s="21">
        <v>8600</v>
      </c>
      <c r="K1235" s="2"/>
      <c r="L1235" s="2"/>
      <c r="M1235" s="2"/>
      <c r="N1235" s="2"/>
      <c r="O1235" s="15">
        <f t="shared" si="40"/>
        <v>8600</v>
      </c>
      <c r="P1235" s="38">
        <f t="shared" si="41"/>
        <v>1</v>
      </c>
    </row>
    <row r="1236" spans="1:16" ht="19.5">
      <c r="A1236" s="65"/>
      <c r="B1236" s="65"/>
      <c r="C1236" s="58" t="s">
        <v>422</v>
      </c>
      <c r="D1236" s="62">
        <v>14620</v>
      </c>
      <c r="E1236" s="62"/>
      <c r="F1236" s="62"/>
      <c r="G1236" s="62"/>
      <c r="H1236" s="62"/>
      <c r="I1236" s="76">
        <v>14620</v>
      </c>
      <c r="J1236" s="21"/>
      <c r="K1236" s="2"/>
      <c r="L1236" s="2"/>
      <c r="M1236" s="2"/>
      <c r="N1236" s="2"/>
      <c r="O1236" s="15">
        <f t="shared" si="40"/>
        <v>0</v>
      </c>
      <c r="P1236" s="38">
        <f t="shared" si="41"/>
        <v>0</v>
      </c>
    </row>
    <row r="1237" spans="1:16" ht="19.5">
      <c r="A1237" s="65"/>
      <c r="B1237" s="65"/>
      <c r="C1237" s="58" t="s">
        <v>423</v>
      </c>
      <c r="D1237" s="62">
        <v>2580</v>
      </c>
      <c r="E1237" s="62"/>
      <c r="F1237" s="62"/>
      <c r="G1237" s="62"/>
      <c r="H1237" s="62"/>
      <c r="I1237" s="76">
        <v>2580</v>
      </c>
      <c r="J1237" s="21"/>
      <c r="K1237" s="2"/>
      <c r="L1237" s="2"/>
      <c r="M1237" s="2"/>
      <c r="N1237" s="2"/>
      <c r="O1237" s="15">
        <f t="shared" si="40"/>
        <v>0</v>
      </c>
      <c r="P1237" s="38">
        <f t="shared" si="41"/>
        <v>0</v>
      </c>
    </row>
    <row r="1238" spans="1:16" ht="9.75">
      <c r="A1238" s="65"/>
      <c r="B1238" s="66" t="s">
        <v>361</v>
      </c>
      <c r="C1238" s="36"/>
      <c r="D1238" s="35">
        <v>5617810</v>
      </c>
      <c r="E1238" s="35">
        <v>18700</v>
      </c>
      <c r="F1238" s="35"/>
      <c r="G1238" s="35"/>
      <c r="H1238" s="35"/>
      <c r="I1238" s="35">
        <v>5636510</v>
      </c>
      <c r="J1238" s="19">
        <f>SUM(J1173:J1237)</f>
        <v>4756199</v>
      </c>
      <c r="K1238" s="20">
        <f>SUM(K1173:K1237)</f>
        <v>18681</v>
      </c>
      <c r="L1238" s="20">
        <f>SUM(L1173:L1237)</f>
        <v>0</v>
      </c>
      <c r="M1238" s="20">
        <f>SUM(M1173:M1237)</f>
        <v>0</v>
      </c>
      <c r="N1238" s="20">
        <f>SUM(N1173:N1237)</f>
        <v>0</v>
      </c>
      <c r="O1238" s="27">
        <f t="shared" si="40"/>
        <v>4774880</v>
      </c>
      <c r="P1238" s="37">
        <f t="shared" si="41"/>
        <v>0.8471341308717628</v>
      </c>
    </row>
    <row r="1239" spans="1:16" ht="9.75">
      <c r="A1239" s="67" t="s">
        <v>362</v>
      </c>
      <c r="B1239" s="68"/>
      <c r="C1239" s="59"/>
      <c r="D1239" s="63">
        <v>7783717</v>
      </c>
      <c r="E1239" s="63">
        <v>20700</v>
      </c>
      <c r="F1239" s="63">
        <v>3961482</v>
      </c>
      <c r="G1239" s="63"/>
      <c r="H1239" s="63">
        <v>319000</v>
      </c>
      <c r="I1239" s="77">
        <v>12084899</v>
      </c>
      <c r="J1239" s="22">
        <f>SUM(J1238,J1172,J1144,J1126,J1121)</f>
        <v>6911540</v>
      </c>
      <c r="K1239" s="22">
        <f>SUM(K1238,K1172,K1144,K1126,K1121)</f>
        <v>20680</v>
      </c>
      <c r="L1239" s="22">
        <f>SUM(L1238,L1172,L1144,L1126,L1121)</f>
        <v>3884982</v>
      </c>
      <c r="M1239" s="22">
        <f>SUM(M1238,M1172,M1144,M1126,M1121)</f>
        <v>0</v>
      </c>
      <c r="N1239" s="22">
        <f>SUM(N1238,N1172,N1144,N1126,N1121)</f>
        <v>316563</v>
      </c>
      <c r="O1239" s="30">
        <f t="shared" si="40"/>
        <v>11133765</v>
      </c>
      <c r="P1239" s="39">
        <f t="shared" si="41"/>
        <v>0.9212956599802778</v>
      </c>
    </row>
    <row r="1240" spans="1:16" ht="19.5">
      <c r="A1240" s="79" t="s">
        <v>135</v>
      </c>
      <c r="B1240" s="64" t="s">
        <v>136</v>
      </c>
      <c r="C1240" s="58" t="s">
        <v>163</v>
      </c>
      <c r="D1240" s="62">
        <v>6168</v>
      </c>
      <c r="E1240" s="62"/>
      <c r="F1240" s="62">
        <v>208</v>
      </c>
      <c r="G1240" s="62"/>
      <c r="H1240" s="62"/>
      <c r="I1240" s="76">
        <v>6376</v>
      </c>
      <c r="J1240" s="21">
        <v>3725</v>
      </c>
      <c r="K1240" s="2"/>
      <c r="L1240" s="2">
        <v>208</v>
      </c>
      <c r="M1240" s="2"/>
      <c r="N1240" s="2"/>
      <c r="O1240" s="15">
        <f t="shared" si="40"/>
        <v>3933</v>
      </c>
      <c r="P1240" s="38">
        <f t="shared" si="41"/>
        <v>0.6168444165621079</v>
      </c>
    </row>
    <row r="1241" spans="1:16" ht="19.5">
      <c r="A1241" s="80"/>
      <c r="B1241" s="65"/>
      <c r="C1241" s="58" t="s">
        <v>48</v>
      </c>
      <c r="D1241" s="62">
        <v>3581704</v>
      </c>
      <c r="E1241" s="62"/>
      <c r="F1241" s="62">
        <v>131751</v>
      </c>
      <c r="G1241" s="62"/>
      <c r="H1241" s="62"/>
      <c r="I1241" s="76">
        <v>3713455</v>
      </c>
      <c r="J1241" s="21">
        <v>3550098.58</v>
      </c>
      <c r="K1241" s="2"/>
      <c r="L1241" s="2">
        <v>131661</v>
      </c>
      <c r="M1241" s="2"/>
      <c r="N1241" s="2"/>
      <c r="O1241" s="15">
        <f t="shared" si="40"/>
        <v>3681759.58</v>
      </c>
      <c r="P1241" s="38">
        <f t="shared" si="41"/>
        <v>0.9914647087415898</v>
      </c>
    </row>
    <row r="1242" spans="1:16" ht="9.75">
      <c r="A1242" s="80"/>
      <c r="B1242" s="65"/>
      <c r="C1242" s="58" t="s">
        <v>49</v>
      </c>
      <c r="D1242" s="62">
        <v>217766</v>
      </c>
      <c r="E1242" s="62"/>
      <c r="F1242" s="62">
        <v>7864</v>
      </c>
      <c r="G1242" s="62"/>
      <c r="H1242" s="62"/>
      <c r="I1242" s="76">
        <v>225630</v>
      </c>
      <c r="J1242" s="21">
        <v>216789</v>
      </c>
      <c r="K1242" s="2"/>
      <c r="L1242" s="2">
        <v>7864</v>
      </c>
      <c r="M1242" s="2"/>
      <c r="N1242" s="2"/>
      <c r="O1242" s="15">
        <f t="shared" si="40"/>
        <v>224653</v>
      </c>
      <c r="P1242" s="38">
        <f t="shared" si="41"/>
        <v>0.9956699020520321</v>
      </c>
    </row>
    <row r="1243" spans="1:16" ht="9.75">
      <c r="A1243" s="80"/>
      <c r="B1243" s="65"/>
      <c r="C1243" s="58" t="s">
        <v>17</v>
      </c>
      <c r="D1243" s="62">
        <v>551991</v>
      </c>
      <c r="E1243" s="62"/>
      <c r="F1243" s="62">
        <v>21412</v>
      </c>
      <c r="G1243" s="62"/>
      <c r="H1243" s="62"/>
      <c r="I1243" s="76">
        <v>573403</v>
      </c>
      <c r="J1243" s="21">
        <v>549509</v>
      </c>
      <c r="K1243" s="2"/>
      <c r="L1243" s="2">
        <v>21298</v>
      </c>
      <c r="M1243" s="2"/>
      <c r="N1243" s="2"/>
      <c r="O1243" s="15">
        <f t="shared" si="40"/>
        <v>570807</v>
      </c>
      <c r="P1243" s="38">
        <f t="shared" si="41"/>
        <v>0.9954726431497568</v>
      </c>
    </row>
    <row r="1244" spans="1:16" ht="9.75">
      <c r="A1244" s="80"/>
      <c r="B1244" s="65"/>
      <c r="C1244" s="58" t="s">
        <v>18</v>
      </c>
      <c r="D1244" s="62">
        <v>87568</v>
      </c>
      <c r="E1244" s="62"/>
      <c r="F1244" s="62">
        <v>3356</v>
      </c>
      <c r="G1244" s="62"/>
      <c r="H1244" s="62"/>
      <c r="I1244" s="76">
        <v>90924</v>
      </c>
      <c r="J1244" s="21">
        <v>86533</v>
      </c>
      <c r="K1244" s="2"/>
      <c r="L1244" s="2">
        <v>3326</v>
      </c>
      <c r="M1244" s="2"/>
      <c r="N1244" s="2"/>
      <c r="O1244" s="15">
        <f t="shared" si="40"/>
        <v>89859</v>
      </c>
      <c r="P1244" s="38">
        <f t="shared" si="41"/>
        <v>0.9882869209449651</v>
      </c>
    </row>
    <row r="1245" spans="1:16" ht="19.5">
      <c r="A1245" s="81"/>
      <c r="B1245" s="65"/>
      <c r="C1245" s="58" t="s">
        <v>61</v>
      </c>
      <c r="D1245" s="62">
        <v>600</v>
      </c>
      <c r="E1245" s="62"/>
      <c r="F1245" s="62"/>
      <c r="G1245" s="62"/>
      <c r="H1245" s="62"/>
      <c r="I1245" s="76">
        <v>600</v>
      </c>
      <c r="J1245" s="21">
        <v>600</v>
      </c>
      <c r="K1245" s="2"/>
      <c r="L1245" s="2"/>
      <c r="M1245" s="2"/>
      <c r="N1245" s="2"/>
      <c r="O1245" s="15">
        <f t="shared" si="40"/>
        <v>600</v>
      </c>
      <c r="P1245" s="38">
        <f t="shared" si="41"/>
        <v>1</v>
      </c>
    </row>
    <row r="1246" spans="1:16" ht="9.75">
      <c r="A1246" s="65"/>
      <c r="B1246" s="65"/>
      <c r="C1246" s="58" t="s">
        <v>33</v>
      </c>
      <c r="D1246" s="62">
        <v>25880</v>
      </c>
      <c r="E1246" s="62"/>
      <c r="F1246" s="62"/>
      <c r="G1246" s="62"/>
      <c r="H1246" s="62"/>
      <c r="I1246" s="76">
        <v>25880</v>
      </c>
      <c r="J1246" s="21">
        <v>25836</v>
      </c>
      <c r="K1246" s="2"/>
      <c r="L1246" s="2"/>
      <c r="M1246" s="2"/>
      <c r="N1246" s="2"/>
      <c r="O1246" s="15">
        <f t="shared" si="40"/>
        <v>25836</v>
      </c>
      <c r="P1246" s="38">
        <f t="shared" si="41"/>
        <v>0.9982998454404945</v>
      </c>
    </row>
    <row r="1247" spans="1:16" ht="19.5">
      <c r="A1247" s="65"/>
      <c r="B1247" s="65"/>
      <c r="C1247" s="58" t="s">
        <v>89</v>
      </c>
      <c r="D1247" s="62">
        <v>6800</v>
      </c>
      <c r="E1247" s="62">
        <v>5025</v>
      </c>
      <c r="F1247" s="62"/>
      <c r="G1247" s="62"/>
      <c r="H1247" s="62"/>
      <c r="I1247" s="76">
        <v>11825</v>
      </c>
      <c r="J1247" s="21">
        <v>6796</v>
      </c>
      <c r="K1247" s="2">
        <v>5025</v>
      </c>
      <c r="L1247" s="2"/>
      <c r="M1247" s="2"/>
      <c r="N1247" s="2"/>
      <c r="O1247" s="15">
        <f t="shared" si="40"/>
        <v>11821</v>
      </c>
      <c r="P1247" s="38">
        <f t="shared" si="41"/>
        <v>0.999661733615222</v>
      </c>
    </row>
    <row r="1248" spans="1:16" ht="9.75">
      <c r="A1248" s="65"/>
      <c r="B1248" s="65"/>
      <c r="C1248" s="58" t="s">
        <v>23</v>
      </c>
      <c r="D1248" s="62">
        <v>137161</v>
      </c>
      <c r="E1248" s="62"/>
      <c r="F1248" s="62">
        <v>3000</v>
      </c>
      <c r="G1248" s="62"/>
      <c r="H1248" s="62"/>
      <c r="I1248" s="76">
        <v>140161</v>
      </c>
      <c r="J1248" s="21">
        <v>127831</v>
      </c>
      <c r="K1248" s="2"/>
      <c r="L1248" s="2">
        <v>3000</v>
      </c>
      <c r="M1248" s="2"/>
      <c r="N1248" s="2"/>
      <c r="O1248" s="15">
        <f t="shared" si="40"/>
        <v>130831</v>
      </c>
      <c r="P1248" s="38">
        <f t="shared" si="41"/>
        <v>0.9334336941089176</v>
      </c>
    </row>
    <row r="1249" spans="1:16" ht="9.75">
      <c r="A1249" s="65"/>
      <c r="B1249" s="65"/>
      <c r="C1249" s="58" t="s">
        <v>24</v>
      </c>
      <c r="D1249" s="62">
        <v>600</v>
      </c>
      <c r="E1249" s="62"/>
      <c r="F1249" s="62"/>
      <c r="G1249" s="62"/>
      <c r="H1249" s="62"/>
      <c r="I1249" s="76">
        <v>600</v>
      </c>
      <c r="J1249" s="21">
        <v>600</v>
      </c>
      <c r="K1249" s="2"/>
      <c r="L1249" s="2"/>
      <c r="M1249" s="2"/>
      <c r="N1249" s="2"/>
      <c r="O1249" s="15">
        <f t="shared" si="40"/>
        <v>600</v>
      </c>
      <c r="P1249" s="38">
        <f t="shared" si="41"/>
        <v>1</v>
      </c>
    </row>
    <row r="1250" spans="1:16" ht="9.75">
      <c r="A1250" s="65"/>
      <c r="B1250" s="65"/>
      <c r="C1250" s="58" t="s">
        <v>50</v>
      </c>
      <c r="D1250" s="62">
        <v>2170</v>
      </c>
      <c r="E1250" s="62"/>
      <c r="F1250" s="62"/>
      <c r="G1250" s="62"/>
      <c r="H1250" s="62"/>
      <c r="I1250" s="76">
        <v>2170</v>
      </c>
      <c r="J1250" s="21">
        <v>2170</v>
      </c>
      <c r="K1250" s="2"/>
      <c r="L1250" s="2"/>
      <c r="M1250" s="2"/>
      <c r="N1250" s="2"/>
      <c r="O1250" s="15">
        <f t="shared" si="40"/>
        <v>2170</v>
      </c>
      <c r="P1250" s="38">
        <f t="shared" si="41"/>
        <v>1</v>
      </c>
    </row>
    <row r="1251" spans="1:16" ht="9.75">
      <c r="A1251" s="65"/>
      <c r="B1251" s="65"/>
      <c r="C1251" s="58" t="s">
        <v>10</v>
      </c>
      <c r="D1251" s="62">
        <v>16765</v>
      </c>
      <c r="E1251" s="62">
        <v>23300</v>
      </c>
      <c r="F1251" s="62">
        <v>300</v>
      </c>
      <c r="G1251" s="62"/>
      <c r="H1251" s="62"/>
      <c r="I1251" s="76">
        <v>40365</v>
      </c>
      <c r="J1251" s="21">
        <v>16562</v>
      </c>
      <c r="K1251" s="2">
        <v>23300</v>
      </c>
      <c r="L1251" s="2">
        <v>300</v>
      </c>
      <c r="M1251" s="2"/>
      <c r="N1251" s="2"/>
      <c r="O1251" s="15">
        <f t="shared" si="40"/>
        <v>40162</v>
      </c>
      <c r="P1251" s="38">
        <f t="shared" si="41"/>
        <v>0.9949708906230645</v>
      </c>
    </row>
    <row r="1252" spans="1:16" ht="29.25">
      <c r="A1252" s="65"/>
      <c r="B1252" s="65"/>
      <c r="C1252" s="58" t="s">
        <v>221</v>
      </c>
      <c r="D1252" s="62">
        <v>755</v>
      </c>
      <c r="E1252" s="62"/>
      <c r="F1252" s="62"/>
      <c r="G1252" s="62"/>
      <c r="H1252" s="62"/>
      <c r="I1252" s="76">
        <v>755</v>
      </c>
      <c r="J1252" s="21">
        <v>755</v>
      </c>
      <c r="K1252" s="2"/>
      <c r="L1252" s="2"/>
      <c r="M1252" s="2"/>
      <c r="N1252" s="2"/>
      <c r="O1252" s="15">
        <f t="shared" si="40"/>
        <v>755</v>
      </c>
      <c r="P1252" s="38">
        <f t="shared" si="41"/>
        <v>1</v>
      </c>
    </row>
    <row r="1253" spans="1:16" ht="19.5">
      <c r="A1253" s="65"/>
      <c r="B1253" s="65"/>
      <c r="C1253" s="58" t="s">
        <v>52</v>
      </c>
      <c r="D1253" s="62">
        <v>240224</v>
      </c>
      <c r="E1253" s="62"/>
      <c r="F1253" s="62">
        <v>5001</v>
      </c>
      <c r="G1253" s="62"/>
      <c r="H1253" s="62"/>
      <c r="I1253" s="76">
        <v>245225</v>
      </c>
      <c r="J1253" s="21">
        <v>240224</v>
      </c>
      <c r="K1253" s="2"/>
      <c r="L1253" s="2">
        <v>5001</v>
      </c>
      <c r="M1253" s="2"/>
      <c r="N1253" s="2"/>
      <c r="O1253" s="15">
        <f t="shared" si="40"/>
        <v>245225</v>
      </c>
      <c r="P1253" s="38">
        <f t="shared" si="41"/>
        <v>1</v>
      </c>
    </row>
    <row r="1254" spans="1:16" ht="29.25">
      <c r="A1254" s="65"/>
      <c r="B1254" s="65"/>
      <c r="C1254" s="58" t="s">
        <v>226</v>
      </c>
      <c r="D1254" s="62">
        <v>130</v>
      </c>
      <c r="E1254" s="62"/>
      <c r="F1254" s="62"/>
      <c r="G1254" s="62"/>
      <c r="H1254" s="62"/>
      <c r="I1254" s="76">
        <v>130</v>
      </c>
      <c r="J1254" s="21">
        <v>121</v>
      </c>
      <c r="K1254" s="2"/>
      <c r="L1254" s="2"/>
      <c r="M1254" s="2"/>
      <c r="N1254" s="2"/>
      <c r="O1254" s="15">
        <f t="shared" si="40"/>
        <v>121</v>
      </c>
      <c r="P1254" s="38">
        <f t="shared" si="41"/>
        <v>0.9307692307692308</v>
      </c>
    </row>
    <row r="1255" spans="1:16" ht="19.5">
      <c r="A1255" s="65"/>
      <c r="B1255" s="65"/>
      <c r="C1255" s="58" t="s">
        <v>227</v>
      </c>
      <c r="D1255" s="62">
        <v>300</v>
      </c>
      <c r="E1255" s="62"/>
      <c r="F1255" s="62"/>
      <c r="G1255" s="62"/>
      <c r="H1255" s="62"/>
      <c r="I1255" s="76">
        <v>300</v>
      </c>
      <c r="J1255" s="21">
        <v>300</v>
      </c>
      <c r="K1255" s="2"/>
      <c r="L1255" s="2"/>
      <c r="M1255" s="2"/>
      <c r="N1255" s="2"/>
      <c r="O1255" s="15">
        <f t="shared" si="40"/>
        <v>300</v>
      </c>
      <c r="P1255" s="38">
        <f t="shared" si="41"/>
        <v>1</v>
      </c>
    </row>
    <row r="1256" spans="1:16" ht="9.75">
      <c r="A1256" s="65"/>
      <c r="B1256" s="66" t="s">
        <v>363</v>
      </c>
      <c r="C1256" s="36"/>
      <c r="D1256" s="35">
        <v>4876582</v>
      </c>
      <c r="E1256" s="35">
        <v>28325</v>
      </c>
      <c r="F1256" s="35">
        <v>172892</v>
      </c>
      <c r="G1256" s="35"/>
      <c r="H1256" s="35"/>
      <c r="I1256" s="35">
        <v>5077799</v>
      </c>
      <c r="J1256" s="19">
        <f>SUM(J1240:J1255)</f>
        <v>4828449.58</v>
      </c>
      <c r="K1256" s="19">
        <f>SUM(K1240:K1255)</f>
        <v>28325</v>
      </c>
      <c r="L1256" s="19">
        <f>SUM(L1240:L1255)</f>
        <v>172658</v>
      </c>
      <c r="M1256" s="19">
        <f>SUM(M1240:M1255)</f>
        <v>0</v>
      </c>
      <c r="N1256" s="19">
        <f>SUM(N1240:N1255)</f>
        <v>0</v>
      </c>
      <c r="O1256" s="27">
        <f t="shared" si="40"/>
        <v>5029432.58</v>
      </c>
      <c r="P1256" s="37">
        <f t="shared" si="41"/>
        <v>0.9904749242732924</v>
      </c>
    </row>
    <row r="1257" spans="1:16" ht="19.5">
      <c r="A1257" s="65"/>
      <c r="B1257" s="64" t="s">
        <v>137</v>
      </c>
      <c r="C1257" s="58" t="s">
        <v>163</v>
      </c>
      <c r="D1257" s="62"/>
      <c r="E1257" s="62"/>
      <c r="F1257" s="62">
        <v>3311</v>
      </c>
      <c r="G1257" s="62"/>
      <c r="H1257" s="62"/>
      <c r="I1257" s="76">
        <v>3311</v>
      </c>
      <c r="J1257" s="21"/>
      <c r="K1257" s="2"/>
      <c r="L1257" s="2">
        <v>2881</v>
      </c>
      <c r="M1257" s="2"/>
      <c r="N1257" s="2"/>
      <c r="O1257" s="15">
        <f t="shared" si="40"/>
        <v>2881</v>
      </c>
      <c r="P1257" s="38">
        <f t="shared" si="41"/>
        <v>0.8701298701298701</v>
      </c>
    </row>
    <row r="1258" spans="1:16" ht="19.5">
      <c r="A1258" s="65"/>
      <c r="B1258" s="65"/>
      <c r="C1258" s="58" t="s">
        <v>48</v>
      </c>
      <c r="D1258" s="62"/>
      <c r="E1258" s="62"/>
      <c r="F1258" s="62">
        <v>645648</v>
      </c>
      <c r="G1258" s="62"/>
      <c r="H1258" s="62"/>
      <c r="I1258" s="76">
        <v>645648</v>
      </c>
      <c r="J1258" s="21"/>
      <c r="K1258" s="2"/>
      <c r="L1258" s="2">
        <v>644635</v>
      </c>
      <c r="M1258" s="2"/>
      <c r="N1258" s="2"/>
      <c r="O1258" s="15">
        <f t="shared" si="40"/>
        <v>644635</v>
      </c>
      <c r="P1258" s="38">
        <f t="shared" si="41"/>
        <v>0.9984310336282308</v>
      </c>
    </row>
    <row r="1259" spans="1:16" ht="9.75">
      <c r="A1259" s="65"/>
      <c r="B1259" s="65"/>
      <c r="C1259" s="58" t="s">
        <v>49</v>
      </c>
      <c r="D1259" s="62"/>
      <c r="E1259" s="62"/>
      <c r="F1259" s="62">
        <v>45523</v>
      </c>
      <c r="G1259" s="62"/>
      <c r="H1259" s="62"/>
      <c r="I1259" s="76">
        <v>45523</v>
      </c>
      <c r="J1259" s="21"/>
      <c r="K1259" s="2"/>
      <c r="L1259" s="2">
        <v>45522</v>
      </c>
      <c r="M1259" s="2"/>
      <c r="N1259" s="2"/>
      <c r="O1259" s="15">
        <f t="shared" si="40"/>
        <v>45522</v>
      </c>
      <c r="P1259" s="38">
        <f t="shared" si="41"/>
        <v>0.9999780330821783</v>
      </c>
    </row>
    <row r="1260" spans="1:16" ht="9.75">
      <c r="A1260" s="65"/>
      <c r="B1260" s="65"/>
      <c r="C1260" s="58" t="s">
        <v>17</v>
      </c>
      <c r="D1260" s="62"/>
      <c r="E1260" s="62"/>
      <c r="F1260" s="62">
        <v>106145</v>
      </c>
      <c r="G1260" s="62"/>
      <c r="H1260" s="62"/>
      <c r="I1260" s="76">
        <v>106145</v>
      </c>
      <c r="J1260" s="21"/>
      <c r="K1260" s="2"/>
      <c r="L1260" s="2">
        <v>105153</v>
      </c>
      <c r="M1260" s="2"/>
      <c r="N1260" s="2"/>
      <c r="O1260" s="15">
        <f t="shared" si="40"/>
        <v>105153</v>
      </c>
      <c r="P1260" s="38">
        <f t="shared" si="41"/>
        <v>0.990654293654906</v>
      </c>
    </row>
    <row r="1261" spans="1:16" ht="9.75">
      <c r="A1261" s="65"/>
      <c r="B1261" s="65"/>
      <c r="C1261" s="58" t="s">
        <v>18</v>
      </c>
      <c r="D1261" s="62"/>
      <c r="E1261" s="62"/>
      <c r="F1261" s="62">
        <v>16288</v>
      </c>
      <c r="G1261" s="62"/>
      <c r="H1261" s="62"/>
      <c r="I1261" s="76">
        <v>16288</v>
      </c>
      <c r="J1261" s="21"/>
      <c r="K1261" s="2"/>
      <c r="L1261" s="2">
        <v>16115</v>
      </c>
      <c r="M1261" s="2"/>
      <c r="N1261" s="2"/>
      <c r="O1261" s="15">
        <f t="shared" si="40"/>
        <v>16115</v>
      </c>
      <c r="P1261" s="38">
        <f t="shared" si="41"/>
        <v>0.9893786836935167</v>
      </c>
    </row>
    <row r="1262" spans="1:16" ht="9.75">
      <c r="A1262" s="65"/>
      <c r="B1262" s="65"/>
      <c r="C1262" s="58" t="s">
        <v>162</v>
      </c>
      <c r="D1262" s="62"/>
      <c r="E1262" s="62"/>
      <c r="F1262" s="62">
        <v>2240</v>
      </c>
      <c r="G1262" s="62"/>
      <c r="H1262" s="62"/>
      <c r="I1262" s="76">
        <v>2240</v>
      </c>
      <c r="J1262" s="21"/>
      <c r="K1262" s="2"/>
      <c r="L1262" s="2">
        <v>2240</v>
      </c>
      <c r="M1262" s="2"/>
      <c r="N1262" s="2"/>
      <c r="O1262" s="15">
        <f t="shared" si="40"/>
        <v>2240</v>
      </c>
      <c r="P1262" s="38">
        <f t="shared" si="41"/>
        <v>1</v>
      </c>
    </row>
    <row r="1263" spans="1:16" ht="9.75">
      <c r="A1263" s="65"/>
      <c r="B1263" s="65"/>
      <c r="C1263" s="58" t="s">
        <v>33</v>
      </c>
      <c r="D1263" s="62"/>
      <c r="E1263" s="62"/>
      <c r="F1263" s="62">
        <v>46121</v>
      </c>
      <c r="G1263" s="62"/>
      <c r="H1263" s="62"/>
      <c r="I1263" s="76">
        <v>46121</v>
      </c>
      <c r="J1263" s="21"/>
      <c r="K1263" s="2"/>
      <c r="L1263" s="2">
        <v>46006</v>
      </c>
      <c r="M1263" s="2"/>
      <c r="N1263" s="2"/>
      <c r="O1263" s="15">
        <f t="shared" si="40"/>
        <v>46006</v>
      </c>
      <c r="P1263" s="38">
        <f t="shared" si="41"/>
        <v>0.9975065588343704</v>
      </c>
    </row>
    <row r="1264" spans="1:16" ht="19.5">
      <c r="A1264" s="65"/>
      <c r="B1264" s="65"/>
      <c r="C1264" s="58" t="s">
        <v>89</v>
      </c>
      <c r="D1264" s="62"/>
      <c r="E1264" s="62"/>
      <c r="F1264" s="62">
        <v>550</v>
      </c>
      <c r="G1264" s="62"/>
      <c r="H1264" s="62"/>
      <c r="I1264" s="76">
        <v>550</v>
      </c>
      <c r="J1264" s="21"/>
      <c r="K1264" s="2"/>
      <c r="L1264" s="2">
        <v>550</v>
      </c>
      <c r="M1264" s="2"/>
      <c r="N1264" s="2"/>
      <c r="O1264" s="15">
        <f t="shared" si="40"/>
        <v>550</v>
      </c>
      <c r="P1264" s="38">
        <f t="shared" si="41"/>
        <v>1</v>
      </c>
    </row>
    <row r="1265" spans="1:16" ht="9.75">
      <c r="A1265" s="65"/>
      <c r="B1265" s="65"/>
      <c r="C1265" s="58" t="s">
        <v>23</v>
      </c>
      <c r="D1265" s="62"/>
      <c r="E1265" s="62"/>
      <c r="F1265" s="62">
        <v>152405</v>
      </c>
      <c r="G1265" s="62"/>
      <c r="H1265" s="62"/>
      <c r="I1265" s="76">
        <v>152405</v>
      </c>
      <c r="J1265" s="21"/>
      <c r="K1265" s="2"/>
      <c r="L1265" s="2">
        <v>145408</v>
      </c>
      <c r="M1265" s="2"/>
      <c r="N1265" s="2"/>
      <c r="O1265" s="15">
        <f t="shared" si="40"/>
        <v>145408</v>
      </c>
      <c r="P1265" s="38">
        <f t="shared" si="41"/>
        <v>0.9540894327613924</v>
      </c>
    </row>
    <row r="1266" spans="1:16" ht="9.75">
      <c r="A1266" s="65"/>
      <c r="B1266" s="65"/>
      <c r="C1266" s="58" t="s">
        <v>24</v>
      </c>
      <c r="D1266" s="62"/>
      <c r="E1266" s="62"/>
      <c r="F1266" s="62">
        <v>132270</v>
      </c>
      <c r="G1266" s="62"/>
      <c r="H1266" s="62"/>
      <c r="I1266" s="76">
        <v>132270</v>
      </c>
      <c r="J1266" s="21"/>
      <c r="K1266" s="2"/>
      <c r="L1266" s="2">
        <v>128720</v>
      </c>
      <c r="M1266" s="2"/>
      <c r="N1266" s="2"/>
      <c r="O1266" s="15">
        <f t="shared" si="40"/>
        <v>128720</v>
      </c>
      <c r="P1266" s="38">
        <f t="shared" si="41"/>
        <v>0.9731609586451955</v>
      </c>
    </row>
    <row r="1267" spans="1:16" ht="9.75">
      <c r="A1267" s="65"/>
      <c r="B1267" s="65"/>
      <c r="C1267" s="58" t="s">
        <v>50</v>
      </c>
      <c r="D1267" s="62"/>
      <c r="E1267" s="62"/>
      <c r="F1267" s="62">
        <v>4588</v>
      </c>
      <c r="G1267" s="62"/>
      <c r="H1267" s="62"/>
      <c r="I1267" s="76">
        <v>4588</v>
      </c>
      <c r="J1267" s="21"/>
      <c r="K1267" s="2"/>
      <c r="L1267" s="2">
        <v>4488</v>
      </c>
      <c r="M1267" s="2"/>
      <c r="N1267" s="2"/>
      <c r="O1267" s="15">
        <f t="shared" si="40"/>
        <v>4488</v>
      </c>
      <c r="P1267" s="38">
        <f t="shared" si="41"/>
        <v>0.978204010462075</v>
      </c>
    </row>
    <row r="1268" spans="1:16" ht="9.75">
      <c r="A1268" s="65"/>
      <c r="B1268" s="65"/>
      <c r="C1268" s="58" t="s">
        <v>10</v>
      </c>
      <c r="D1268" s="62"/>
      <c r="E1268" s="62"/>
      <c r="F1268" s="62">
        <v>46511</v>
      </c>
      <c r="G1268" s="62"/>
      <c r="H1268" s="62"/>
      <c r="I1268" s="76">
        <v>46511</v>
      </c>
      <c r="J1268" s="21"/>
      <c r="K1268" s="2"/>
      <c r="L1268" s="2">
        <v>43722</v>
      </c>
      <c r="M1268" s="2"/>
      <c r="N1268" s="2"/>
      <c r="O1268" s="15">
        <f t="shared" si="40"/>
        <v>43722</v>
      </c>
      <c r="P1268" s="38">
        <f t="shared" si="41"/>
        <v>0.9400356904818215</v>
      </c>
    </row>
    <row r="1269" spans="1:16" ht="19.5">
      <c r="A1269" s="65"/>
      <c r="B1269" s="65"/>
      <c r="C1269" s="58" t="s">
        <v>194</v>
      </c>
      <c r="D1269" s="62"/>
      <c r="E1269" s="62"/>
      <c r="F1269" s="62">
        <v>1411</v>
      </c>
      <c r="G1269" s="62"/>
      <c r="H1269" s="62"/>
      <c r="I1269" s="76">
        <v>1411</v>
      </c>
      <c r="J1269" s="21"/>
      <c r="K1269" s="2"/>
      <c r="L1269" s="2">
        <v>1405</v>
      </c>
      <c r="M1269" s="2"/>
      <c r="N1269" s="2"/>
      <c r="O1269" s="15">
        <f t="shared" si="40"/>
        <v>1405</v>
      </c>
      <c r="P1269" s="38">
        <f t="shared" si="41"/>
        <v>0.9957476966690291</v>
      </c>
    </row>
    <row r="1270" spans="1:16" ht="21" customHeight="1">
      <c r="A1270" s="65"/>
      <c r="B1270" s="65"/>
      <c r="C1270" s="58" t="s">
        <v>220</v>
      </c>
      <c r="D1270" s="62"/>
      <c r="E1270" s="62"/>
      <c r="F1270" s="62">
        <v>1000</v>
      </c>
      <c r="G1270" s="62"/>
      <c r="H1270" s="62"/>
      <c r="I1270" s="76">
        <v>1000</v>
      </c>
      <c r="J1270" s="21"/>
      <c r="K1270" s="2"/>
      <c r="L1270" s="2">
        <v>1000</v>
      </c>
      <c r="M1270" s="2"/>
      <c r="N1270" s="2"/>
      <c r="O1270" s="15">
        <f t="shared" si="40"/>
        <v>1000</v>
      </c>
      <c r="P1270" s="38">
        <f t="shared" si="41"/>
        <v>1</v>
      </c>
    </row>
    <row r="1271" spans="1:16" ht="29.25">
      <c r="A1271" s="65"/>
      <c r="B1271" s="65"/>
      <c r="C1271" s="58" t="s">
        <v>221</v>
      </c>
      <c r="D1271" s="62"/>
      <c r="E1271" s="62"/>
      <c r="F1271" s="62">
        <v>7580</v>
      </c>
      <c r="G1271" s="62"/>
      <c r="H1271" s="62"/>
      <c r="I1271" s="76">
        <v>7580</v>
      </c>
      <c r="J1271" s="21"/>
      <c r="K1271" s="2"/>
      <c r="L1271" s="2">
        <v>7459</v>
      </c>
      <c r="M1271" s="2"/>
      <c r="N1271" s="2"/>
      <c r="O1271" s="15">
        <f t="shared" si="40"/>
        <v>7459</v>
      </c>
      <c r="P1271" s="38">
        <f t="shared" si="41"/>
        <v>0.9840369393139842</v>
      </c>
    </row>
    <row r="1272" spans="1:16" ht="9.75">
      <c r="A1272" s="65"/>
      <c r="B1272" s="65"/>
      <c r="C1272" s="58" t="s">
        <v>51</v>
      </c>
      <c r="D1272" s="62"/>
      <c r="E1272" s="62"/>
      <c r="F1272" s="62">
        <v>1000</v>
      </c>
      <c r="G1272" s="62"/>
      <c r="H1272" s="62"/>
      <c r="I1272" s="76">
        <v>1000</v>
      </c>
      <c r="J1272" s="21"/>
      <c r="K1272" s="2"/>
      <c r="L1272" s="2">
        <v>741</v>
      </c>
      <c r="M1272" s="2"/>
      <c r="N1272" s="2"/>
      <c r="O1272" s="15">
        <f t="shared" si="40"/>
        <v>741</v>
      </c>
      <c r="P1272" s="38">
        <f t="shared" si="41"/>
        <v>0.741</v>
      </c>
    </row>
    <row r="1273" spans="1:16" ht="9.75">
      <c r="A1273" s="65"/>
      <c r="B1273" s="65"/>
      <c r="C1273" s="58" t="s">
        <v>25</v>
      </c>
      <c r="D1273" s="62"/>
      <c r="E1273" s="62"/>
      <c r="F1273" s="62">
        <v>4428</v>
      </c>
      <c r="G1273" s="62"/>
      <c r="H1273" s="62"/>
      <c r="I1273" s="76">
        <v>4428</v>
      </c>
      <c r="J1273" s="21"/>
      <c r="K1273" s="2"/>
      <c r="L1273" s="2">
        <v>4391</v>
      </c>
      <c r="M1273" s="2"/>
      <c r="N1273" s="2"/>
      <c r="O1273" s="15">
        <f t="shared" si="40"/>
        <v>4391</v>
      </c>
      <c r="P1273" s="38">
        <f t="shared" si="41"/>
        <v>0.9916440831074977</v>
      </c>
    </row>
    <row r="1274" spans="1:16" ht="19.5">
      <c r="A1274" s="65"/>
      <c r="B1274" s="65"/>
      <c r="C1274" s="58" t="s">
        <v>52</v>
      </c>
      <c r="D1274" s="62"/>
      <c r="E1274" s="62"/>
      <c r="F1274" s="62">
        <v>32095</v>
      </c>
      <c r="G1274" s="62"/>
      <c r="H1274" s="62"/>
      <c r="I1274" s="76">
        <v>32095</v>
      </c>
      <c r="J1274" s="21"/>
      <c r="K1274" s="2"/>
      <c r="L1274" s="2">
        <v>32095</v>
      </c>
      <c r="M1274" s="2"/>
      <c r="N1274" s="2"/>
      <c r="O1274" s="15">
        <f t="shared" si="40"/>
        <v>32095</v>
      </c>
      <c r="P1274" s="38">
        <f t="shared" si="41"/>
        <v>1</v>
      </c>
    </row>
    <row r="1275" spans="1:16" ht="21" customHeight="1">
      <c r="A1275" s="65"/>
      <c r="B1275" s="65"/>
      <c r="C1275" s="58" t="s">
        <v>225</v>
      </c>
      <c r="D1275" s="62"/>
      <c r="E1275" s="62"/>
      <c r="F1275" s="62">
        <v>150</v>
      </c>
      <c r="G1275" s="62"/>
      <c r="H1275" s="62"/>
      <c r="I1275" s="76">
        <v>150</v>
      </c>
      <c r="J1275" s="21"/>
      <c r="K1275" s="2"/>
      <c r="L1275" s="2">
        <v>150</v>
      </c>
      <c r="M1275" s="2"/>
      <c r="N1275" s="2"/>
      <c r="O1275" s="15">
        <f t="shared" si="40"/>
        <v>150</v>
      </c>
      <c r="P1275" s="38">
        <f t="shared" si="41"/>
        <v>1</v>
      </c>
    </row>
    <row r="1276" spans="1:16" ht="29.25">
      <c r="A1276" s="65"/>
      <c r="B1276" s="65"/>
      <c r="C1276" s="58" t="s">
        <v>226</v>
      </c>
      <c r="D1276" s="62"/>
      <c r="E1276" s="62"/>
      <c r="F1276" s="62">
        <v>792</v>
      </c>
      <c r="G1276" s="62"/>
      <c r="H1276" s="62"/>
      <c r="I1276" s="76">
        <v>792</v>
      </c>
      <c r="J1276" s="21"/>
      <c r="K1276" s="2"/>
      <c r="L1276" s="2">
        <v>765</v>
      </c>
      <c r="M1276" s="2"/>
      <c r="N1276" s="2"/>
      <c r="O1276" s="15">
        <f t="shared" si="40"/>
        <v>765</v>
      </c>
      <c r="P1276" s="38">
        <f t="shared" si="41"/>
        <v>0.9659090909090909</v>
      </c>
    </row>
    <row r="1277" spans="1:16" ht="19.5">
      <c r="A1277" s="65"/>
      <c r="B1277" s="65"/>
      <c r="C1277" s="58" t="s">
        <v>227</v>
      </c>
      <c r="D1277" s="62"/>
      <c r="E1277" s="62"/>
      <c r="F1277" s="62">
        <v>7270</v>
      </c>
      <c r="G1277" s="62"/>
      <c r="H1277" s="62"/>
      <c r="I1277" s="76">
        <v>7270</v>
      </c>
      <c r="J1277" s="21"/>
      <c r="K1277" s="2"/>
      <c r="L1277" s="2">
        <v>7220</v>
      </c>
      <c r="M1277" s="2"/>
      <c r="N1277" s="2"/>
      <c r="O1277" s="15">
        <f t="shared" si="40"/>
        <v>7220</v>
      </c>
      <c r="P1277" s="38">
        <f t="shared" si="41"/>
        <v>0.9931224209078404</v>
      </c>
    </row>
    <row r="1278" spans="1:16" ht="19.5">
      <c r="A1278" s="65"/>
      <c r="B1278" s="65"/>
      <c r="C1278" s="58" t="s">
        <v>27</v>
      </c>
      <c r="D1278" s="62"/>
      <c r="E1278" s="62"/>
      <c r="F1278" s="62">
        <v>6534</v>
      </c>
      <c r="G1278" s="62"/>
      <c r="H1278" s="62"/>
      <c r="I1278" s="76">
        <v>6534</v>
      </c>
      <c r="J1278" s="21"/>
      <c r="K1278" s="2"/>
      <c r="L1278" s="2">
        <v>6533</v>
      </c>
      <c r="M1278" s="2"/>
      <c r="N1278" s="2"/>
      <c r="O1278" s="15">
        <f t="shared" si="40"/>
        <v>6533</v>
      </c>
      <c r="P1278" s="38">
        <f t="shared" si="41"/>
        <v>0.9998469543924089</v>
      </c>
    </row>
    <row r="1279" spans="1:16" ht="9.75">
      <c r="A1279" s="65"/>
      <c r="B1279" s="66" t="s">
        <v>364</v>
      </c>
      <c r="C1279" s="36"/>
      <c r="D1279" s="35"/>
      <c r="E1279" s="35"/>
      <c r="F1279" s="35">
        <v>1263860</v>
      </c>
      <c r="G1279" s="35"/>
      <c r="H1279" s="35"/>
      <c r="I1279" s="35">
        <v>1263860</v>
      </c>
      <c r="J1279" s="19">
        <f>SUM(J1257:J1278)</f>
        <v>0</v>
      </c>
      <c r="K1279" s="19">
        <f>SUM(K1257:K1278)</f>
        <v>0</v>
      </c>
      <c r="L1279" s="19">
        <f>SUM(L1257:L1278)</f>
        <v>1247199</v>
      </c>
      <c r="M1279" s="19">
        <f>SUM(M1257:M1278)</f>
        <v>0</v>
      </c>
      <c r="N1279" s="19">
        <f>SUM(N1257:N1278)</f>
        <v>0</v>
      </c>
      <c r="O1279" s="27">
        <f t="shared" si="40"/>
        <v>1247199</v>
      </c>
      <c r="P1279" s="37">
        <f t="shared" si="41"/>
        <v>0.9868173690123906</v>
      </c>
    </row>
    <row r="1280" spans="1:16" ht="29.25">
      <c r="A1280" s="65"/>
      <c r="B1280" s="64" t="s">
        <v>256</v>
      </c>
      <c r="C1280" s="58" t="s">
        <v>55</v>
      </c>
      <c r="D1280" s="62">
        <v>105495</v>
      </c>
      <c r="E1280" s="62"/>
      <c r="F1280" s="62"/>
      <c r="G1280" s="62"/>
      <c r="H1280" s="62"/>
      <c r="I1280" s="76">
        <v>105495</v>
      </c>
      <c r="J1280" s="21">
        <v>105345</v>
      </c>
      <c r="K1280" s="2"/>
      <c r="L1280" s="2"/>
      <c r="M1280" s="2"/>
      <c r="N1280" s="2"/>
      <c r="O1280" s="15">
        <f t="shared" si="40"/>
        <v>105345</v>
      </c>
      <c r="P1280" s="38">
        <f t="shared" si="41"/>
        <v>0.9985781316650079</v>
      </c>
    </row>
    <row r="1281" spans="1:16" ht="19.5">
      <c r="A1281" s="65"/>
      <c r="B1281" s="65"/>
      <c r="C1281" s="58" t="s">
        <v>163</v>
      </c>
      <c r="D1281" s="62">
        <v>54</v>
      </c>
      <c r="E1281" s="62"/>
      <c r="F1281" s="62"/>
      <c r="G1281" s="62"/>
      <c r="H1281" s="62"/>
      <c r="I1281" s="76">
        <v>54</v>
      </c>
      <c r="J1281" s="21">
        <v>54</v>
      </c>
      <c r="K1281" s="2"/>
      <c r="L1281" s="2"/>
      <c r="M1281" s="2"/>
      <c r="N1281" s="2"/>
      <c r="O1281" s="15">
        <f t="shared" si="40"/>
        <v>54</v>
      </c>
      <c r="P1281" s="38">
        <f t="shared" si="41"/>
        <v>1</v>
      </c>
    </row>
    <row r="1282" spans="1:16" ht="19.5">
      <c r="A1282" s="65"/>
      <c r="B1282" s="65"/>
      <c r="C1282" s="58" t="s">
        <v>48</v>
      </c>
      <c r="D1282" s="62">
        <v>18971</v>
      </c>
      <c r="E1282" s="62"/>
      <c r="F1282" s="62"/>
      <c r="G1282" s="62"/>
      <c r="H1282" s="62"/>
      <c r="I1282" s="76">
        <v>18971</v>
      </c>
      <c r="J1282" s="21">
        <v>18478.64</v>
      </c>
      <c r="K1282" s="2"/>
      <c r="L1282" s="2"/>
      <c r="M1282" s="2"/>
      <c r="N1282" s="2"/>
      <c r="O1282" s="15">
        <f t="shared" si="40"/>
        <v>18478.64</v>
      </c>
      <c r="P1282" s="38">
        <f t="shared" si="41"/>
        <v>0.9740467028622635</v>
      </c>
    </row>
    <row r="1283" spans="1:16" ht="9.75">
      <c r="A1283" s="65"/>
      <c r="B1283" s="65"/>
      <c r="C1283" s="58" t="s">
        <v>49</v>
      </c>
      <c r="D1283" s="62">
        <v>1738</v>
      </c>
      <c r="E1283" s="62"/>
      <c r="F1283" s="62"/>
      <c r="G1283" s="62"/>
      <c r="H1283" s="62"/>
      <c r="I1283" s="76">
        <v>1738</v>
      </c>
      <c r="J1283" s="21">
        <v>1737</v>
      </c>
      <c r="K1283" s="2"/>
      <c r="L1283" s="2"/>
      <c r="M1283" s="2"/>
      <c r="N1283" s="2"/>
      <c r="O1283" s="15">
        <f t="shared" si="40"/>
        <v>1737</v>
      </c>
      <c r="P1283" s="38">
        <f t="shared" si="41"/>
        <v>0.9994246260069045</v>
      </c>
    </row>
    <row r="1284" spans="1:16" ht="9.75">
      <c r="A1284" s="65"/>
      <c r="B1284" s="65"/>
      <c r="C1284" s="58" t="s">
        <v>17</v>
      </c>
      <c r="D1284" s="62">
        <v>2651</v>
      </c>
      <c r="E1284" s="62"/>
      <c r="F1284" s="62"/>
      <c r="G1284" s="62"/>
      <c r="H1284" s="62"/>
      <c r="I1284" s="76">
        <v>2651</v>
      </c>
      <c r="J1284" s="21">
        <v>2598</v>
      </c>
      <c r="K1284" s="2"/>
      <c r="L1284" s="2"/>
      <c r="M1284" s="2"/>
      <c r="N1284" s="2"/>
      <c r="O1284" s="15">
        <f t="shared" si="40"/>
        <v>2598</v>
      </c>
      <c r="P1284" s="38">
        <f t="shared" si="41"/>
        <v>0.980007544322897</v>
      </c>
    </row>
    <row r="1285" spans="1:16" ht="9.75">
      <c r="A1285" s="65"/>
      <c r="B1285" s="65"/>
      <c r="C1285" s="58" t="s">
        <v>18</v>
      </c>
      <c r="D1285" s="62">
        <v>422</v>
      </c>
      <c r="E1285" s="62"/>
      <c r="F1285" s="62"/>
      <c r="G1285" s="62"/>
      <c r="H1285" s="62"/>
      <c r="I1285" s="76">
        <v>422</v>
      </c>
      <c r="J1285" s="21">
        <v>412</v>
      </c>
      <c r="K1285" s="2"/>
      <c r="L1285" s="2"/>
      <c r="M1285" s="2"/>
      <c r="N1285" s="2"/>
      <c r="O1285" s="15">
        <f t="shared" si="40"/>
        <v>412</v>
      </c>
      <c r="P1285" s="38">
        <f t="shared" si="41"/>
        <v>0.976303317535545</v>
      </c>
    </row>
    <row r="1286" spans="1:16" ht="9.75">
      <c r="A1286" s="65"/>
      <c r="B1286" s="65"/>
      <c r="C1286" s="58" t="s">
        <v>33</v>
      </c>
      <c r="D1286" s="62">
        <v>840</v>
      </c>
      <c r="E1286" s="62"/>
      <c r="F1286" s="62"/>
      <c r="G1286" s="62"/>
      <c r="H1286" s="62"/>
      <c r="I1286" s="76">
        <v>840</v>
      </c>
      <c r="J1286" s="21">
        <v>800</v>
      </c>
      <c r="K1286" s="2"/>
      <c r="L1286" s="2"/>
      <c r="M1286" s="2"/>
      <c r="N1286" s="2"/>
      <c r="O1286" s="15">
        <f t="shared" si="40"/>
        <v>800</v>
      </c>
      <c r="P1286" s="38">
        <f t="shared" si="41"/>
        <v>0.9523809523809523</v>
      </c>
    </row>
    <row r="1287" spans="1:16" ht="19.5">
      <c r="A1287" s="65"/>
      <c r="B1287" s="65"/>
      <c r="C1287" s="58" t="s">
        <v>52</v>
      </c>
      <c r="D1287" s="62">
        <v>1315</v>
      </c>
      <c r="E1287" s="62"/>
      <c r="F1287" s="62"/>
      <c r="G1287" s="62"/>
      <c r="H1287" s="62"/>
      <c r="I1287" s="76">
        <v>1315</v>
      </c>
      <c r="J1287" s="21">
        <v>1315</v>
      </c>
      <c r="K1287" s="2"/>
      <c r="L1287" s="2"/>
      <c r="M1287" s="2"/>
      <c r="N1287" s="2"/>
      <c r="O1287" s="15">
        <f t="shared" si="40"/>
        <v>1315</v>
      </c>
      <c r="P1287" s="38">
        <f t="shared" si="41"/>
        <v>1</v>
      </c>
    </row>
    <row r="1288" spans="1:16" ht="9.75">
      <c r="A1288" s="65"/>
      <c r="B1288" s="66" t="s">
        <v>365</v>
      </c>
      <c r="C1288" s="36"/>
      <c r="D1288" s="35">
        <v>131486</v>
      </c>
      <c r="E1288" s="35"/>
      <c r="F1288" s="35"/>
      <c r="G1288" s="35"/>
      <c r="H1288" s="35"/>
      <c r="I1288" s="35">
        <v>131486</v>
      </c>
      <c r="J1288" s="28">
        <f>SUM(J1280:J1287)</f>
        <v>130739.64</v>
      </c>
      <c r="K1288" s="28">
        <f>SUM(K1280:K1287)</f>
        <v>0</v>
      </c>
      <c r="L1288" s="28">
        <f>SUM(L1280:L1287)</f>
        <v>0</v>
      </c>
      <c r="M1288" s="28">
        <f>SUM(M1280:M1287)</f>
        <v>0</v>
      </c>
      <c r="N1288" s="28">
        <f>SUM(N1280:N1287)</f>
        <v>0</v>
      </c>
      <c r="O1288" s="27">
        <f aca="true" t="shared" si="42" ref="O1288:O1351">SUM(J1288:N1288)</f>
        <v>130739.64</v>
      </c>
      <c r="P1288" s="37">
        <f aca="true" t="shared" si="43" ref="P1288:P1351">O1288/I1288</f>
        <v>0.9943236542293477</v>
      </c>
    </row>
    <row r="1289" spans="1:16" ht="29.25">
      <c r="A1289" s="65"/>
      <c r="B1289" s="82" t="s">
        <v>138</v>
      </c>
      <c r="C1289" s="58" t="s">
        <v>88</v>
      </c>
      <c r="D1289" s="62"/>
      <c r="E1289" s="62"/>
      <c r="F1289" s="62">
        <v>104</v>
      </c>
      <c r="G1289" s="62"/>
      <c r="H1289" s="62"/>
      <c r="I1289" s="76">
        <v>104</v>
      </c>
      <c r="J1289" s="21"/>
      <c r="K1289" s="2"/>
      <c r="L1289" s="2">
        <v>104</v>
      </c>
      <c r="M1289" s="2"/>
      <c r="N1289" s="2"/>
      <c r="O1289" s="15">
        <f t="shared" si="42"/>
        <v>104</v>
      </c>
      <c r="P1289" s="38">
        <f t="shared" si="43"/>
        <v>1</v>
      </c>
    </row>
    <row r="1290" spans="1:16" ht="19.5">
      <c r="A1290" s="65"/>
      <c r="B1290" s="83"/>
      <c r="C1290" s="58" t="s">
        <v>163</v>
      </c>
      <c r="D1290" s="62"/>
      <c r="E1290" s="62"/>
      <c r="F1290" s="62">
        <v>6534</v>
      </c>
      <c r="G1290" s="62"/>
      <c r="H1290" s="62"/>
      <c r="I1290" s="76">
        <v>6534</v>
      </c>
      <c r="J1290" s="21"/>
      <c r="K1290" s="2"/>
      <c r="L1290" s="2">
        <v>4195</v>
      </c>
      <c r="M1290" s="2"/>
      <c r="N1290" s="2"/>
      <c r="O1290" s="15">
        <f t="shared" si="42"/>
        <v>4195</v>
      </c>
      <c r="P1290" s="38">
        <f t="shared" si="43"/>
        <v>0.6420263238445056</v>
      </c>
    </row>
    <row r="1291" spans="1:16" ht="19.5">
      <c r="A1291" s="65"/>
      <c r="B1291" s="65"/>
      <c r="C1291" s="58" t="s">
        <v>48</v>
      </c>
      <c r="D1291" s="62"/>
      <c r="E1291" s="62"/>
      <c r="F1291" s="62">
        <v>2563896</v>
      </c>
      <c r="G1291" s="62"/>
      <c r="H1291" s="62"/>
      <c r="I1291" s="76">
        <v>2563896</v>
      </c>
      <c r="J1291" s="21"/>
      <c r="K1291" s="2"/>
      <c r="L1291" s="2">
        <v>2551275</v>
      </c>
      <c r="M1291" s="2"/>
      <c r="N1291" s="2"/>
      <c r="O1291" s="15">
        <f t="shared" si="42"/>
        <v>2551275</v>
      </c>
      <c r="P1291" s="38">
        <f t="shared" si="43"/>
        <v>0.9950774134364264</v>
      </c>
    </row>
    <row r="1292" spans="1:16" ht="9.75">
      <c r="A1292" s="65"/>
      <c r="B1292" s="65"/>
      <c r="C1292" s="58" t="s">
        <v>49</v>
      </c>
      <c r="D1292" s="62"/>
      <c r="E1292" s="62"/>
      <c r="F1292" s="62">
        <v>174159</v>
      </c>
      <c r="G1292" s="62"/>
      <c r="H1292" s="62"/>
      <c r="I1292" s="76">
        <v>174159</v>
      </c>
      <c r="J1292" s="21"/>
      <c r="K1292" s="2"/>
      <c r="L1292" s="2">
        <v>174144</v>
      </c>
      <c r="M1292" s="2"/>
      <c r="N1292" s="2"/>
      <c r="O1292" s="15">
        <f t="shared" si="42"/>
        <v>174144</v>
      </c>
      <c r="P1292" s="38">
        <f t="shared" si="43"/>
        <v>0.9999138718067972</v>
      </c>
    </row>
    <row r="1293" spans="1:16" ht="9.75">
      <c r="A1293" s="65"/>
      <c r="B1293" s="65"/>
      <c r="C1293" s="58" t="s">
        <v>17</v>
      </c>
      <c r="D1293" s="62"/>
      <c r="E1293" s="62"/>
      <c r="F1293" s="62">
        <v>414959</v>
      </c>
      <c r="G1293" s="62"/>
      <c r="H1293" s="62"/>
      <c r="I1293" s="76">
        <v>414959</v>
      </c>
      <c r="J1293" s="21"/>
      <c r="K1293" s="2"/>
      <c r="L1293" s="2">
        <v>410027</v>
      </c>
      <c r="M1293" s="2"/>
      <c r="N1293" s="2"/>
      <c r="O1293" s="15">
        <f t="shared" si="42"/>
        <v>410027</v>
      </c>
      <c r="P1293" s="38">
        <f t="shared" si="43"/>
        <v>0.9881144884193378</v>
      </c>
    </row>
    <row r="1294" spans="1:16" ht="9.75">
      <c r="A1294" s="65"/>
      <c r="B1294" s="65"/>
      <c r="C1294" s="58" t="s">
        <v>18</v>
      </c>
      <c r="D1294" s="62"/>
      <c r="E1294" s="62"/>
      <c r="F1294" s="62">
        <v>62942</v>
      </c>
      <c r="G1294" s="62"/>
      <c r="H1294" s="62"/>
      <c r="I1294" s="76">
        <v>62942</v>
      </c>
      <c r="J1294" s="21"/>
      <c r="K1294" s="2"/>
      <c r="L1294" s="2">
        <v>61977</v>
      </c>
      <c r="M1294" s="2"/>
      <c r="N1294" s="2"/>
      <c r="O1294" s="15">
        <f t="shared" si="42"/>
        <v>61977</v>
      </c>
      <c r="P1294" s="38">
        <f t="shared" si="43"/>
        <v>0.9846684248991134</v>
      </c>
    </row>
    <row r="1295" spans="1:16" ht="19.5">
      <c r="A1295" s="65"/>
      <c r="B1295" s="65"/>
      <c r="C1295" s="58" t="s">
        <v>61</v>
      </c>
      <c r="D1295" s="62"/>
      <c r="E1295" s="62"/>
      <c r="F1295" s="62">
        <v>29697</v>
      </c>
      <c r="G1295" s="62"/>
      <c r="H1295" s="62"/>
      <c r="I1295" s="76">
        <v>29697</v>
      </c>
      <c r="J1295" s="21"/>
      <c r="K1295" s="2"/>
      <c r="L1295" s="2">
        <v>29697</v>
      </c>
      <c r="M1295" s="2"/>
      <c r="N1295" s="2"/>
      <c r="O1295" s="15">
        <f t="shared" si="42"/>
        <v>29697</v>
      </c>
      <c r="P1295" s="38">
        <f t="shared" si="43"/>
        <v>1</v>
      </c>
    </row>
    <row r="1296" spans="1:16" ht="9.75">
      <c r="A1296" s="65"/>
      <c r="B1296" s="65"/>
      <c r="C1296" s="58" t="s">
        <v>33</v>
      </c>
      <c r="D1296" s="62"/>
      <c r="E1296" s="62"/>
      <c r="F1296" s="62">
        <v>68068</v>
      </c>
      <c r="G1296" s="62"/>
      <c r="H1296" s="62"/>
      <c r="I1296" s="76">
        <v>68068</v>
      </c>
      <c r="J1296" s="21"/>
      <c r="K1296" s="2"/>
      <c r="L1296" s="2">
        <v>67978</v>
      </c>
      <c r="M1296" s="2"/>
      <c r="N1296" s="2"/>
      <c r="O1296" s="15">
        <f t="shared" si="42"/>
        <v>67978</v>
      </c>
      <c r="P1296" s="38">
        <f t="shared" si="43"/>
        <v>0.9986777927954399</v>
      </c>
    </row>
    <row r="1297" spans="1:16" ht="19.5">
      <c r="A1297" s="65"/>
      <c r="B1297" s="65"/>
      <c r="C1297" s="58" t="s">
        <v>89</v>
      </c>
      <c r="D1297" s="62"/>
      <c r="E1297" s="62">
        <v>10000</v>
      </c>
      <c r="F1297" s="62">
        <v>29108</v>
      </c>
      <c r="G1297" s="62"/>
      <c r="H1297" s="62"/>
      <c r="I1297" s="76">
        <v>39108</v>
      </c>
      <c r="J1297" s="21"/>
      <c r="K1297" s="2">
        <v>9994</v>
      </c>
      <c r="L1297" s="2">
        <v>29097</v>
      </c>
      <c r="M1297" s="2"/>
      <c r="N1297" s="2"/>
      <c r="O1297" s="15">
        <f t="shared" si="42"/>
        <v>39091</v>
      </c>
      <c r="P1297" s="38">
        <f t="shared" si="43"/>
        <v>0.9995653063311855</v>
      </c>
    </row>
    <row r="1298" spans="1:16" ht="9.75">
      <c r="A1298" s="65"/>
      <c r="B1298" s="65"/>
      <c r="C1298" s="58" t="s">
        <v>23</v>
      </c>
      <c r="D1298" s="62"/>
      <c r="E1298" s="62"/>
      <c r="F1298" s="62">
        <v>52121</v>
      </c>
      <c r="G1298" s="62"/>
      <c r="H1298" s="62"/>
      <c r="I1298" s="76">
        <v>52121</v>
      </c>
      <c r="J1298" s="21"/>
      <c r="K1298" s="2"/>
      <c r="L1298" s="2">
        <v>48382</v>
      </c>
      <c r="M1298" s="2"/>
      <c r="N1298" s="2"/>
      <c r="O1298" s="15">
        <f t="shared" si="42"/>
        <v>48382</v>
      </c>
      <c r="P1298" s="38">
        <f t="shared" si="43"/>
        <v>0.9282630801404425</v>
      </c>
    </row>
    <row r="1299" spans="1:16" ht="9.75">
      <c r="A1299" s="65"/>
      <c r="B1299" s="65"/>
      <c r="C1299" s="58" t="s">
        <v>24</v>
      </c>
      <c r="D1299" s="62"/>
      <c r="E1299" s="62"/>
      <c r="F1299" s="62">
        <v>3578</v>
      </c>
      <c r="G1299" s="62"/>
      <c r="H1299" s="62"/>
      <c r="I1299" s="76">
        <v>3578</v>
      </c>
      <c r="J1299" s="21"/>
      <c r="K1299" s="2"/>
      <c r="L1299" s="2">
        <v>3574</v>
      </c>
      <c r="M1299" s="2"/>
      <c r="N1299" s="2"/>
      <c r="O1299" s="15">
        <f t="shared" si="42"/>
        <v>3574</v>
      </c>
      <c r="P1299" s="38">
        <f t="shared" si="43"/>
        <v>0.9988820570150923</v>
      </c>
    </row>
    <row r="1300" spans="1:16" ht="9.75">
      <c r="A1300" s="65"/>
      <c r="B1300" s="65"/>
      <c r="C1300" s="58" t="s">
        <v>50</v>
      </c>
      <c r="D1300" s="62"/>
      <c r="E1300" s="62"/>
      <c r="F1300" s="62">
        <v>3559</v>
      </c>
      <c r="G1300" s="62"/>
      <c r="H1300" s="62"/>
      <c r="I1300" s="76">
        <v>3559</v>
      </c>
      <c r="J1300" s="21"/>
      <c r="K1300" s="2"/>
      <c r="L1300" s="2">
        <v>3274</v>
      </c>
      <c r="M1300" s="2"/>
      <c r="N1300" s="2"/>
      <c r="O1300" s="15">
        <f t="shared" si="42"/>
        <v>3274</v>
      </c>
      <c r="P1300" s="38">
        <f t="shared" si="43"/>
        <v>0.919921326215229</v>
      </c>
    </row>
    <row r="1301" spans="1:16" ht="9.75">
      <c r="A1301" s="65"/>
      <c r="B1301" s="65"/>
      <c r="C1301" s="58" t="s">
        <v>10</v>
      </c>
      <c r="D1301" s="62"/>
      <c r="E1301" s="62"/>
      <c r="F1301" s="62">
        <v>34951</v>
      </c>
      <c r="G1301" s="62"/>
      <c r="H1301" s="62"/>
      <c r="I1301" s="76">
        <v>34951</v>
      </c>
      <c r="J1301" s="21"/>
      <c r="K1301" s="2"/>
      <c r="L1301" s="2">
        <v>32995</v>
      </c>
      <c r="M1301" s="2"/>
      <c r="N1301" s="2"/>
      <c r="O1301" s="15">
        <f t="shared" si="42"/>
        <v>32995</v>
      </c>
      <c r="P1301" s="38">
        <f t="shared" si="43"/>
        <v>0.9440359360247204</v>
      </c>
    </row>
    <row r="1302" spans="1:16" ht="19.5">
      <c r="A1302" s="65"/>
      <c r="B1302" s="65"/>
      <c r="C1302" s="58" t="s">
        <v>194</v>
      </c>
      <c r="D1302" s="62"/>
      <c r="E1302" s="62"/>
      <c r="F1302" s="62">
        <v>2876</v>
      </c>
      <c r="G1302" s="62"/>
      <c r="H1302" s="62"/>
      <c r="I1302" s="76">
        <v>2876</v>
      </c>
      <c r="J1302" s="21"/>
      <c r="K1302" s="2"/>
      <c r="L1302" s="2">
        <v>2811</v>
      </c>
      <c r="M1302" s="2"/>
      <c r="N1302" s="2"/>
      <c r="O1302" s="15">
        <f t="shared" si="42"/>
        <v>2811</v>
      </c>
      <c r="P1302" s="38">
        <f t="shared" si="43"/>
        <v>0.9773991655076495</v>
      </c>
    </row>
    <row r="1303" spans="1:16" ht="29.25">
      <c r="A1303" s="65"/>
      <c r="B1303" s="65"/>
      <c r="C1303" s="58" t="s">
        <v>221</v>
      </c>
      <c r="D1303" s="62"/>
      <c r="E1303" s="62"/>
      <c r="F1303" s="62">
        <v>15028</v>
      </c>
      <c r="G1303" s="62"/>
      <c r="H1303" s="62"/>
      <c r="I1303" s="76">
        <v>15028</v>
      </c>
      <c r="J1303" s="21"/>
      <c r="K1303" s="2"/>
      <c r="L1303" s="2">
        <v>13991</v>
      </c>
      <c r="M1303" s="2"/>
      <c r="N1303" s="2"/>
      <c r="O1303" s="15">
        <f t="shared" si="42"/>
        <v>13991</v>
      </c>
      <c r="P1303" s="38">
        <f t="shared" si="43"/>
        <v>0.9309954751131222</v>
      </c>
    </row>
    <row r="1304" spans="1:16" ht="29.25">
      <c r="A1304" s="65"/>
      <c r="B1304" s="65"/>
      <c r="C1304" s="58" t="s">
        <v>233</v>
      </c>
      <c r="D1304" s="62"/>
      <c r="E1304" s="62"/>
      <c r="F1304" s="62">
        <v>22470</v>
      </c>
      <c r="G1304" s="62"/>
      <c r="H1304" s="62"/>
      <c r="I1304" s="76">
        <v>22470</v>
      </c>
      <c r="J1304" s="21"/>
      <c r="K1304" s="2"/>
      <c r="L1304" s="2">
        <v>22470</v>
      </c>
      <c r="M1304" s="2"/>
      <c r="N1304" s="2"/>
      <c r="O1304" s="15">
        <f t="shared" si="42"/>
        <v>22470</v>
      </c>
      <c r="P1304" s="38">
        <f t="shared" si="43"/>
        <v>1</v>
      </c>
    </row>
    <row r="1305" spans="1:16" ht="9.75">
      <c r="A1305" s="65"/>
      <c r="B1305" s="65"/>
      <c r="C1305" s="58" t="s">
        <v>51</v>
      </c>
      <c r="D1305" s="62"/>
      <c r="E1305" s="62"/>
      <c r="F1305" s="62">
        <v>1447</v>
      </c>
      <c r="G1305" s="62"/>
      <c r="H1305" s="62"/>
      <c r="I1305" s="76">
        <v>1447</v>
      </c>
      <c r="J1305" s="21"/>
      <c r="K1305" s="2"/>
      <c r="L1305" s="2">
        <v>1381</v>
      </c>
      <c r="M1305" s="2"/>
      <c r="N1305" s="2"/>
      <c r="O1305" s="15">
        <f t="shared" si="42"/>
        <v>1381</v>
      </c>
      <c r="P1305" s="38">
        <f t="shared" si="43"/>
        <v>0.954388389771942</v>
      </c>
    </row>
    <row r="1306" spans="1:16" ht="9.75">
      <c r="A1306" s="65"/>
      <c r="B1306" s="65"/>
      <c r="C1306" s="58" t="s">
        <v>25</v>
      </c>
      <c r="D1306" s="62"/>
      <c r="E1306" s="62"/>
      <c r="F1306" s="62">
        <v>6728</v>
      </c>
      <c r="G1306" s="62"/>
      <c r="H1306" s="62"/>
      <c r="I1306" s="76">
        <v>6728</v>
      </c>
      <c r="J1306" s="21"/>
      <c r="K1306" s="2"/>
      <c r="L1306" s="2">
        <v>6714</v>
      </c>
      <c r="M1306" s="2"/>
      <c r="N1306" s="2"/>
      <c r="O1306" s="15">
        <f t="shared" si="42"/>
        <v>6714</v>
      </c>
      <c r="P1306" s="38">
        <f t="shared" si="43"/>
        <v>0.9979191438763377</v>
      </c>
    </row>
    <row r="1307" spans="1:16" ht="19.5">
      <c r="A1307" s="65"/>
      <c r="B1307" s="65"/>
      <c r="C1307" s="58" t="s">
        <v>52</v>
      </c>
      <c r="D1307" s="62"/>
      <c r="E1307" s="62"/>
      <c r="F1307" s="62">
        <v>148427</v>
      </c>
      <c r="G1307" s="62"/>
      <c r="H1307" s="62"/>
      <c r="I1307" s="76">
        <v>148427</v>
      </c>
      <c r="J1307" s="21"/>
      <c r="K1307" s="2"/>
      <c r="L1307" s="2">
        <v>148427</v>
      </c>
      <c r="M1307" s="2"/>
      <c r="N1307" s="2"/>
      <c r="O1307" s="15">
        <f t="shared" si="42"/>
        <v>148427</v>
      </c>
      <c r="P1307" s="38">
        <f t="shared" si="43"/>
        <v>1</v>
      </c>
    </row>
    <row r="1308" spans="1:16" ht="9.75">
      <c r="A1308" s="65"/>
      <c r="B1308" s="65"/>
      <c r="C1308" s="58" t="s">
        <v>166</v>
      </c>
      <c r="D1308" s="62"/>
      <c r="E1308" s="62"/>
      <c r="F1308" s="62">
        <v>4</v>
      </c>
      <c r="G1308" s="62"/>
      <c r="H1308" s="62"/>
      <c r="I1308" s="76">
        <v>4</v>
      </c>
      <c r="J1308" s="21"/>
      <c r="K1308" s="2"/>
      <c r="L1308" s="2">
        <v>1.48</v>
      </c>
      <c r="M1308" s="2"/>
      <c r="N1308" s="2"/>
      <c r="O1308" s="15">
        <f t="shared" si="42"/>
        <v>1.48</v>
      </c>
      <c r="P1308" s="38">
        <f t="shared" si="43"/>
        <v>0.37</v>
      </c>
    </row>
    <row r="1309" spans="1:16" ht="20.25" customHeight="1">
      <c r="A1309" s="65"/>
      <c r="B1309" s="65"/>
      <c r="C1309" s="58" t="s">
        <v>225</v>
      </c>
      <c r="D1309" s="62"/>
      <c r="E1309" s="62"/>
      <c r="F1309" s="62">
        <v>3303</v>
      </c>
      <c r="G1309" s="62"/>
      <c r="H1309" s="62"/>
      <c r="I1309" s="76">
        <v>3303</v>
      </c>
      <c r="J1309" s="21"/>
      <c r="K1309" s="2"/>
      <c r="L1309" s="2">
        <v>3301</v>
      </c>
      <c r="M1309" s="2"/>
      <c r="N1309" s="2"/>
      <c r="O1309" s="15">
        <f t="shared" si="42"/>
        <v>3301</v>
      </c>
      <c r="P1309" s="38">
        <f t="shared" si="43"/>
        <v>0.9993944898577051</v>
      </c>
    </row>
    <row r="1310" spans="1:16" ht="29.25">
      <c r="A1310" s="65"/>
      <c r="B1310" s="65"/>
      <c r="C1310" s="58" t="s">
        <v>226</v>
      </c>
      <c r="D1310" s="62"/>
      <c r="E1310" s="62"/>
      <c r="F1310" s="62">
        <v>6655</v>
      </c>
      <c r="G1310" s="62"/>
      <c r="H1310" s="62"/>
      <c r="I1310" s="76">
        <v>6655</v>
      </c>
      <c r="J1310" s="21"/>
      <c r="K1310" s="2"/>
      <c r="L1310" s="2">
        <v>6624</v>
      </c>
      <c r="M1310" s="2"/>
      <c r="N1310" s="2"/>
      <c r="O1310" s="15">
        <f t="shared" si="42"/>
        <v>6624</v>
      </c>
      <c r="P1310" s="38">
        <f t="shared" si="43"/>
        <v>0.9953418482344102</v>
      </c>
    </row>
    <row r="1311" spans="1:16" ht="19.5">
      <c r="A1311" s="65"/>
      <c r="B1311" s="65"/>
      <c r="C1311" s="58" t="s">
        <v>227</v>
      </c>
      <c r="D1311" s="62"/>
      <c r="E1311" s="62"/>
      <c r="F1311" s="62">
        <v>18842</v>
      </c>
      <c r="G1311" s="62"/>
      <c r="H1311" s="62"/>
      <c r="I1311" s="76">
        <v>18842</v>
      </c>
      <c r="J1311" s="21"/>
      <c r="K1311" s="2"/>
      <c r="L1311" s="2">
        <v>18835</v>
      </c>
      <c r="M1311" s="2"/>
      <c r="N1311" s="2"/>
      <c r="O1311" s="15">
        <f t="shared" si="42"/>
        <v>18835</v>
      </c>
      <c r="P1311" s="38">
        <f t="shared" si="43"/>
        <v>0.9996284895446343</v>
      </c>
    </row>
    <row r="1312" spans="1:16" ht="19.5">
      <c r="A1312" s="65"/>
      <c r="B1312" s="65"/>
      <c r="C1312" s="58" t="s">
        <v>21</v>
      </c>
      <c r="D1312" s="62"/>
      <c r="E1312" s="62"/>
      <c r="F1312" s="62">
        <v>28000</v>
      </c>
      <c r="G1312" s="62"/>
      <c r="H1312" s="62"/>
      <c r="I1312" s="76">
        <v>28000</v>
      </c>
      <c r="J1312" s="21"/>
      <c r="K1312" s="2"/>
      <c r="L1312" s="2">
        <v>21944</v>
      </c>
      <c r="M1312" s="2"/>
      <c r="N1312" s="2"/>
      <c r="O1312" s="15">
        <f t="shared" si="42"/>
        <v>21944</v>
      </c>
      <c r="P1312" s="38">
        <f t="shared" si="43"/>
        <v>0.7837142857142857</v>
      </c>
    </row>
    <row r="1313" spans="1:16" ht="9.75">
      <c r="A1313" s="65"/>
      <c r="B1313" s="66" t="s">
        <v>366</v>
      </c>
      <c r="C1313" s="36"/>
      <c r="D1313" s="35"/>
      <c r="E1313" s="35">
        <v>10000</v>
      </c>
      <c r="F1313" s="35">
        <v>3697456</v>
      </c>
      <c r="G1313" s="35"/>
      <c r="H1313" s="35"/>
      <c r="I1313" s="35">
        <v>3707456</v>
      </c>
      <c r="J1313" s="19">
        <f>SUM(J1289:J1312)</f>
        <v>0</v>
      </c>
      <c r="K1313" s="19">
        <f>SUM(K1289:K1312)</f>
        <v>9994</v>
      </c>
      <c r="L1313" s="19">
        <f>SUM(L1289:L1312)</f>
        <v>3663218.48</v>
      </c>
      <c r="M1313" s="19">
        <f>SUM(M1289:M1312)</f>
        <v>0</v>
      </c>
      <c r="N1313" s="19">
        <f>SUM(N1289:N1312)</f>
        <v>0</v>
      </c>
      <c r="O1313" s="27">
        <f t="shared" si="42"/>
        <v>3673212.48</v>
      </c>
      <c r="P1313" s="37">
        <f t="shared" si="43"/>
        <v>0.9907636071742996</v>
      </c>
    </row>
    <row r="1314" spans="1:16" ht="19.5">
      <c r="A1314" s="65"/>
      <c r="B1314" s="82" t="s">
        <v>139</v>
      </c>
      <c r="C1314" s="58" t="s">
        <v>163</v>
      </c>
      <c r="D1314" s="62"/>
      <c r="E1314" s="62"/>
      <c r="F1314" s="62">
        <v>2432</v>
      </c>
      <c r="G1314" s="62"/>
      <c r="H1314" s="62"/>
      <c r="I1314" s="76">
        <v>2432</v>
      </c>
      <c r="J1314" s="21"/>
      <c r="K1314" s="2"/>
      <c r="L1314" s="2">
        <v>1597</v>
      </c>
      <c r="M1314" s="2"/>
      <c r="N1314" s="2"/>
      <c r="O1314" s="15">
        <f t="shared" si="42"/>
        <v>1597</v>
      </c>
      <c r="P1314" s="38">
        <f t="shared" si="43"/>
        <v>0.6566611842105263</v>
      </c>
    </row>
    <row r="1315" spans="1:16" ht="19.5">
      <c r="A1315" s="65"/>
      <c r="B1315" s="83"/>
      <c r="C1315" s="58" t="s">
        <v>48</v>
      </c>
      <c r="D1315" s="62"/>
      <c r="E1315" s="62"/>
      <c r="F1315" s="62">
        <v>831929</v>
      </c>
      <c r="G1315" s="62"/>
      <c r="H1315" s="62"/>
      <c r="I1315" s="76">
        <v>831929</v>
      </c>
      <c r="J1315" s="21"/>
      <c r="K1315" s="2"/>
      <c r="L1315" s="2">
        <v>831928</v>
      </c>
      <c r="M1315" s="2"/>
      <c r="N1315" s="2"/>
      <c r="O1315" s="15">
        <f t="shared" si="42"/>
        <v>831928</v>
      </c>
      <c r="P1315" s="38">
        <f t="shared" si="43"/>
        <v>0.9999987979743463</v>
      </c>
    </row>
    <row r="1316" spans="1:16" ht="9.75">
      <c r="A1316" s="65"/>
      <c r="B1316" s="65"/>
      <c r="C1316" s="58" t="s">
        <v>49</v>
      </c>
      <c r="D1316" s="62"/>
      <c r="E1316" s="62"/>
      <c r="F1316" s="62">
        <v>58179</v>
      </c>
      <c r="G1316" s="62"/>
      <c r="H1316" s="62"/>
      <c r="I1316" s="76">
        <v>58179</v>
      </c>
      <c r="J1316" s="21"/>
      <c r="K1316" s="2"/>
      <c r="L1316" s="2">
        <v>58179</v>
      </c>
      <c r="M1316" s="2"/>
      <c r="N1316" s="2"/>
      <c r="O1316" s="15">
        <f t="shared" si="42"/>
        <v>58179</v>
      </c>
      <c r="P1316" s="38">
        <f t="shared" si="43"/>
        <v>1</v>
      </c>
    </row>
    <row r="1317" spans="1:16" ht="9.75">
      <c r="A1317" s="65"/>
      <c r="B1317" s="65"/>
      <c r="C1317" s="58" t="s">
        <v>17</v>
      </c>
      <c r="D1317" s="62"/>
      <c r="E1317" s="62"/>
      <c r="F1317" s="62">
        <v>133811</v>
      </c>
      <c r="G1317" s="62"/>
      <c r="H1317" s="62"/>
      <c r="I1317" s="76">
        <v>133811</v>
      </c>
      <c r="J1317" s="21"/>
      <c r="K1317" s="2"/>
      <c r="L1317" s="2">
        <v>133810</v>
      </c>
      <c r="M1317" s="2"/>
      <c r="N1317" s="2"/>
      <c r="O1317" s="15">
        <f t="shared" si="42"/>
        <v>133810</v>
      </c>
      <c r="P1317" s="38">
        <f t="shared" si="43"/>
        <v>0.9999925267728363</v>
      </c>
    </row>
    <row r="1318" spans="1:16" ht="9.75">
      <c r="A1318" s="65"/>
      <c r="B1318" s="65"/>
      <c r="C1318" s="58" t="s">
        <v>18</v>
      </c>
      <c r="D1318" s="62"/>
      <c r="E1318" s="62"/>
      <c r="F1318" s="62">
        <v>21041</v>
      </c>
      <c r="G1318" s="62"/>
      <c r="H1318" s="62"/>
      <c r="I1318" s="76">
        <v>21041</v>
      </c>
      <c r="J1318" s="21"/>
      <c r="K1318" s="2"/>
      <c r="L1318" s="2">
        <v>21040</v>
      </c>
      <c r="M1318" s="2"/>
      <c r="N1318" s="2"/>
      <c r="O1318" s="15">
        <f t="shared" si="42"/>
        <v>21040</v>
      </c>
      <c r="P1318" s="38">
        <f t="shared" si="43"/>
        <v>0.9999524737417423</v>
      </c>
    </row>
    <row r="1319" spans="1:16" ht="19.5">
      <c r="A1319" s="65"/>
      <c r="B1319" s="65"/>
      <c r="C1319" s="58" t="s">
        <v>61</v>
      </c>
      <c r="D1319" s="62"/>
      <c r="E1319" s="62"/>
      <c r="F1319" s="62">
        <v>3550</v>
      </c>
      <c r="G1319" s="62"/>
      <c r="H1319" s="62"/>
      <c r="I1319" s="76">
        <v>3550</v>
      </c>
      <c r="J1319" s="21"/>
      <c r="K1319" s="2"/>
      <c r="L1319" s="2"/>
      <c r="M1319" s="2"/>
      <c r="N1319" s="2"/>
      <c r="O1319" s="15">
        <f t="shared" si="42"/>
        <v>0</v>
      </c>
      <c r="P1319" s="38">
        <f t="shared" si="43"/>
        <v>0</v>
      </c>
    </row>
    <row r="1320" spans="1:16" ht="9.75">
      <c r="A1320" s="65"/>
      <c r="B1320" s="65"/>
      <c r="C1320" s="58" t="s">
        <v>162</v>
      </c>
      <c r="D1320" s="62"/>
      <c r="E1320" s="62"/>
      <c r="F1320" s="62">
        <v>8500</v>
      </c>
      <c r="G1320" s="62"/>
      <c r="H1320" s="62"/>
      <c r="I1320" s="76">
        <v>8500</v>
      </c>
      <c r="J1320" s="21"/>
      <c r="K1320" s="2"/>
      <c r="L1320" s="2">
        <v>8500</v>
      </c>
      <c r="M1320" s="2"/>
      <c r="N1320" s="2"/>
      <c r="O1320" s="15">
        <f t="shared" si="42"/>
        <v>8500</v>
      </c>
      <c r="P1320" s="38">
        <f t="shared" si="43"/>
        <v>1</v>
      </c>
    </row>
    <row r="1321" spans="1:16" ht="9.75">
      <c r="A1321" s="65"/>
      <c r="B1321" s="65"/>
      <c r="C1321" s="58" t="s">
        <v>33</v>
      </c>
      <c r="D1321" s="62"/>
      <c r="E1321" s="62"/>
      <c r="F1321" s="62">
        <v>11000</v>
      </c>
      <c r="G1321" s="62"/>
      <c r="H1321" s="62"/>
      <c r="I1321" s="76">
        <v>11000</v>
      </c>
      <c r="J1321" s="21"/>
      <c r="K1321" s="2"/>
      <c r="L1321" s="2">
        <v>11000</v>
      </c>
      <c r="M1321" s="2"/>
      <c r="N1321" s="2"/>
      <c r="O1321" s="15">
        <f t="shared" si="42"/>
        <v>11000</v>
      </c>
      <c r="P1321" s="38">
        <f t="shared" si="43"/>
        <v>1</v>
      </c>
    </row>
    <row r="1322" spans="1:16" ht="19.5">
      <c r="A1322" s="65"/>
      <c r="B1322" s="65"/>
      <c r="C1322" s="58" t="s">
        <v>89</v>
      </c>
      <c r="D1322" s="62"/>
      <c r="E1322" s="62">
        <v>1500</v>
      </c>
      <c r="F1322" s="62">
        <v>8478</v>
      </c>
      <c r="G1322" s="62"/>
      <c r="H1322" s="62"/>
      <c r="I1322" s="76">
        <v>9978</v>
      </c>
      <c r="J1322" s="21"/>
      <c r="K1322" s="2">
        <v>1500</v>
      </c>
      <c r="L1322" s="2">
        <v>8478</v>
      </c>
      <c r="M1322" s="2"/>
      <c r="N1322" s="2"/>
      <c r="O1322" s="15">
        <f t="shared" si="42"/>
        <v>9978</v>
      </c>
      <c r="P1322" s="38">
        <f t="shared" si="43"/>
        <v>1</v>
      </c>
    </row>
    <row r="1323" spans="1:16" ht="9.75">
      <c r="A1323" s="65"/>
      <c r="B1323" s="65"/>
      <c r="C1323" s="58" t="s">
        <v>23</v>
      </c>
      <c r="D1323" s="62"/>
      <c r="E1323" s="62"/>
      <c r="F1323" s="62">
        <v>48199</v>
      </c>
      <c r="G1323" s="62"/>
      <c r="H1323" s="62"/>
      <c r="I1323" s="76">
        <v>48199</v>
      </c>
      <c r="J1323" s="21"/>
      <c r="K1323" s="2"/>
      <c r="L1323" s="2">
        <v>47944</v>
      </c>
      <c r="M1323" s="2"/>
      <c r="N1323" s="2"/>
      <c r="O1323" s="15">
        <f t="shared" si="42"/>
        <v>47944</v>
      </c>
      <c r="P1323" s="38">
        <f t="shared" si="43"/>
        <v>0.9947094338056807</v>
      </c>
    </row>
    <row r="1324" spans="1:16" ht="9.75">
      <c r="A1324" s="65"/>
      <c r="B1324" s="65"/>
      <c r="C1324" s="58" t="s">
        <v>50</v>
      </c>
      <c r="D1324" s="62"/>
      <c r="E1324" s="62"/>
      <c r="F1324" s="62">
        <v>3340</v>
      </c>
      <c r="G1324" s="62"/>
      <c r="H1324" s="62"/>
      <c r="I1324" s="76">
        <v>3340</v>
      </c>
      <c r="J1324" s="21"/>
      <c r="K1324" s="2"/>
      <c r="L1324" s="2">
        <v>3340</v>
      </c>
      <c r="M1324" s="2"/>
      <c r="N1324" s="2"/>
      <c r="O1324" s="15">
        <f t="shared" si="42"/>
        <v>3340</v>
      </c>
      <c r="P1324" s="38">
        <f t="shared" si="43"/>
        <v>1</v>
      </c>
    </row>
    <row r="1325" spans="1:16" ht="9.75">
      <c r="A1325" s="65"/>
      <c r="B1325" s="65"/>
      <c r="C1325" s="58" t="s">
        <v>10</v>
      </c>
      <c r="D1325" s="62"/>
      <c r="E1325" s="62"/>
      <c r="F1325" s="62">
        <v>27400</v>
      </c>
      <c r="G1325" s="62"/>
      <c r="H1325" s="62"/>
      <c r="I1325" s="76">
        <v>27400</v>
      </c>
      <c r="J1325" s="21"/>
      <c r="K1325" s="2"/>
      <c r="L1325" s="2">
        <v>27400</v>
      </c>
      <c r="M1325" s="2"/>
      <c r="N1325" s="2"/>
      <c r="O1325" s="15">
        <f t="shared" si="42"/>
        <v>27400</v>
      </c>
      <c r="P1325" s="38">
        <f t="shared" si="43"/>
        <v>1</v>
      </c>
    </row>
    <row r="1326" spans="1:16" ht="19.5">
      <c r="A1326" s="65"/>
      <c r="B1326" s="65"/>
      <c r="C1326" s="58" t="s">
        <v>194</v>
      </c>
      <c r="D1326" s="62"/>
      <c r="E1326" s="62"/>
      <c r="F1326" s="62">
        <v>1272</v>
      </c>
      <c r="G1326" s="62"/>
      <c r="H1326" s="62"/>
      <c r="I1326" s="76">
        <v>1272</v>
      </c>
      <c r="J1326" s="21"/>
      <c r="K1326" s="2"/>
      <c r="L1326" s="2">
        <v>1272</v>
      </c>
      <c r="M1326" s="2"/>
      <c r="N1326" s="2"/>
      <c r="O1326" s="15">
        <f t="shared" si="42"/>
        <v>1272</v>
      </c>
      <c r="P1326" s="38">
        <f t="shared" si="43"/>
        <v>1</v>
      </c>
    </row>
    <row r="1327" spans="1:16" ht="19.5" customHeight="1">
      <c r="A1327" s="65"/>
      <c r="B1327" s="65"/>
      <c r="C1327" s="58" t="s">
        <v>220</v>
      </c>
      <c r="D1327" s="62"/>
      <c r="E1327" s="62"/>
      <c r="F1327" s="62">
        <v>3492</v>
      </c>
      <c r="G1327" s="62"/>
      <c r="H1327" s="62"/>
      <c r="I1327" s="76">
        <v>3492</v>
      </c>
      <c r="J1327" s="21"/>
      <c r="K1327" s="2"/>
      <c r="L1327" s="2">
        <v>3451</v>
      </c>
      <c r="M1327" s="2"/>
      <c r="N1327" s="2"/>
      <c r="O1327" s="15">
        <f t="shared" si="42"/>
        <v>3451</v>
      </c>
      <c r="P1327" s="38">
        <f t="shared" si="43"/>
        <v>0.9882588774341352</v>
      </c>
    </row>
    <row r="1328" spans="1:16" ht="29.25">
      <c r="A1328" s="65"/>
      <c r="B1328" s="65"/>
      <c r="C1328" s="58" t="s">
        <v>221</v>
      </c>
      <c r="D1328" s="62"/>
      <c r="E1328" s="62"/>
      <c r="F1328" s="62">
        <v>2540</v>
      </c>
      <c r="G1328" s="62"/>
      <c r="H1328" s="62"/>
      <c r="I1328" s="76">
        <v>2540</v>
      </c>
      <c r="J1328" s="21"/>
      <c r="K1328" s="2"/>
      <c r="L1328" s="2">
        <v>2482</v>
      </c>
      <c r="M1328" s="2"/>
      <c r="N1328" s="2"/>
      <c r="O1328" s="15">
        <f t="shared" si="42"/>
        <v>2482</v>
      </c>
      <c r="P1328" s="38">
        <f t="shared" si="43"/>
        <v>0.9771653543307086</v>
      </c>
    </row>
    <row r="1329" spans="1:16" ht="9.75">
      <c r="A1329" s="65"/>
      <c r="B1329" s="65"/>
      <c r="C1329" s="58" t="s">
        <v>51</v>
      </c>
      <c r="D1329" s="62"/>
      <c r="E1329" s="62"/>
      <c r="F1329" s="62">
        <v>800</v>
      </c>
      <c r="G1329" s="62"/>
      <c r="H1329" s="62"/>
      <c r="I1329" s="76">
        <v>800</v>
      </c>
      <c r="J1329" s="21"/>
      <c r="K1329" s="2"/>
      <c r="L1329" s="2">
        <v>799</v>
      </c>
      <c r="M1329" s="2"/>
      <c r="N1329" s="2"/>
      <c r="O1329" s="15">
        <f t="shared" si="42"/>
        <v>799</v>
      </c>
      <c r="P1329" s="38">
        <f t="shared" si="43"/>
        <v>0.99875</v>
      </c>
    </row>
    <row r="1330" spans="1:16" ht="9.75">
      <c r="A1330" s="65"/>
      <c r="B1330" s="65"/>
      <c r="C1330" s="58" t="s">
        <v>25</v>
      </c>
      <c r="D1330" s="62"/>
      <c r="E1330" s="62"/>
      <c r="F1330" s="62">
        <v>4108</v>
      </c>
      <c r="G1330" s="62"/>
      <c r="H1330" s="62"/>
      <c r="I1330" s="76">
        <v>4108</v>
      </c>
      <c r="J1330" s="21"/>
      <c r="K1330" s="2"/>
      <c r="L1330" s="2">
        <v>4108</v>
      </c>
      <c r="M1330" s="2"/>
      <c r="N1330" s="2"/>
      <c r="O1330" s="15">
        <f t="shared" si="42"/>
        <v>4108</v>
      </c>
      <c r="P1330" s="38">
        <f t="shared" si="43"/>
        <v>1</v>
      </c>
    </row>
    <row r="1331" spans="1:16" ht="19.5">
      <c r="A1331" s="65"/>
      <c r="B1331" s="65"/>
      <c r="C1331" s="58" t="s">
        <v>52</v>
      </c>
      <c r="D1331" s="62"/>
      <c r="E1331" s="62"/>
      <c r="F1331" s="62">
        <v>51386</v>
      </c>
      <c r="G1331" s="62"/>
      <c r="H1331" s="62"/>
      <c r="I1331" s="76">
        <v>51386</v>
      </c>
      <c r="J1331" s="21"/>
      <c r="K1331" s="2"/>
      <c r="L1331" s="2">
        <v>51386</v>
      </c>
      <c r="M1331" s="2"/>
      <c r="N1331" s="2"/>
      <c r="O1331" s="15">
        <f t="shared" si="42"/>
        <v>51386</v>
      </c>
      <c r="P1331" s="38">
        <f t="shared" si="43"/>
        <v>1</v>
      </c>
    </row>
    <row r="1332" spans="1:16" ht="21" customHeight="1">
      <c r="A1332" s="65"/>
      <c r="B1332" s="65"/>
      <c r="C1332" s="58" t="s">
        <v>225</v>
      </c>
      <c r="D1332" s="62"/>
      <c r="E1332" s="62"/>
      <c r="F1332" s="62">
        <v>400</v>
      </c>
      <c r="G1332" s="62"/>
      <c r="H1332" s="62"/>
      <c r="I1332" s="76">
        <v>400</v>
      </c>
      <c r="J1332" s="21"/>
      <c r="K1332" s="2"/>
      <c r="L1332" s="2">
        <v>400</v>
      </c>
      <c r="M1332" s="2"/>
      <c r="N1332" s="2"/>
      <c r="O1332" s="15">
        <f t="shared" si="42"/>
        <v>400</v>
      </c>
      <c r="P1332" s="38">
        <f t="shared" si="43"/>
        <v>1</v>
      </c>
    </row>
    <row r="1333" spans="1:16" ht="19.5">
      <c r="A1333" s="65"/>
      <c r="B1333" s="65"/>
      <c r="C1333" s="58" t="s">
        <v>227</v>
      </c>
      <c r="D1333" s="62"/>
      <c r="E1333" s="62"/>
      <c r="F1333" s="62">
        <v>3230</v>
      </c>
      <c r="G1333" s="62"/>
      <c r="H1333" s="62"/>
      <c r="I1333" s="76">
        <v>3230</v>
      </c>
      <c r="J1333" s="21"/>
      <c r="K1333" s="2"/>
      <c r="L1333" s="2">
        <v>3230</v>
      </c>
      <c r="M1333" s="2"/>
      <c r="N1333" s="2"/>
      <c r="O1333" s="15">
        <f t="shared" si="42"/>
        <v>3230</v>
      </c>
      <c r="P1333" s="38">
        <f t="shared" si="43"/>
        <v>1</v>
      </c>
    </row>
    <row r="1334" spans="1:16" ht="9.75">
      <c r="A1334" s="65"/>
      <c r="B1334" s="66" t="s">
        <v>367</v>
      </c>
      <c r="C1334" s="36"/>
      <c r="D1334" s="35"/>
      <c r="E1334" s="35">
        <v>1500</v>
      </c>
      <c r="F1334" s="35">
        <v>1225087</v>
      </c>
      <c r="G1334" s="35"/>
      <c r="H1334" s="35"/>
      <c r="I1334" s="35">
        <v>1226587</v>
      </c>
      <c r="J1334" s="19">
        <f>SUM(J1314:J1333)</f>
        <v>0</v>
      </c>
      <c r="K1334" s="19">
        <f>SUM(K1314:K1333)</f>
        <v>1500</v>
      </c>
      <c r="L1334" s="19">
        <f>SUM(L1314:L1333)</f>
        <v>1220344</v>
      </c>
      <c r="M1334" s="19">
        <f>SUM(M1314:M1333)</f>
        <v>0</v>
      </c>
      <c r="N1334" s="19">
        <f>SUM(N1314:N1333)</f>
        <v>0</v>
      </c>
      <c r="O1334" s="27">
        <f t="shared" si="42"/>
        <v>1221844</v>
      </c>
      <c r="P1334" s="37">
        <f t="shared" si="43"/>
        <v>0.9961331727794278</v>
      </c>
    </row>
    <row r="1335" spans="1:16" ht="19.5">
      <c r="A1335" s="65"/>
      <c r="B1335" s="64" t="s">
        <v>140</v>
      </c>
      <c r="C1335" s="58" t="s">
        <v>163</v>
      </c>
      <c r="D1335" s="62"/>
      <c r="E1335" s="62"/>
      <c r="F1335" s="62">
        <v>2877</v>
      </c>
      <c r="G1335" s="62"/>
      <c r="H1335" s="62"/>
      <c r="I1335" s="76">
        <v>2877</v>
      </c>
      <c r="J1335" s="21"/>
      <c r="K1335" s="2"/>
      <c r="L1335" s="2">
        <v>2562</v>
      </c>
      <c r="M1335" s="2"/>
      <c r="N1335" s="2"/>
      <c r="O1335" s="15">
        <f t="shared" si="42"/>
        <v>2562</v>
      </c>
      <c r="P1335" s="38">
        <f t="shared" si="43"/>
        <v>0.8905109489051095</v>
      </c>
    </row>
    <row r="1336" spans="1:16" ht="19.5">
      <c r="A1336" s="65"/>
      <c r="B1336" s="65"/>
      <c r="C1336" s="58" t="s">
        <v>48</v>
      </c>
      <c r="D1336" s="62"/>
      <c r="E1336" s="62"/>
      <c r="F1336" s="62">
        <v>1120711</v>
      </c>
      <c r="G1336" s="62"/>
      <c r="H1336" s="62"/>
      <c r="I1336" s="76">
        <v>1120711</v>
      </c>
      <c r="J1336" s="21"/>
      <c r="K1336" s="2"/>
      <c r="L1336" s="2">
        <v>1112745</v>
      </c>
      <c r="M1336" s="2"/>
      <c r="N1336" s="2"/>
      <c r="O1336" s="15">
        <f t="shared" si="42"/>
        <v>1112745</v>
      </c>
      <c r="P1336" s="38">
        <f t="shared" si="43"/>
        <v>0.9928920123029041</v>
      </c>
    </row>
    <row r="1337" spans="1:16" ht="9.75">
      <c r="A1337" s="65"/>
      <c r="B1337" s="65"/>
      <c r="C1337" s="58" t="s">
        <v>49</v>
      </c>
      <c r="D1337" s="62"/>
      <c r="E1337" s="62"/>
      <c r="F1337" s="62">
        <v>77325</v>
      </c>
      <c r="G1337" s="62"/>
      <c r="H1337" s="62"/>
      <c r="I1337" s="76">
        <v>77325</v>
      </c>
      <c r="J1337" s="21"/>
      <c r="K1337" s="2"/>
      <c r="L1337" s="2">
        <v>76698</v>
      </c>
      <c r="M1337" s="2"/>
      <c r="N1337" s="2"/>
      <c r="O1337" s="15">
        <f t="shared" si="42"/>
        <v>76698</v>
      </c>
      <c r="P1337" s="38">
        <f t="shared" si="43"/>
        <v>0.9918913676042677</v>
      </c>
    </row>
    <row r="1338" spans="1:16" ht="9.75">
      <c r="A1338" s="65"/>
      <c r="B1338" s="65"/>
      <c r="C1338" s="58" t="s">
        <v>17</v>
      </c>
      <c r="D1338" s="62"/>
      <c r="E1338" s="62"/>
      <c r="F1338" s="62">
        <v>173260</v>
      </c>
      <c r="G1338" s="62"/>
      <c r="H1338" s="62"/>
      <c r="I1338" s="76">
        <v>173260</v>
      </c>
      <c r="J1338" s="21"/>
      <c r="K1338" s="2"/>
      <c r="L1338" s="2">
        <v>171299</v>
      </c>
      <c r="M1338" s="2"/>
      <c r="N1338" s="2"/>
      <c r="O1338" s="15">
        <f t="shared" si="42"/>
        <v>171299</v>
      </c>
      <c r="P1338" s="38">
        <f t="shared" si="43"/>
        <v>0.9886817499711417</v>
      </c>
    </row>
    <row r="1339" spans="1:16" ht="9.75">
      <c r="A1339" s="65"/>
      <c r="B1339" s="65"/>
      <c r="C1339" s="58" t="s">
        <v>18</v>
      </c>
      <c r="D1339" s="62"/>
      <c r="E1339" s="62"/>
      <c r="F1339" s="62">
        <v>26301</v>
      </c>
      <c r="G1339" s="62"/>
      <c r="H1339" s="62"/>
      <c r="I1339" s="76">
        <v>26301</v>
      </c>
      <c r="J1339" s="21"/>
      <c r="K1339" s="2"/>
      <c r="L1339" s="2">
        <v>26041</v>
      </c>
      <c r="M1339" s="2"/>
      <c r="N1339" s="2"/>
      <c r="O1339" s="15">
        <f t="shared" si="42"/>
        <v>26041</v>
      </c>
      <c r="P1339" s="38">
        <f t="shared" si="43"/>
        <v>0.9901144443177066</v>
      </c>
    </row>
    <row r="1340" spans="1:16" ht="9.75">
      <c r="A1340" s="65"/>
      <c r="B1340" s="65"/>
      <c r="C1340" s="58" t="s">
        <v>23</v>
      </c>
      <c r="D1340" s="62"/>
      <c r="E1340" s="62"/>
      <c r="F1340" s="62">
        <v>258397</v>
      </c>
      <c r="G1340" s="62"/>
      <c r="H1340" s="62"/>
      <c r="I1340" s="76">
        <v>258397</v>
      </c>
      <c r="J1340" s="21"/>
      <c r="K1340" s="2"/>
      <c r="L1340" s="2">
        <v>258397</v>
      </c>
      <c r="M1340" s="2"/>
      <c r="N1340" s="2"/>
      <c r="O1340" s="15">
        <f t="shared" si="42"/>
        <v>258397</v>
      </c>
      <c r="P1340" s="38">
        <f t="shared" si="43"/>
        <v>1</v>
      </c>
    </row>
    <row r="1341" spans="1:16" ht="9.75">
      <c r="A1341" s="65"/>
      <c r="B1341" s="65"/>
      <c r="C1341" s="58" t="s">
        <v>50</v>
      </c>
      <c r="D1341" s="62"/>
      <c r="E1341" s="62"/>
      <c r="F1341" s="62">
        <v>1000</v>
      </c>
      <c r="G1341" s="62"/>
      <c r="H1341" s="62"/>
      <c r="I1341" s="76">
        <v>1000</v>
      </c>
      <c r="J1341" s="21"/>
      <c r="K1341" s="2"/>
      <c r="L1341" s="2">
        <v>1000</v>
      </c>
      <c r="M1341" s="2"/>
      <c r="N1341" s="2"/>
      <c r="O1341" s="15">
        <f t="shared" si="42"/>
        <v>1000</v>
      </c>
      <c r="P1341" s="38">
        <f t="shared" si="43"/>
        <v>1</v>
      </c>
    </row>
    <row r="1342" spans="1:16" ht="9.75">
      <c r="A1342" s="65"/>
      <c r="B1342" s="65"/>
      <c r="C1342" s="58" t="s">
        <v>10</v>
      </c>
      <c r="D1342" s="62"/>
      <c r="E1342" s="62"/>
      <c r="F1342" s="62">
        <v>39511</v>
      </c>
      <c r="G1342" s="62"/>
      <c r="H1342" s="62"/>
      <c r="I1342" s="76">
        <v>39511</v>
      </c>
      <c r="J1342" s="21"/>
      <c r="K1342" s="2"/>
      <c r="L1342" s="2">
        <v>39511</v>
      </c>
      <c r="M1342" s="2"/>
      <c r="N1342" s="2"/>
      <c r="O1342" s="15">
        <f t="shared" si="42"/>
        <v>39511</v>
      </c>
      <c r="P1342" s="38">
        <f t="shared" si="43"/>
        <v>1</v>
      </c>
    </row>
    <row r="1343" spans="1:16" ht="19.5">
      <c r="A1343" s="65"/>
      <c r="B1343" s="65"/>
      <c r="C1343" s="58" t="s">
        <v>194</v>
      </c>
      <c r="D1343" s="62"/>
      <c r="E1343" s="62"/>
      <c r="F1343" s="62">
        <v>1500</v>
      </c>
      <c r="G1343" s="62"/>
      <c r="H1343" s="62"/>
      <c r="I1343" s="76">
        <v>1500</v>
      </c>
      <c r="J1343" s="21"/>
      <c r="K1343" s="2"/>
      <c r="L1343" s="2">
        <v>1476</v>
      </c>
      <c r="M1343" s="2"/>
      <c r="N1343" s="2"/>
      <c r="O1343" s="15">
        <f t="shared" si="42"/>
        <v>1476</v>
      </c>
      <c r="P1343" s="38">
        <f t="shared" si="43"/>
        <v>0.984</v>
      </c>
    </row>
    <row r="1344" spans="1:16" ht="19.5">
      <c r="A1344" s="65"/>
      <c r="B1344" s="65"/>
      <c r="C1344" s="58" t="s">
        <v>52</v>
      </c>
      <c r="D1344" s="62"/>
      <c r="E1344" s="62"/>
      <c r="F1344" s="62">
        <v>58537</v>
      </c>
      <c r="G1344" s="62"/>
      <c r="H1344" s="62"/>
      <c r="I1344" s="76">
        <v>58537</v>
      </c>
      <c r="J1344" s="21"/>
      <c r="K1344" s="2"/>
      <c r="L1344" s="2">
        <v>58537</v>
      </c>
      <c r="M1344" s="2"/>
      <c r="N1344" s="2"/>
      <c r="O1344" s="15">
        <f t="shared" si="42"/>
        <v>58537</v>
      </c>
      <c r="P1344" s="38">
        <f t="shared" si="43"/>
        <v>1</v>
      </c>
    </row>
    <row r="1345" spans="1:16" ht="9.75">
      <c r="A1345" s="65"/>
      <c r="B1345" s="66" t="s">
        <v>368</v>
      </c>
      <c r="C1345" s="36"/>
      <c r="D1345" s="35"/>
      <c r="E1345" s="35"/>
      <c r="F1345" s="35">
        <v>1759419</v>
      </c>
      <c r="G1345" s="35"/>
      <c r="H1345" s="35"/>
      <c r="I1345" s="35">
        <v>1759419</v>
      </c>
      <c r="J1345" s="19">
        <f>SUM(J1335:J1344)</f>
        <v>0</v>
      </c>
      <c r="K1345" s="19">
        <f>SUM(K1335:K1344)</f>
        <v>0</v>
      </c>
      <c r="L1345" s="19">
        <f>SUM(L1335:L1344)</f>
        <v>1748266</v>
      </c>
      <c r="M1345" s="19">
        <f>SUM(M1335:M1344)</f>
        <v>0</v>
      </c>
      <c r="N1345" s="19">
        <f>SUM(N1335:N1344)</f>
        <v>0</v>
      </c>
      <c r="O1345" s="27">
        <f t="shared" si="42"/>
        <v>1748266</v>
      </c>
      <c r="P1345" s="37">
        <f t="shared" si="43"/>
        <v>0.993660975583417</v>
      </c>
    </row>
    <row r="1346" spans="1:16" ht="9.75">
      <c r="A1346" s="65"/>
      <c r="B1346" s="82" t="s">
        <v>141</v>
      </c>
      <c r="C1346" s="58" t="s">
        <v>17</v>
      </c>
      <c r="D1346" s="62">
        <v>30460</v>
      </c>
      <c r="E1346" s="62"/>
      <c r="F1346" s="62"/>
      <c r="G1346" s="62"/>
      <c r="H1346" s="62"/>
      <c r="I1346" s="76">
        <v>30460</v>
      </c>
      <c r="J1346" s="21">
        <v>29261</v>
      </c>
      <c r="K1346" s="2"/>
      <c r="L1346" s="2"/>
      <c r="M1346" s="2"/>
      <c r="N1346" s="2"/>
      <c r="O1346" s="15">
        <f t="shared" si="42"/>
        <v>29261</v>
      </c>
      <c r="P1346" s="38">
        <f t="shared" si="43"/>
        <v>0.9606369008535784</v>
      </c>
    </row>
    <row r="1347" spans="1:16" ht="9.75">
      <c r="A1347" s="65"/>
      <c r="B1347" s="84"/>
      <c r="C1347" s="58" t="s">
        <v>18</v>
      </c>
      <c r="D1347" s="62">
        <v>5309</v>
      </c>
      <c r="E1347" s="62"/>
      <c r="F1347" s="62"/>
      <c r="G1347" s="62"/>
      <c r="H1347" s="62"/>
      <c r="I1347" s="76">
        <v>5309</v>
      </c>
      <c r="J1347" s="21">
        <v>5084</v>
      </c>
      <c r="K1347" s="2"/>
      <c r="L1347" s="2"/>
      <c r="M1347" s="2"/>
      <c r="N1347" s="2"/>
      <c r="O1347" s="15">
        <f t="shared" si="42"/>
        <v>5084</v>
      </c>
      <c r="P1347" s="38">
        <f t="shared" si="43"/>
        <v>0.9576191373139951</v>
      </c>
    </row>
    <row r="1348" spans="1:16" ht="9.75">
      <c r="A1348" s="65"/>
      <c r="B1348" s="84"/>
      <c r="C1348" s="58" t="s">
        <v>162</v>
      </c>
      <c r="D1348" s="62">
        <v>216286</v>
      </c>
      <c r="E1348" s="62"/>
      <c r="F1348" s="62"/>
      <c r="G1348" s="62"/>
      <c r="H1348" s="62"/>
      <c r="I1348" s="76">
        <v>216286</v>
      </c>
      <c r="J1348" s="21">
        <v>215227</v>
      </c>
      <c r="K1348" s="2"/>
      <c r="L1348" s="2"/>
      <c r="M1348" s="2"/>
      <c r="N1348" s="2"/>
      <c r="O1348" s="15">
        <f t="shared" si="42"/>
        <v>215227</v>
      </c>
      <c r="P1348" s="38">
        <f t="shared" si="43"/>
        <v>0.9951037052791212</v>
      </c>
    </row>
    <row r="1349" spans="1:16" ht="9.75">
      <c r="A1349" s="65"/>
      <c r="B1349" s="84"/>
      <c r="C1349" s="58" t="s">
        <v>33</v>
      </c>
      <c r="D1349" s="62">
        <v>6194</v>
      </c>
      <c r="E1349" s="62">
        <v>8500</v>
      </c>
      <c r="F1349" s="62"/>
      <c r="G1349" s="62"/>
      <c r="H1349" s="62"/>
      <c r="I1349" s="76">
        <v>14694</v>
      </c>
      <c r="J1349" s="21">
        <v>6194</v>
      </c>
      <c r="K1349" s="2">
        <v>8405</v>
      </c>
      <c r="L1349" s="2"/>
      <c r="M1349" s="2"/>
      <c r="N1349" s="2"/>
      <c r="O1349" s="15">
        <f t="shared" si="42"/>
        <v>14599</v>
      </c>
      <c r="P1349" s="38">
        <f t="shared" si="43"/>
        <v>0.993534776099088</v>
      </c>
    </row>
    <row r="1350" spans="1:16" ht="9.75">
      <c r="A1350" s="65"/>
      <c r="B1350" s="84"/>
      <c r="C1350" s="58" t="s">
        <v>115</v>
      </c>
      <c r="D1350" s="62"/>
      <c r="E1350" s="62">
        <v>2000</v>
      </c>
      <c r="F1350" s="62"/>
      <c r="G1350" s="62"/>
      <c r="H1350" s="62"/>
      <c r="I1350" s="76">
        <v>2000</v>
      </c>
      <c r="J1350" s="21"/>
      <c r="K1350" s="2">
        <v>2000</v>
      </c>
      <c r="L1350" s="2"/>
      <c r="M1350" s="2"/>
      <c r="N1350" s="2"/>
      <c r="O1350" s="15">
        <f t="shared" si="42"/>
        <v>2000</v>
      </c>
      <c r="P1350" s="38">
        <f t="shared" si="43"/>
        <v>1</v>
      </c>
    </row>
    <row r="1351" spans="1:19" s="14" customFormat="1" ht="9.75">
      <c r="A1351" s="65"/>
      <c r="B1351" s="84"/>
      <c r="C1351" s="58" t="s">
        <v>10</v>
      </c>
      <c r="D1351" s="62">
        <v>16216</v>
      </c>
      <c r="E1351" s="62">
        <v>48289</v>
      </c>
      <c r="F1351" s="62"/>
      <c r="G1351" s="62"/>
      <c r="H1351" s="62"/>
      <c r="I1351" s="76">
        <v>64505</v>
      </c>
      <c r="J1351" s="21">
        <v>8881</v>
      </c>
      <c r="K1351" s="2">
        <v>48144</v>
      </c>
      <c r="L1351" s="2"/>
      <c r="M1351" s="2"/>
      <c r="N1351" s="2"/>
      <c r="O1351" s="15">
        <f t="shared" si="42"/>
        <v>57025</v>
      </c>
      <c r="P1351" s="38">
        <f t="shared" si="43"/>
        <v>0.8840399968994651</v>
      </c>
      <c r="R1351" s="51"/>
      <c r="S1351" s="51"/>
    </row>
    <row r="1352" spans="1:16" ht="29.25">
      <c r="A1352" s="65"/>
      <c r="B1352" s="84"/>
      <c r="C1352" s="58" t="s">
        <v>226</v>
      </c>
      <c r="D1352" s="62">
        <v>333</v>
      </c>
      <c r="E1352" s="62"/>
      <c r="F1352" s="62"/>
      <c r="G1352" s="62"/>
      <c r="H1352" s="62"/>
      <c r="I1352" s="76">
        <v>333</v>
      </c>
      <c r="J1352" s="21">
        <v>333</v>
      </c>
      <c r="K1352" s="2"/>
      <c r="L1352" s="2"/>
      <c r="M1352" s="2"/>
      <c r="N1352" s="2"/>
      <c r="O1352" s="15">
        <f aca="true" t="shared" si="44" ref="O1352:O1415">SUM(J1352:N1352)</f>
        <v>333</v>
      </c>
      <c r="P1352" s="38">
        <f aca="true" t="shared" si="45" ref="P1352:P1415">O1352/I1352</f>
        <v>1</v>
      </c>
    </row>
    <row r="1353" spans="1:16" ht="19.5">
      <c r="A1353" s="65"/>
      <c r="B1353" s="85"/>
      <c r="C1353" s="58" t="s">
        <v>227</v>
      </c>
      <c r="D1353" s="62">
        <v>202</v>
      </c>
      <c r="E1353" s="62"/>
      <c r="F1353" s="62"/>
      <c r="G1353" s="62"/>
      <c r="H1353" s="62"/>
      <c r="I1353" s="76">
        <v>202</v>
      </c>
      <c r="J1353" s="21">
        <v>201</v>
      </c>
      <c r="K1353" s="2"/>
      <c r="L1353" s="2"/>
      <c r="M1353" s="2"/>
      <c r="N1353" s="2"/>
      <c r="O1353" s="15">
        <f t="shared" si="44"/>
        <v>201</v>
      </c>
      <c r="P1353" s="38">
        <f t="shared" si="45"/>
        <v>0.995049504950495</v>
      </c>
    </row>
    <row r="1354" spans="1:16" ht="9.75">
      <c r="A1354" s="65"/>
      <c r="B1354" s="66" t="s">
        <v>369</v>
      </c>
      <c r="C1354" s="36"/>
      <c r="D1354" s="35">
        <v>275000</v>
      </c>
      <c r="E1354" s="35">
        <v>58789</v>
      </c>
      <c r="F1354" s="35"/>
      <c r="G1354" s="35"/>
      <c r="H1354" s="35"/>
      <c r="I1354" s="35">
        <v>333789</v>
      </c>
      <c r="J1354" s="19">
        <f>SUM(J1346:J1353)</f>
        <v>265181</v>
      </c>
      <c r="K1354" s="19">
        <f>SUM(K1346:K1353)</f>
        <v>58549</v>
      </c>
      <c r="L1354" s="19">
        <f>SUM(L1346:L1353)</f>
        <v>0</v>
      </c>
      <c r="M1354" s="19">
        <f>SUM(M1346:M1353)</f>
        <v>0</v>
      </c>
      <c r="N1354" s="19">
        <f>SUM(N1346:N1353)</f>
        <v>0</v>
      </c>
      <c r="O1354" s="27">
        <f t="shared" si="44"/>
        <v>323730</v>
      </c>
      <c r="P1354" s="37">
        <f t="shared" si="45"/>
        <v>0.969864195644554</v>
      </c>
    </row>
    <row r="1355" spans="1:16" ht="29.25">
      <c r="A1355" s="65"/>
      <c r="B1355" s="64" t="s">
        <v>142</v>
      </c>
      <c r="C1355" s="58" t="s">
        <v>88</v>
      </c>
      <c r="D1355" s="62">
        <v>1735</v>
      </c>
      <c r="E1355" s="62"/>
      <c r="F1355" s="62"/>
      <c r="G1355" s="62"/>
      <c r="H1355" s="62"/>
      <c r="I1355" s="76">
        <v>1735</v>
      </c>
      <c r="J1355" s="25">
        <v>1734</v>
      </c>
      <c r="K1355" s="26"/>
      <c r="L1355" s="26"/>
      <c r="M1355" s="26"/>
      <c r="N1355" s="26"/>
      <c r="O1355" s="34">
        <f t="shared" si="44"/>
        <v>1734</v>
      </c>
      <c r="P1355" s="38">
        <f t="shared" si="45"/>
        <v>0.9994236311239193</v>
      </c>
    </row>
    <row r="1356" spans="1:16" ht="9.75">
      <c r="A1356" s="65"/>
      <c r="B1356" s="65"/>
      <c r="C1356" s="58" t="s">
        <v>183</v>
      </c>
      <c r="D1356" s="62">
        <v>812943</v>
      </c>
      <c r="E1356" s="62"/>
      <c r="F1356" s="62"/>
      <c r="G1356" s="62"/>
      <c r="H1356" s="62"/>
      <c r="I1356" s="76">
        <v>812943</v>
      </c>
      <c r="J1356" s="25">
        <v>804703.49</v>
      </c>
      <c r="K1356" s="26"/>
      <c r="L1356" s="26"/>
      <c r="M1356" s="26"/>
      <c r="N1356" s="26"/>
      <c r="O1356" s="34">
        <f t="shared" si="44"/>
        <v>804703.49</v>
      </c>
      <c r="P1356" s="38">
        <f t="shared" si="45"/>
        <v>0.9898645907523652</v>
      </c>
    </row>
    <row r="1357" spans="1:16" ht="9.75">
      <c r="A1357" s="65"/>
      <c r="B1357" s="65"/>
      <c r="C1357" s="58" t="s">
        <v>418</v>
      </c>
      <c r="D1357" s="62">
        <v>117557</v>
      </c>
      <c r="E1357" s="62"/>
      <c r="F1357" s="62"/>
      <c r="G1357" s="62"/>
      <c r="H1357" s="62"/>
      <c r="I1357" s="76">
        <v>117557</v>
      </c>
      <c r="J1357" s="25">
        <v>117556</v>
      </c>
      <c r="K1357" s="26"/>
      <c r="L1357" s="26"/>
      <c r="M1357" s="26"/>
      <c r="N1357" s="26"/>
      <c r="O1357" s="34">
        <f t="shared" si="44"/>
        <v>117556</v>
      </c>
      <c r="P1357" s="38">
        <f t="shared" si="45"/>
        <v>0.9999914934882652</v>
      </c>
    </row>
    <row r="1358" spans="1:16" ht="9.75">
      <c r="A1358" s="65"/>
      <c r="B1358" s="65"/>
      <c r="C1358" s="58" t="s">
        <v>419</v>
      </c>
      <c r="D1358" s="62">
        <v>55194</v>
      </c>
      <c r="E1358" s="62"/>
      <c r="F1358" s="62"/>
      <c r="G1358" s="62"/>
      <c r="H1358" s="62"/>
      <c r="I1358" s="76">
        <v>55194</v>
      </c>
      <c r="J1358" s="25">
        <v>55194</v>
      </c>
      <c r="K1358" s="26"/>
      <c r="L1358" s="26"/>
      <c r="M1358" s="26"/>
      <c r="N1358" s="26"/>
      <c r="O1358" s="34">
        <f t="shared" si="44"/>
        <v>55194</v>
      </c>
      <c r="P1358" s="38">
        <f t="shared" si="45"/>
        <v>1</v>
      </c>
    </row>
    <row r="1359" spans="1:16" ht="9.75">
      <c r="A1359" s="65"/>
      <c r="B1359" s="65"/>
      <c r="C1359" s="58" t="s">
        <v>424</v>
      </c>
      <c r="D1359" s="62">
        <v>101978</v>
      </c>
      <c r="E1359" s="62"/>
      <c r="F1359" s="62"/>
      <c r="G1359" s="62"/>
      <c r="H1359" s="62"/>
      <c r="I1359" s="76">
        <v>101978</v>
      </c>
      <c r="J1359" s="25">
        <v>97137</v>
      </c>
      <c r="K1359" s="26"/>
      <c r="L1359" s="26"/>
      <c r="M1359" s="26"/>
      <c r="N1359" s="26"/>
      <c r="O1359" s="34">
        <f t="shared" si="44"/>
        <v>97137</v>
      </c>
      <c r="P1359" s="38">
        <f t="shared" si="45"/>
        <v>0.9525289768381415</v>
      </c>
    </row>
    <row r="1360" spans="1:16" ht="9.75">
      <c r="A1360" s="65"/>
      <c r="B1360" s="65"/>
      <c r="C1360" s="58" t="s">
        <v>10</v>
      </c>
      <c r="D1360" s="62">
        <v>594</v>
      </c>
      <c r="E1360" s="62"/>
      <c r="F1360" s="62"/>
      <c r="G1360" s="62"/>
      <c r="H1360" s="62"/>
      <c r="I1360" s="76">
        <v>594</v>
      </c>
      <c r="J1360" s="25">
        <v>594</v>
      </c>
      <c r="K1360" s="26"/>
      <c r="L1360" s="26"/>
      <c r="M1360" s="26"/>
      <c r="N1360" s="26"/>
      <c r="O1360" s="34">
        <f t="shared" si="44"/>
        <v>594</v>
      </c>
      <c r="P1360" s="38">
        <f t="shared" si="45"/>
        <v>1</v>
      </c>
    </row>
    <row r="1361" spans="1:16" ht="29.25">
      <c r="A1361" s="65"/>
      <c r="B1361" s="65"/>
      <c r="C1361" s="58" t="s">
        <v>420</v>
      </c>
      <c r="D1361" s="62">
        <v>531</v>
      </c>
      <c r="E1361" s="62"/>
      <c r="F1361" s="62"/>
      <c r="G1361" s="62"/>
      <c r="H1361" s="62"/>
      <c r="I1361" s="76">
        <v>531</v>
      </c>
      <c r="J1361" s="25">
        <v>531</v>
      </c>
      <c r="K1361" s="26"/>
      <c r="L1361" s="26"/>
      <c r="M1361" s="26"/>
      <c r="N1361" s="26"/>
      <c r="O1361" s="34">
        <f t="shared" si="44"/>
        <v>531</v>
      </c>
      <c r="P1361" s="38">
        <f t="shared" si="45"/>
        <v>1</v>
      </c>
    </row>
    <row r="1362" spans="1:16" ht="9.75">
      <c r="A1362" s="65"/>
      <c r="B1362" s="66" t="s">
        <v>370</v>
      </c>
      <c r="C1362" s="36"/>
      <c r="D1362" s="35">
        <v>1090532</v>
      </c>
      <c r="E1362" s="35"/>
      <c r="F1362" s="35"/>
      <c r="G1362" s="35"/>
      <c r="H1362" s="35"/>
      <c r="I1362" s="35">
        <v>1090532</v>
      </c>
      <c r="J1362" s="19">
        <f>SUM(J1355:J1361)</f>
        <v>1077449.49</v>
      </c>
      <c r="K1362" s="19">
        <f>SUM(K1355:K1361)</f>
        <v>0</v>
      </c>
      <c r="L1362" s="19">
        <f>SUM(L1355:L1361)</f>
        <v>0</v>
      </c>
      <c r="M1362" s="19">
        <f>SUM(M1355:M1361)</f>
        <v>0</v>
      </c>
      <c r="N1362" s="19">
        <f>SUM(N1355:N1361)</f>
        <v>0</v>
      </c>
      <c r="O1362" s="27">
        <f t="shared" si="44"/>
        <v>1077449.49</v>
      </c>
      <c r="P1362" s="37">
        <f t="shared" si="45"/>
        <v>0.988003552394611</v>
      </c>
    </row>
    <row r="1363" spans="1:16" ht="19.5">
      <c r="A1363" s="65"/>
      <c r="B1363" s="64" t="s">
        <v>143</v>
      </c>
      <c r="C1363" s="58" t="s">
        <v>163</v>
      </c>
      <c r="D1363" s="62"/>
      <c r="E1363" s="62"/>
      <c r="F1363" s="62">
        <v>97</v>
      </c>
      <c r="G1363" s="62"/>
      <c r="H1363" s="62"/>
      <c r="I1363" s="76">
        <v>97</v>
      </c>
      <c r="J1363" s="21"/>
      <c r="K1363" s="2"/>
      <c r="L1363" s="2"/>
      <c r="M1363" s="2"/>
      <c r="N1363" s="2"/>
      <c r="O1363" s="15">
        <f t="shared" si="44"/>
        <v>0</v>
      </c>
      <c r="P1363" s="38">
        <f t="shared" si="45"/>
        <v>0</v>
      </c>
    </row>
    <row r="1364" spans="1:19" s="14" customFormat="1" ht="19.5">
      <c r="A1364" s="65"/>
      <c r="B1364" s="65"/>
      <c r="C1364" s="58" t="s">
        <v>48</v>
      </c>
      <c r="D1364" s="62"/>
      <c r="E1364" s="62"/>
      <c r="F1364" s="62">
        <v>320183</v>
      </c>
      <c r="G1364" s="62"/>
      <c r="H1364" s="62"/>
      <c r="I1364" s="76">
        <v>320183</v>
      </c>
      <c r="J1364" s="21"/>
      <c r="K1364" s="2"/>
      <c r="L1364" s="2">
        <v>320128</v>
      </c>
      <c r="M1364" s="2"/>
      <c r="N1364" s="2"/>
      <c r="O1364" s="15">
        <f t="shared" si="44"/>
        <v>320128</v>
      </c>
      <c r="P1364" s="38">
        <f t="shared" si="45"/>
        <v>0.9998282232348376</v>
      </c>
      <c r="R1364" s="51"/>
      <c r="S1364" s="51"/>
    </row>
    <row r="1365" spans="1:16" ht="9.75">
      <c r="A1365" s="65"/>
      <c r="B1365" s="65"/>
      <c r="C1365" s="58" t="s">
        <v>49</v>
      </c>
      <c r="D1365" s="62"/>
      <c r="E1365" s="62"/>
      <c r="F1365" s="62">
        <v>20588</v>
      </c>
      <c r="G1365" s="62"/>
      <c r="H1365" s="62"/>
      <c r="I1365" s="76">
        <v>20588</v>
      </c>
      <c r="J1365" s="21"/>
      <c r="K1365" s="2"/>
      <c r="L1365" s="2">
        <v>20588</v>
      </c>
      <c r="M1365" s="2"/>
      <c r="N1365" s="2"/>
      <c r="O1365" s="15">
        <f t="shared" si="44"/>
        <v>20588</v>
      </c>
      <c r="P1365" s="38">
        <f t="shared" si="45"/>
        <v>1</v>
      </c>
    </row>
    <row r="1366" spans="1:16" ht="9.75">
      <c r="A1366" s="65"/>
      <c r="B1366" s="65"/>
      <c r="C1366" s="58" t="s">
        <v>17</v>
      </c>
      <c r="D1366" s="62"/>
      <c r="E1366" s="62"/>
      <c r="F1366" s="62">
        <v>45965</v>
      </c>
      <c r="G1366" s="62"/>
      <c r="H1366" s="62"/>
      <c r="I1366" s="76">
        <v>45965</v>
      </c>
      <c r="J1366" s="21"/>
      <c r="K1366" s="2"/>
      <c r="L1366" s="2">
        <v>45897</v>
      </c>
      <c r="M1366" s="2"/>
      <c r="N1366" s="2"/>
      <c r="O1366" s="15">
        <f t="shared" si="44"/>
        <v>45897</v>
      </c>
      <c r="P1366" s="38">
        <f t="shared" si="45"/>
        <v>0.9985206135102795</v>
      </c>
    </row>
    <row r="1367" spans="1:16" ht="9.75">
      <c r="A1367" s="65"/>
      <c r="B1367" s="65"/>
      <c r="C1367" s="58" t="s">
        <v>18</v>
      </c>
      <c r="D1367" s="62"/>
      <c r="E1367" s="62"/>
      <c r="F1367" s="62">
        <v>7536</v>
      </c>
      <c r="G1367" s="62"/>
      <c r="H1367" s="62"/>
      <c r="I1367" s="76">
        <v>7536</v>
      </c>
      <c r="J1367" s="21"/>
      <c r="K1367" s="2"/>
      <c r="L1367" s="2">
        <v>7523</v>
      </c>
      <c r="M1367" s="2"/>
      <c r="N1367" s="2"/>
      <c r="O1367" s="15">
        <f t="shared" si="44"/>
        <v>7523</v>
      </c>
      <c r="P1367" s="38">
        <f t="shared" si="45"/>
        <v>0.9982749469214437</v>
      </c>
    </row>
    <row r="1368" spans="1:16" ht="9.75">
      <c r="A1368" s="65"/>
      <c r="B1368" s="65"/>
      <c r="C1368" s="58" t="s">
        <v>10</v>
      </c>
      <c r="D1368" s="62"/>
      <c r="E1368" s="62"/>
      <c r="F1368" s="62">
        <v>144</v>
      </c>
      <c r="G1368" s="62"/>
      <c r="H1368" s="62"/>
      <c r="I1368" s="76">
        <v>144</v>
      </c>
      <c r="J1368" s="21"/>
      <c r="K1368" s="2"/>
      <c r="L1368" s="2">
        <v>129</v>
      </c>
      <c r="M1368" s="2"/>
      <c r="N1368" s="2"/>
      <c r="O1368" s="15">
        <f t="shared" si="44"/>
        <v>129</v>
      </c>
      <c r="P1368" s="38">
        <f t="shared" si="45"/>
        <v>0.8958333333333334</v>
      </c>
    </row>
    <row r="1369" spans="1:16" ht="19.5">
      <c r="A1369" s="65"/>
      <c r="B1369" s="65"/>
      <c r="C1369" s="58" t="s">
        <v>52</v>
      </c>
      <c r="D1369" s="62"/>
      <c r="E1369" s="62"/>
      <c r="F1369" s="62">
        <v>9346</v>
      </c>
      <c r="G1369" s="62"/>
      <c r="H1369" s="62"/>
      <c r="I1369" s="76">
        <v>9346</v>
      </c>
      <c r="J1369" s="21"/>
      <c r="K1369" s="2"/>
      <c r="L1369" s="2">
        <v>9346</v>
      </c>
      <c r="M1369" s="2"/>
      <c r="N1369" s="2"/>
      <c r="O1369" s="15">
        <f t="shared" si="44"/>
        <v>9346</v>
      </c>
      <c r="P1369" s="38">
        <f t="shared" si="45"/>
        <v>1</v>
      </c>
    </row>
    <row r="1370" spans="1:16" ht="9.75">
      <c r="A1370" s="65"/>
      <c r="B1370" s="66" t="s">
        <v>371</v>
      </c>
      <c r="C1370" s="36"/>
      <c r="D1370" s="35"/>
      <c r="E1370" s="35"/>
      <c r="F1370" s="35">
        <v>403859</v>
      </c>
      <c r="G1370" s="35"/>
      <c r="H1370" s="35"/>
      <c r="I1370" s="35">
        <v>403859</v>
      </c>
      <c r="J1370" s="19">
        <f>SUM(J1363:J1369)</f>
        <v>0</v>
      </c>
      <c r="K1370" s="19">
        <f>SUM(K1363:K1369)</f>
        <v>0</v>
      </c>
      <c r="L1370" s="19">
        <f>SUM(L1363:L1369)</f>
        <v>403611</v>
      </c>
      <c r="M1370" s="19">
        <f>SUM(M1363:M1369)</f>
        <v>0</v>
      </c>
      <c r="N1370" s="19">
        <f>SUM(N1363:N1369)</f>
        <v>0</v>
      </c>
      <c r="O1370" s="27">
        <f t="shared" si="44"/>
        <v>403611</v>
      </c>
      <c r="P1370" s="37">
        <f t="shared" si="45"/>
        <v>0.9993859242953606</v>
      </c>
    </row>
    <row r="1371" spans="1:16" ht="29.25">
      <c r="A1371" s="65"/>
      <c r="B1371" s="64" t="s">
        <v>184</v>
      </c>
      <c r="C1371" s="58" t="s">
        <v>86</v>
      </c>
      <c r="D1371" s="62"/>
      <c r="E1371" s="62"/>
      <c r="F1371" s="62">
        <v>1712736</v>
      </c>
      <c r="G1371" s="62"/>
      <c r="H1371" s="62"/>
      <c r="I1371" s="76">
        <v>1712736</v>
      </c>
      <c r="J1371" s="21"/>
      <c r="K1371" s="2"/>
      <c r="L1371" s="2">
        <v>1706240</v>
      </c>
      <c r="M1371" s="2"/>
      <c r="N1371" s="2"/>
      <c r="O1371" s="15">
        <f t="shared" si="44"/>
        <v>1706240</v>
      </c>
      <c r="P1371" s="38">
        <f t="shared" si="45"/>
        <v>0.9962072380098276</v>
      </c>
    </row>
    <row r="1372" spans="1:16" ht="9.75">
      <c r="A1372" s="65"/>
      <c r="B1372" s="66" t="s">
        <v>372</v>
      </c>
      <c r="C1372" s="36"/>
      <c r="D1372" s="35"/>
      <c r="E1372" s="35"/>
      <c r="F1372" s="35">
        <v>1712736</v>
      </c>
      <c r="G1372" s="35"/>
      <c r="H1372" s="35"/>
      <c r="I1372" s="35">
        <v>1712736</v>
      </c>
      <c r="J1372" s="19">
        <f>SUM(J1371)</f>
        <v>0</v>
      </c>
      <c r="K1372" s="20">
        <f>SUM(K1371)</f>
        <v>0</v>
      </c>
      <c r="L1372" s="20">
        <f>SUM(L1371)</f>
        <v>1706240</v>
      </c>
      <c r="M1372" s="20">
        <f>SUM(M1371)</f>
        <v>0</v>
      </c>
      <c r="N1372" s="20">
        <f>SUM(N1371)</f>
        <v>0</v>
      </c>
      <c r="O1372" s="27">
        <f t="shared" si="44"/>
        <v>1706240</v>
      </c>
      <c r="P1372" s="37">
        <f t="shared" si="45"/>
        <v>0.9962072380098276</v>
      </c>
    </row>
    <row r="1373" spans="1:16" ht="9.75">
      <c r="A1373" s="65"/>
      <c r="B1373" s="82" t="s">
        <v>144</v>
      </c>
      <c r="C1373" s="58" t="s">
        <v>10</v>
      </c>
      <c r="D1373" s="62">
        <v>15828</v>
      </c>
      <c r="E1373" s="62"/>
      <c r="F1373" s="62"/>
      <c r="G1373" s="62"/>
      <c r="H1373" s="62"/>
      <c r="I1373" s="76">
        <v>15828</v>
      </c>
      <c r="J1373" s="25">
        <v>12277</v>
      </c>
      <c r="K1373" s="26"/>
      <c r="L1373" s="26"/>
      <c r="M1373" s="26"/>
      <c r="N1373" s="26"/>
      <c r="O1373" s="15">
        <f t="shared" si="44"/>
        <v>12277</v>
      </c>
      <c r="P1373" s="38">
        <f t="shared" si="45"/>
        <v>0.7756507455142785</v>
      </c>
    </row>
    <row r="1374" spans="1:16" ht="22.5" customHeight="1">
      <c r="A1374" s="65"/>
      <c r="B1374" s="85"/>
      <c r="C1374" s="58" t="s">
        <v>225</v>
      </c>
      <c r="D1374" s="62">
        <v>4172</v>
      </c>
      <c r="E1374" s="62"/>
      <c r="F1374" s="62"/>
      <c r="G1374" s="62"/>
      <c r="H1374" s="62"/>
      <c r="I1374" s="76">
        <v>4172</v>
      </c>
      <c r="J1374" s="21">
        <v>3445</v>
      </c>
      <c r="K1374" s="2"/>
      <c r="L1374" s="2"/>
      <c r="M1374" s="2"/>
      <c r="N1374" s="2"/>
      <c r="O1374" s="15">
        <f t="shared" si="44"/>
        <v>3445</v>
      </c>
      <c r="P1374" s="38">
        <f t="shared" si="45"/>
        <v>0.8257430488974113</v>
      </c>
    </row>
    <row r="1375" spans="1:16" ht="9.75">
      <c r="A1375" s="65"/>
      <c r="B1375" s="66" t="s">
        <v>373</v>
      </c>
      <c r="C1375" s="36"/>
      <c r="D1375" s="35">
        <v>20000</v>
      </c>
      <c r="E1375" s="35"/>
      <c r="F1375" s="35"/>
      <c r="G1375" s="35"/>
      <c r="H1375" s="35"/>
      <c r="I1375" s="35">
        <v>20000</v>
      </c>
      <c r="J1375" s="19">
        <f>SUM(J1373:J1374)</f>
        <v>15722</v>
      </c>
      <c r="K1375" s="19">
        <f>SUM(K1373:K1374)</f>
        <v>0</v>
      </c>
      <c r="L1375" s="19">
        <f>SUM(L1373:L1374)</f>
        <v>0</v>
      </c>
      <c r="M1375" s="19">
        <f>SUM(M1373:M1374)</f>
        <v>0</v>
      </c>
      <c r="N1375" s="19">
        <f>SUM(N1373:N1374)</f>
        <v>0</v>
      </c>
      <c r="O1375" s="27">
        <f t="shared" si="44"/>
        <v>15722</v>
      </c>
      <c r="P1375" s="37">
        <f t="shared" si="45"/>
        <v>0.7861</v>
      </c>
    </row>
    <row r="1376" spans="1:16" ht="12" customHeight="1">
      <c r="A1376" s="65"/>
      <c r="B1376" s="82" t="s">
        <v>145</v>
      </c>
      <c r="C1376" s="58" t="s">
        <v>10</v>
      </c>
      <c r="D1376" s="62"/>
      <c r="E1376" s="62">
        <v>850</v>
      </c>
      <c r="F1376" s="62"/>
      <c r="G1376" s="62"/>
      <c r="H1376" s="62"/>
      <c r="I1376" s="76">
        <v>850</v>
      </c>
      <c r="J1376" s="25"/>
      <c r="K1376" s="26">
        <v>850</v>
      </c>
      <c r="L1376" s="26"/>
      <c r="M1376" s="26"/>
      <c r="N1376" s="26"/>
      <c r="O1376" s="34">
        <f t="shared" si="44"/>
        <v>850</v>
      </c>
      <c r="P1376" s="38">
        <f t="shared" si="45"/>
        <v>1</v>
      </c>
    </row>
    <row r="1377" spans="1:16" ht="19.5">
      <c r="A1377" s="65"/>
      <c r="B1377" s="85"/>
      <c r="C1377" s="58" t="s">
        <v>52</v>
      </c>
      <c r="D1377" s="62">
        <v>105168</v>
      </c>
      <c r="E1377" s="62"/>
      <c r="F1377" s="62"/>
      <c r="G1377" s="62"/>
      <c r="H1377" s="62"/>
      <c r="I1377" s="76">
        <v>105168</v>
      </c>
      <c r="J1377" s="21">
        <v>105168</v>
      </c>
      <c r="K1377" s="2"/>
      <c r="L1377" s="2"/>
      <c r="M1377" s="2"/>
      <c r="N1377" s="2"/>
      <c r="O1377" s="15">
        <f t="shared" si="44"/>
        <v>105168</v>
      </c>
      <c r="P1377" s="38">
        <f t="shared" si="45"/>
        <v>1</v>
      </c>
    </row>
    <row r="1378" spans="1:16" ht="9.75">
      <c r="A1378" s="65"/>
      <c r="B1378" s="66" t="s">
        <v>374</v>
      </c>
      <c r="C1378" s="36"/>
      <c r="D1378" s="35">
        <v>105168</v>
      </c>
      <c r="E1378" s="35">
        <v>850</v>
      </c>
      <c r="F1378" s="35"/>
      <c r="G1378" s="35"/>
      <c r="H1378" s="35"/>
      <c r="I1378" s="35">
        <v>106018</v>
      </c>
      <c r="J1378" s="19">
        <f>SUM(J1376:J1377)</f>
        <v>105168</v>
      </c>
      <c r="K1378" s="19">
        <f>SUM(K1376:K1377)</f>
        <v>850</v>
      </c>
      <c r="L1378" s="19">
        <f>SUM(L1376:L1377)</f>
        <v>0</v>
      </c>
      <c r="M1378" s="19">
        <f>SUM(M1376:M1377)</f>
        <v>0</v>
      </c>
      <c r="N1378" s="19">
        <f>SUM(N1376:N1377)</f>
        <v>0</v>
      </c>
      <c r="O1378" s="27">
        <f t="shared" si="44"/>
        <v>106018</v>
      </c>
      <c r="P1378" s="37">
        <f t="shared" si="45"/>
        <v>1</v>
      </c>
    </row>
    <row r="1379" spans="1:19" ht="9.75">
      <c r="A1379" s="67" t="s">
        <v>375</v>
      </c>
      <c r="B1379" s="68"/>
      <c r="C1379" s="59"/>
      <c r="D1379" s="63">
        <v>6498768</v>
      </c>
      <c r="E1379" s="63">
        <v>99464</v>
      </c>
      <c r="F1379" s="63">
        <v>10235309</v>
      </c>
      <c r="G1379" s="63"/>
      <c r="H1379" s="63"/>
      <c r="I1379" s="77">
        <v>16833541</v>
      </c>
      <c r="J1379" s="22">
        <f>SUM(J1378,J1375,J1372,J1370,J1362,J1354,J1345,J1334,J1313,J1279,J1256,J1288)</f>
        <v>6422709.71</v>
      </c>
      <c r="K1379" s="22">
        <f>SUM(K1378,K1375,K1372,K1370,K1362,K1354,K1345,K1334,K1313,K1279,K1256,K1288)</f>
        <v>99218</v>
      </c>
      <c r="L1379" s="22">
        <f>SUM(L1378,L1375,L1372,L1370,L1362,L1354,L1345,L1334,L1313,L1279,L1256,L1288)</f>
        <v>10161536.48</v>
      </c>
      <c r="M1379" s="22">
        <f>SUM(M1378,M1375,M1372,M1370,M1362,M1354,M1345,M1334,M1313,M1279,M1256,M1288)</f>
        <v>0</v>
      </c>
      <c r="N1379" s="22">
        <f>SUM(N1378,N1375,N1372,N1370,N1362,N1354,N1345,N1334,N1313,N1279,N1256,N1288)</f>
        <v>0</v>
      </c>
      <c r="O1379" s="30">
        <f t="shared" si="44"/>
        <v>16683464.190000001</v>
      </c>
      <c r="P1379" s="39">
        <f t="shared" si="45"/>
        <v>0.991084655925928</v>
      </c>
      <c r="S1379" s="32">
        <f>SUM(O1379,O864)</f>
        <v>284471622.81</v>
      </c>
    </row>
    <row r="1380" spans="1:16" ht="9.75">
      <c r="A1380" s="79" t="s">
        <v>146</v>
      </c>
      <c r="B1380" s="82" t="s">
        <v>147</v>
      </c>
      <c r="C1380" s="58" t="s">
        <v>162</v>
      </c>
      <c r="D1380" s="62">
        <v>520</v>
      </c>
      <c r="E1380" s="62"/>
      <c r="F1380" s="62"/>
      <c r="G1380" s="62"/>
      <c r="H1380" s="62"/>
      <c r="I1380" s="76">
        <v>520</v>
      </c>
      <c r="J1380" s="21">
        <v>520</v>
      </c>
      <c r="K1380" s="2"/>
      <c r="L1380" s="2"/>
      <c r="M1380" s="2"/>
      <c r="N1380" s="2"/>
      <c r="O1380" s="15">
        <f t="shared" si="44"/>
        <v>520</v>
      </c>
      <c r="P1380" s="38">
        <f t="shared" si="45"/>
        <v>1</v>
      </c>
    </row>
    <row r="1381" spans="1:16" ht="9.75">
      <c r="A1381" s="80"/>
      <c r="B1381" s="83"/>
      <c r="C1381" s="58" t="s">
        <v>33</v>
      </c>
      <c r="D1381" s="62">
        <v>1480</v>
      </c>
      <c r="E1381" s="62"/>
      <c r="F1381" s="62"/>
      <c r="G1381" s="62"/>
      <c r="H1381" s="62"/>
      <c r="I1381" s="76">
        <v>1480</v>
      </c>
      <c r="J1381" s="21">
        <v>1464</v>
      </c>
      <c r="K1381" s="2"/>
      <c r="L1381" s="2"/>
      <c r="M1381" s="2"/>
      <c r="N1381" s="2"/>
      <c r="O1381" s="15">
        <f t="shared" si="44"/>
        <v>1464</v>
      </c>
      <c r="P1381" s="38">
        <f t="shared" si="45"/>
        <v>0.9891891891891892</v>
      </c>
    </row>
    <row r="1382" spans="1:16" ht="9.75">
      <c r="A1382" s="80"/>
      <c r="B1382" s="65"/>
      <c r="C1382" s="58" t="s">
        <v>24</v>
      </c>
      <c r="D1382" s="62">
        <v>5142700</v>
      </c>
      <c r="E1382" s="62"/>
      <c r="F1382" s="62"/>
      <c r="G1382" s="62"/>
      <c r="H1382" s="62"/>
      <c r="I1382" s="76">
        <v>5142700</v>
      </c>
      <c r="J1382" s="21">
        <v>5141463</v>
      </c>
      <c r="K1382" s="2"/>
      <c r="L1382" s="2"/>
      <c r="M1382" s="2"/>
      <c r="N1382" s="2"/>
      <c r="O1382" s="15">
        <f t="shared" si="44"/>
        <v>5141463</v>
      </c>
      <c r="P1382" s="38">
        <f t="shared" si="45"/>
        <v>0.9997594648725378</v>
      </c>
    </row>
    <row r="1383" spans="1:16" ht="9.75">
      <c r="A1383" s="80"/>
      <c r="B1383" s="65"/>
      <c r="C1383" s="58" t="s">
        <v>10</v>
      </c>
      <c r="D1383" s="62">
        <v>3640800</v>
      </c>
      <c r="E1383" s="62"/>
      <c r="F1383" s="62"/>
      <c r="G1383" s="62"/>
      <c r="H1383" s="62"/>
      <c r="I1383" s="76">
        <v>3640800</v>
      </c>
      <c r="J1383" s="21">
        <v>3602474</v>
      </c>
      <c r="K1383" s="2"/>
      <c r="L1383" s="2"/>
      <c r="M1383" s="2"/>
      <c r="N1383" s="2"/>
      <c r="O1383" s="15">
        <f t="shared" si="44"/>
        <v>3602474</v>
      </c>
      <c r="P1383" s="38">
        <f t="shared" si="45"/>
        <v>0.9894731927049</v>
      </c>
    </row>
    <row r="1384" spans="1:16" ht="19.5">
      <c r="A1384" s="80"/>
      <c r="B1384" s="65"/>
      <c r="C1384" s="58" t="s">
        <v>21</v>
      </c>
      <c r="D1384" s="62">
        <v>7920550</v>
      </c>
      <c r="E1384" s="62"/>
      <c r="F1384" s="62"/>
      <c r="G1384" s="62"/>
      <c r="H1384" s="62"/>
      <c r="I1384" s="76">
        <v>7920550</v>
      </c>
      <c r="J1384" s="21">
        <v>6251163</v>
      </c>
      <c r="K1384" s="2"/>
      <c r="L1384" s="2"/>
      <c r="M1384" s="2"/>
      <c r="N1384" s="2"/>
      <c r="O1384" s="15">
        <f t="shared" si="44"/>
        <v>6251163</v>
      </c>
      <c r="P1384" s="38">
        <f t="shared" si="45"/>
        <v>0.7892334496973064</v>
      </c>
    </row>
    <row r="1385" spans="1:16" ht="9.75">
      <c r="A1385" s="80"/>
      <c r="B1385" s="66" t="s">
        <v>376</v>
      </c>
      <c r="C1385" s="36"/>
      <c r="D1385" s="35">
        <v>16706050</v>
      </c>
      <c r="E1385" s="35"/>
      <c r="F1385" s="35"/>
      <c r="G1385" s="35"/>
      <c r="H1385" s="35"/>
      <c r="I1385" s="35">
        <v>16706050</v>
      </c>
      <c r="J1385" s="19">
        <f>SUM(J1380:J1384)</f>
        <v>14997084</v>
      </c>
      <c r="K1385" s="19">
        <f>SUM(K1380:K1384)</f>
        <v>0</v>
      </c>
      <c r="L1385" s="19">
        <f>SUM(L1380:L1384)</f>
        <v>0</v>
      </c>
      <c r="M1385" s="19">
        <f>SUM(M1380:M1384)</f>
        <v>0</v>
      </c>
      <c r="N1385" s="19">
        <f>SUM(N1380:N1384)</f>
        <v>0</v>
      </c>
      <c r="O1385" s="27">
        <f t="shared" si="44"/>
        <v>14997084</v>
      </c>
      <c r="P1385" s="37">
        <f t="shared" si="45"/>
        <v>0.8977037660009398</v>
      </c>
    </row>
    <row r="1386" spans="1:16" ht="19.5">
      <c r="A1386" s="80"/>
      <c r="B1386" s="64" t="s">
        <v>401</v>
      </c>
      <c r="C1386" s="58" t="s">
        <v>10</v>
      </c>
      <c r="D1386" s="62">
        <v>160000</v>
      </c>
      <c r="E1386" s="62"/>
      <c r="F1386" s="62"/>
      <c r="G1386" s="62"/>
      <c r="H1386" s="62"/>
      <c r="I1386" s="76">
        <v>160000</v>
      </c>
      <c r="J1386" s="25">
        <v>133820</v>
      </c>
      <c r="K1386" s="25"/>
      <c r="L1386" s="25"/>
      <c r="M1386" s="25"/>
      <c r="N1386" s="25"/>
      <c r="O1386" s="15">
        <f t="shared" si="44"/>
        <v>133820</v>
      </c>
      <c r="P1386" s="38">
        <f t="shared" si="45"/>
        <v>0.836375</v>
      </c>
    </row>
    <row r="1387" spans="1:16" ht="9.75">
      <c r="A1387" s="80"/>
      <c r="B1387" s="66" t="s">
        <v>402</v>
      </c>
      <c r="C1387" s="36"/>
      <c r="D1387" s="35">
        <v>160000</v>
      </c>
      <c r="E1387" s="35"/>
      <c r="F1387" s="35"/>
      <c r="G1387" s="35"/>
      <c r="H1387" s="35"/>
      <c r="I1387" s="35">
        <v>160000</v>
      </c>
      <c r="J1387" s="19">
        <f>SUM(J1386:J1386)</f>
        <v>133820</v>
      </c>
      <c r="K1387" s="19">
        <f>SUM(K1386:K1386)</f>
        <v>0</v>
      </c>
      <c r="L1387" s="19">
        <f>SUM(L1386:L1386)</f>
        <v>0</v>
      </c>
      <c r="M1387" s="19">
        <f>SUM(M1386:M1386)</f>
        <v>0</v>
      </c>
      <c r="N1387" s="19">
        <f>SUM(N1386:N1386)</f>
        <v>0</v>
      </c>
      <c r="O1387" s="19">
        <f t="shared" si="44"/>
        <v>133820</v>
      </c>
      <c r="P1387" s="37">
        <f t="shared" si="45"/>
        <v>0.836375</v>
      </c>
    </row>
    <row r="1388" spans="1:16" ht="12.75" customHeight="1">
      <c r="A1388" s="81"/>
      <c r="B1388" s="82" t="s">
        <v>148</v>
      </c>
      <c r="C1388" s="58" t="s">
        <v>33</v>
      </c>
      <c r="D1388" s="62">
        <v>80000</v>
      </c>
      <c r="E1388" s="62">
        <v>13735</v>
      </c>
      <c r="F1388" s="62"/>
      <c r="G1388" s="62"/>
      <c r="H1388" s="62"/>
      <c r="I1388" s="76">
        <v>93735</v>
      </c>
      <c r="J1388" s="25">
        <v>69811</v>
      </c>
      <c r="K1388" s="25">
        <v>13357</v>
      </c>
      <c r="L1388" s="25"/>
      <c r="M1388" s="25"/>
      <c r="N1388" s="25"/>
      <c r="O1388" s="15">
        <f t="shared" si="44"/>
        <v>83168</v>
      </c>
      <c r="P1388" s="38">
        <f t="shared" si="45"/>
        <v>0.8872672961007094</v>
      </c>
    </row>
    <row r="1389" spans="1:16" ht="9.75">
      <c r="A1389" s="65"/>
      <c r="B1389" s="85"/>
      <c r="C1389" s="58" t="s">
        <v>10</v>
      </c>
      <c r="D1389" s="62">
        <v>13522096</v>
      </c>
      <c r="E1389" s="62"/>
      <c r="F1389" s="62"/>
      <c r="G1389" s="62"/>
      <c r="H1389" s="62"/>
      <c r="I1389" s="76">
        <v>13522096</v>
      </c>
      <c r="J1389" s="25">
        <v>13132676</v>
      </c>
      <c r="K1389" s="25"/>
      <c r="L1389" s="25"/>
      <c r="M1389" s="25"/>
      <c r="N1389" s="25"/>
      <c r="O1389" s="15">
        <f t="shared" si="44"/>
        <v>13132676</v>
      </c>
      <c r="P1389" s="38">
        <f t="shared" si="45"/>
        <v>0.9712012102265802</v>
      </c>
    </row>
    <row r="1390" spans="1:16" ht="9.75">
      <c r="A1390" s="65"/>
      <c r="B1390" s="66" t="s">
        <v>377</v>
      </c>
      <c r="C1390" s="36"/>
      <c r="D1390" s="35">
        <v>13602096</v>
      </c>
      <c r="E1390" s="35">
        <v>13735</v>
      </c>
      <c r="F1390" s="35"/>
      <c r="G1390" s="35"/>
      <c r="H1390" s="35"/>
      <c r="I1390" s="35">
        <v>13615831</v>
      </c>
      <c r="J1390" s="19">
        <f>SUM(J1388:J1389)</f>
        <v>13202487</v>
      </c>
      <c r="K1390" s="19">
        <f>SUM(K1388:K1389)</f>
        <v>13357</v>
      </c>
      <c r="L1390" s="19">
        <f>SUM(L1388:L1389)</f>
        <v>0</v>
      </c>
      <c r="M1390" s="19">
        <f>SUM(M1388:M1389)</f>
        <v>0</v>
      </c>
      <c r="N1390" s="19">
        <f>SUM(N1388:N1389)</f>
        <v>0</v>
      </c>
      <c r="O1390" s="27">
        <f t="shared" si="44"/>
        <v>13215844</v>
      </c>
      <c r="P1390" s="37">
        <f t="shared" si="45"/>
        <v>0.970623386850204</v>
      </c>
    </row>
    <row r="1391" spans="1:16" ht="21.75" customHeight="1">
      <c r="A1391" s="65"/>
      <c r="B1391" s="82" t="s">
        <v>149</v>
      </c>
      <c r="C1391" s="58" t="s">
        <v>168</v>
      </c>
      <c r="D1391" s="62">
        <v>6000</v>
      </c>
      <c r="E1391" s="62">
        <v>7500</v>
      </c>
      <c r="F1391" s="62"/>
      <c r="G1391" s="62"/>
      <c r="H1391" s="62"/>
      <c r="I1391" s="76">
        <v>13500</v>
      </c>
      <c r="J1391" s="25">
        <v>6000</v>
      </c>
      <c r="K1391" s="25">
        <v>7500</v>
      </c>
      <c r="L1391" s="25"/>
      <c r="M1391" s="25"/>
      <c r="N1391" s="25"/>
      <c r="O1391" s="15">
        <f t="shared" si="44"/>
        <v>13500</v>
      </c>
      <c r="P1391" s="38">
        <f t="shared" si="45"/>
        <v>1</v>
      </c>
    </row>
    <row r="1392" spans="1:16" ht="9.75">
      <c r="A1392" s="65"/>
      <c r="B1392" s="84"/>
      <c r="C1392" s="58" t="s">
        <v>162</v>
      </c>
      <c r="D1392" s="62">
        <v>5000</v>
      </c>
      <c r="E1392" s="62"/>
      <c r="F1392" s="62"/>
      <c r="G1392" s="62"/>
      <c r="H1392" s="62"/>
      <c r="I1392" s="76">
        <v>5000</v>
      </c>
      <c r="J1392" s="25">
        <v>600</v>
      </c>
      <c r="K1392" s="25"/>
      <c r="L1392" s="25"/>
      <c r="M1392" s="25"/>
      <c r="N1392" s="25"/>
      <c r="O1392" s="15">
        <f t="shared" si="44"/>
        <v>600</v>
      </c>
      <c r="P1392" s="38">
        <f t="shared" si="45"/>
        <v>0.12</v>
      </c>
    </row>
    <row r="1393" spans="1:16" ht="9.75">
      <c r="A1393" s="65"/>
      <c r="B1393" s="84"/>
      <c r="C1393" s="58" t="s">
        <v>33</v>
      </c>
      <c r="D1393" s="62">
        <v>1500</v>
      </c>
      <c r="E1393" s="62">
        <v>18066</v>
      </c>
      <c r="F1393" s="62"/>
      <c r="G1393" s="62"/>
      <c r="H1393" s="62"/>
      <c r="I1393" s="76">
        <v>19566</v>
      </c>
      <c r="J1393" s="25">
        <v>1500</v>
      </c>
      <c r="K1393" s="25">
        <v>11084</v>
      </c>
      <c r="L1393" s="25"/>
      <c r="M1393" s="25"/>
      <c r="N1393" s="25"/>
      <c r="O1393" s="15">
        <f t="shared" si="44"/>
        <v>12584</v>
      </c>
      <c r="P1393" s="38">
        <f t="shared" si="45"/>
        <v>0.6431564959623838</v>
      </c>
    </row>
    <row r="1394" spans="1:16" ht="9.75">
      <c r="A1394" s="65"/>
      <c r="B1394" s="84"/>
      <c r="C1394" s="58" t="s">
        <v>24</v>
      </c>
      <c r="D1394" s="62">
        <v>46853</v>
      </c>
      <c r="E1394" s="62"/>
      <c r="F1394" s="62"/>
      <c r="G1394" s="62"/>
      <c r="H1394" s="62"/>
      <c r="I1394" s="76">
        <v>46853</v>
      </c>
      <c r="J1394" s="25">
        <v>46410</v>
      </c>
      <c r="K1394" s="25"/>
      <c r="L1394" s="25"/>
      <c r="M1394" s="25"/>
      <c r="N1394" s="25"/>
      <c r="O1394" s="15">
        <f t="shared" si="44"/>
        <v>46410</v>
      </c>
      <c r="P1394" s="38">
        <f t="shared" si="45"/>
        <v>0.9905448957377329</v>
      </c>
    </row>
    <row r="1395" spans="1:16" ht="9.75">
      <c r="A1395" s="65"/>
      <c r="B1395" s="84"/>
      <c r="C1395" s="58" t="s">
        <v>10</v>
      </c>
      <c r="D1395" s="62">
        <v>4287555</v>
      </c>
      <c r="E1395" s="62">
        <v>71837</v>
      </c>
      <c r="F1395" s="62"/>
      <c r="G1395" s="62"/>
      <c r="H1395" s="62"/>
      <c r="I1395" s="76">
        <v>4359392</v>
      </c>
      <c r="J1395" s="25">
        <v>3991099</v>
      </c>
      <c r="K1395" s="25">
        <v>41144</v>
      </c>
      <c r="L1395" s="25"/>
      <c r="M1395" s="25"/>
      <c r="N1395" s="25"/>
      <c r="O1395" s="15">
        <f t="shared" si="44"/>
        <v>4032243</v>
      </c>
      <c r="P1395" s="38">
        <f t="shared" si="45"/>
        <v>0.9249553607475538</v>
      </c>
    </row>
    <row r="1396" spans="1:16" ht="19.5">
      <c r="A1396" s="65"/>
      <c r="B1396" s="84"/>
      <c r="C1396" s="58" t="s">
        <v>219</v>
      </c>
      <c r="D1396" s="62">
        <v>25000</v>
      </c>
      <c r="E1396" s="62"/>
      <c r="F1396" s="62"/>
      <c r="G1396" s="62"/>
      <c r="H1396" s="62"/>
      <c r="I1396" s="76">
        <v>25000</v>
      </c>
      <c r="J1396" s="25"/>
      <c r="K1396" s="25"/>
      <c r="L1396" s="25"/>
      <c r="M1396" s="25"/>
      <c r="N1396" s="25"/>
      <c r="O1396" s="15">
        <f t="shared" si="44"/>
        <v>0</v>
      </c>
      <c r="P1396" s="38">
        <f t="shared" si="45"/>
        <v>0</v>
      </c>
    </row>
    <row r="1397" spans="1:16" ht="19.5">
      <c r="A1397" s="65"/>
      <c r="B1397" s="84"/>
      <c r="C1397" s="58" t="s">
        <v>41</v>
      </c>
      <c r="D1397" s="62">
        <v>27000</v>
      </c>
      <c r="E1397" s="62"/>
      <c r="F1397" s="62"/>
      <c r="G1397" s="62"/>
      <c r="H1397" s="62"/>
      <c r="I1397" s="76">
        <v>27000</v>
      </c>
      <c r="J1397" s="21">
        <v>13625</v>
      </c>
      <c r="K1397" s="2"/>
      <c r="L1397" s="2"/>
      <c r="M1397" s="2"/>
      <c r="N1397" s="2"/>
      <c r="O1397" s="15">
        <f t="shared" si="44"/>
        <v>13625</v>
      </c>
      <c r="P1397" s="38">
        <f t="shared" si="45"/>
        <v>0.5046296296296297</v>
      </c>
    </row>
    <row r="1398" spans="1:16" ht="19.5">
      <c r="A1398" s="65"/>
      <c r="B1398" s="85"/>
      <c r="C1398" s="58" t="s">
        <v>21</v>
      </c>
      <c r="D1398" s="62">
        <v>1939600</v>
      </c>
      <c r="E1398" s="62">
        <v>164150</v>
      </c>
      <c r="F1398" s="62"/>
      <c r="G1398" s="62"/>
      <c r="H1398" s="62"/>
      <c r="I1398" s="76">
        <v>2103750</v>
      </c>
      <c r="J1398" s="21">
        <v>1619887</v>
      </c>
      <c r="K1398" s="2">
        <v>74754</v>
      </c>
      <c r="L1398" s="2"/>
      <c r="M1398" s="2"/>
      <c r="N1398" s="2"/>
      <c r="O1398" s="15">
        <f t="shared" si="44"/>
        <v>1694641</v>
      </c>
      <c r="P1398" s="38">
        <f t="shared" si="45"/>
        <v>0.8055334521687463</v>
      </c>
    </row>
    <row r="1399" spans="1:16" ht="9.75">
      <c r="A1399" s="65"/>
      <c r="B1399" s="66" t="s">
        <v>378</v>
      </c>
      <c r="C1399" s="36"/>
      <c r="D1399" s="35">
        <v>6338508</v>
      </c>
      <c r="E1399" s="35">
        <v>261553</v>
      </c>
      <c r="F1399" s="35"/>
      <c r="G1399" s="35"/>
      <c r="H1399" s="35"/>
      <c r="I1399" s="35">
        <v>6600061</v>
      </c>
      <c r="J1399" s="19">
        <f>SUM(J1391:J1398)</f>
        <v>5679121</v>
      </c>
      <c r="K1399" s="19">
        <f>SUM(K1391:K1398)</f>
        <v>134482</v>
      </c>
      <c r="L1399" s="19">
        <f>SUM(L1391:L1398)</f>
        <v>0</v>
      </c>
      <c r="M1399" s="19">
        <f>SUM(M1391:M1398)</f>
        <v>0</v>
      </c>
      <c r="N1399" s="19">
        <f>SUM(N1391:N1398)</f>
        <v>0</v>
      </c>
      <c r="O1399" s="27">
        <f t="shared" si="44"/>
        <v>5813603</v>
      </c>
      <c r="P1399" s="37">
        <f t="shared" si="45"/>
        <v>0.8808407982895916</v>
      </c>
    </row>
    <row r="1400" spans="1:16" ht="29.25">
      <c r="A1400" s="65"/>
      <c r="B1400" s="64" t="s">
        <v>150</v>
      </c>
      <c r="C1400" s="58" t="s">
        <v>55</v>
      </c>
      <c r="D1400" s="62">
        <v>792100</v>
      </c>
      <c r="E1400" s="62"/>
      <c r="F1400" s="62"/>
      <c r="G1400" s="62"/>
      <c r="H1400" s="62"/>
      <c r="I1400" s="76">
        <v>792100</v>
      </c>
      <c r="J1400" s="25">
        <v>792100</v>
      </c>
      <c r="K1400" s="26"/>
      <c r="L1400" s="26"/>
      <c r="M1400" s="26"/>
      <c r="N1400" s="26"/>
      <c r="O1400" s="15">
        <f t="shared" si="44"/>
        <v>792100</v>
      </c>
      <c r="P1400" s="38">
        <f t="shared" si="45"/>
        <v>1</v>
      </c>
    </row>
    <row r="1401" spans="1:16" ht="9.75">
      <c r="A1401" s="65"/>
      <c r="B1401" s="65"/>
      <c r="C1401" s="58" t="s">
        <v>33</v>
      </c>
      <c r="D1401" s="62"/>
      <c r="E1401" s="62">
        <v>2500</v>
      </c>
      <c r="F1401" s="62"/>
      <c r="G1401" s="62"/>
      <c r="H1401" s="62"/>
      <c r="I1401" s="76">
        <v>2500</v>
      </c>
      <c r="J1401" s="25"/>
      <c r="K1401" s="26">
        <v>2499</v>
      </c>
      <c r="L1401" s="26"/>
      <c r="M1401" s="26"/>
      <c r="N1401" s="26"/>
      <c r="O1401" s="15">
        <f t="shared" si="44"/>
        <v>2499</v>
      </c>
      <c r="P1401" s="38">
        <f t="shared" si="45"/>
        <v>0.9996</v>
      </c>
    </row>
    <row r="1402" spans="1:16" ht="9.75">
      <c r="A1402" s="65"/>
      <c r="B1402" s="65"/>
      <c r="C1402" s="58" t="s">
        <v>10</v>
      </c>
      <c r="D1402" s="62">
        <v>300</v>
      </c>
      <c r="E1402" s="62"/>
      <c r="F1402" s="62"/>
      <c r="G1402" s="62"/>
      <c r="H1402" s="62"/>
      <c r="I1402" s="76">
        <v>300</v>
      </c>
      <c r="J1402" s="25">
        <v>219</v>
      </c>
      <c r="K1402" s="26"/>
      <c r="L1402" s="26"/>
      <c r="M1402" s="26"/>
      <c r="N1402" s="26"/>
      <c r="O1402" s="15">
        <f t="shared" si="44"/>
        <v>219</v>
      </c>
      <c r="P1402" s="38">
        <f t="shared" si="45"/>
        <v>0.73</v>
      </c>
    </row>
    <row r="1403" spans="1:16" ht="9.75">
      <c r="A1403" s="65"/>
      <c r="B1403" s="66" t="s">
        <v>379</v>
      </c>
      <c r="C1403" s="36"/>
      <c r="D1403" s="35">
        <v>792400</v>
      </c>
      <c r="E1403" s="35">
        <v>2500</v>
      </c>
      <c r="F1403" s="35"/>
      <c r="G1403" s="35"/>
      <c r="H1403" s="35"/>
      <c r="I1403" s="35">
        <v>794900</v>
      </c>
      <c r="J1403" s="19">
        <f>SUM(J1400:J1402)</f>
        <v>792319</v>
      </c>
      <c r="K1403" s="19">
        <f>SUM(K1400:K1402)</f>
        <v>2499</v>
      </c>
      <c r="L1403" s="19">
        <f>SUM(L1400:L1402)</f>
        <v>0</v>
      </c>
      <c r="M1403" s="19">
        <f>SUM(M1400:M1402)</f>
        <v>0</v>
      </c>
      <c r="N1403" s="19">
        <f>SUM(N1400:N1402)</f>
        <v>0</v>
      </c>
      <c r="O1403" s="27">
        <f t="shared" si="44"/>
        <v>794818</v>
      </c>
      <c r="P1403" s="37">
        <f t="shared" si="45"/>
        <v>0.9998968423701095</v>
      </c>
    </row>
    <row r="1404" spans="1:16" ht="9.75">
      <c r="A1404" s="65"/>
      <c r="B1404" s="82" t="s">
        <v>151</v>
      </c>
      <c r="C1404" s="58" t="s">
        <v>23</v>
      </c>
      <c r="D1404" s="62">
        <v>2638000</v>
      </c>
      <c r="E1404" s="62"/>
      <c r="F1404" s="62">
        <v>2664000</v>
      </c>
      <c r="G1404" s="62"/>
      <c r="H1404" s="62"/>
      <c r="I1404" s="76">
        <v>5302000</v>
      </c>
      <c r="J1404" s="25">
        <v>2637864</v>
      </c>
      <c r="K1404" s="25"/>
      <c r="L1404" s="25">
        <v>2663882</v>
      </c>
      <c r="M1404" s="25"/>
      <c r="N1404" s="25"/>
      <c r="O1404" s="15">
        <f t="shared" si="44"/>
        <v>5301746</v>
      </c>
      <c r="P1404" s="38">
        <f t="shared" si="45"/>
        <v>0.9999520935496039</v>
      </c>
    </row>
    <row r="1405" spans="1:16" ht="9.75">
      <c r="A1405" s="65"/>
      <c r="B1405" s="84"/>
      <c r="C1405" s="58" t="s">
        <v>24</v>
      </c>
      <c r="D1405" s="62">
        <v>45600</v>
      </c>
      <c r="E1405" s="62"/>
      <c r="F1405" s="62"/>
      <c r="G1405" s="62"/>
      <c r="H1405" s="62"/>
      <c r="I1405" s="76">
        <v>45600</v>
      </c>
      <c r="J1405" s="25">
        <v>45562</v>
      </c>
      <c r="K1405" s="25"/>
      <c r="L1405" s="25"/>
      <c r="M1405" s="25"/>
      <c r="N1405" s="25"/>
      <c r="O1405" s="15">
        <f t="shared" si="44"/>
        <v>45562</v>
      </c>
      <c r="P1405" s="38">
        <f t="shared" si="45"/>
        <v>0.9991666666666666</v>
      </c>
    </row>
    <row r="1406" spans="1:16" ht="9.75">
      <c r="A1406" s="65"/>
      <c r="B1406" s="84"/>
      <c r="C1406" s="58" t="s">
        <v>10</v>
      </c>
      <c r="D1406" s="62">
        <v>1503000</v>
      </c>
      <c r="E1406" s="62"/>
      <c r="F1406" s="62">
        <v>1790000</v>
      </c>
      <c r="G1406" s="62"/>
      <c r="H1406" s="62"/>
      <c r="I1406" s="76">
        <v>3293000</v>
      </c>
      <c r="J1406" s="25">
        <v>1487638</v>
      </c>
      <c r="K1406" s="25"/>
      <c r="L1406" s="25">
        <v>1779703</v>
      </c>
      <c r="M1406" s="25"/>
      <c r="N1406" s="25"/>
      <c r="O1406" s="15">
        <f t="shared" si="44"/>
        <v>3267341</v>
      </c>
      <c r="P1406" s="38">
        <f t="shared" si="45"/>
        <v>0.9922080170057698</v>
      </c>
    </row>
    <row r="1407" spans="1:16" ht="19.5">
      <c r="A1407" s="65"/>
      <c r="B1407" s="85"/>
      <c r="C1407" s="58" t="s">
        <v>21</v>
      </c>
      <c r="D1407" s="62">
        <v>800000</v>
      </c>
      <c r="E1407" s="62">
        <v>68169</v>
      </c>
      <c r="F1407" s="62"/>
      <c r="G1407" s="62"/>
      <c r="H1407" s="62"/>
      <c r="I1407" s="76">
        <v>868169</v>
      </c>
      <c r="J1407" s="25">
        <v>719578</v>
      </c>
      <c r="K1407" s="25">
        <v>32378</v>
      </c>
      <c r="L1407" s="25"/>
      <c r="M1407" s="25"/>
      <c r="N1407" s="25"/>
      <c r="O1407" s="15">
        <f t="shared" si="44"/>
        <v>751956</v>
      </c>
      <c r="P1407" s="38">
        <f t="shared" si="45"/>
        <v>0.8661401178802745</v>
      </c>
    </row>
    <row r="1408" spans="1:16" ht="9.75">
      <c r="A1408" s="65"/>
      <c r="B1408" s="66" t="s">
        <v>380</v>
      </c>
      <c r="C1408" s="36"/>
      <c r="D1408" s="35">
        <v>4986600</v>
      </c>
      <c r="E1408" s="35">
        <v>68169</v>
      </c>
      <c r="F1408" s="35">
        <v>4454000</v>
      </c>
      <c r="G1408" s="35"/>
      <c r="H1408" s="35"/>
      <c r="I1408" s="35">
        <v>9508769</v>
      </c>
      <c r="J1408" s="19">
        <f>SUM(J1404:J1407)</f>
        <v>4890642</v>
      </c>
      <c r="K1408" s="19">
        <f>SUM(K1404:K1407)</f>
        <v>32378</v>
      </c>
      <c r="L1408" s="19">
        <f>SUM(L1404:L1407)</f>
        <v>4443585</v>
      </c>
      <c r="M1408" s="19">
        <f>SUM(M1404:M1407)</f>
        <v>0</v>
      </c>
      <c r="N1408" s="19">
        <f>SUM(N1404:N1407)</f>
        <v>0</v>
      </c>
      <c r="O1408" s="27">
        <f t="shared" si="44"/>
        <v>9366605</v>
      </c>
      <c r="P1408" s="37">
        <f t="shared" si="45"/>
        <v>0.985049168825113</v>
      </c>
    </row>
    <row r="1409" spans="1:16" ht="39">
      <c r="A1409" s="65"/>
      <c r="B1409" s="64" t="s">
        <v>232</v>
      </c>
      <c r="C1409" s="58" t="s">
        <v>93</v>
      </c>
      <c r="D1409" s="62">
        <v>227000</v>
      </c>
      <c r="E1409" s="62"/>
      <c r="F1409" s="62"/>
      <c r="G1409" s="62"/>
      <c r="H1409" s="62"/>
      <c r="I1409" s="76">
        <v>227000</v>
      </c>
      <c r="J1409" s="21">
        <v>227000</v>
      </c>
      <c r="K1409" s="2"/>
      <c r="L1409" s="2"/>
      <c r="M1409" s="2"/>
      <c r="N1409" s="2"/>
      <c r="O1409" s="15">
        <f t="shared" si="44"/>
        <v>227000</v>
      </c>
      <c r="P1409" s="38">
        <f t="shared" si="45"/>
        <v>1</v>
      </c>
    </row>
    <row r="1410" spans="1:16" ht="9.75">
      <c r="A1410" s="65"/>
      <c r="B1410" s="66" t="s">
        <v>381</v>
      </c>
      <c r="C1410" s="36"/>
      <c r="D1410" s="35">
        <v>227000</v>
      </c>
      <c r="E1410" s="35"/>
      <c r="F1410" s="35"/>
      <c r="G1410" s="35"/>
      <c r="H1410" s="35"/>
      <c r="I1410" s="35">
        <v>227000</v>
      </c>
      <c r="J1410" s="28">
        <f>SUM(J1409)</f>
        <v>227000</v>
      </c>
      <c r="K1410" s="28">
        <f>SUM(K1409)</f>
        <v>0</v>
      </c>
      <c r="L1410" s="28">
        <f>SUM(L1409)</f>
        <v>0</v>
      </c>
      <c r="M1410" s="28">
        <f>SUM(M1409)</f>
        <v>0</v>
      </c>
      <c r="N1410" s="28">
        <f>SUM(N1409)</f>
        <v>0</v>
      </c>
      <c r="O1410" s="27">
        <f t="shared" si="44"/>
        <v>227000</v>
      </c>
      <c r="P1410" s="37">
        <f t="shared" si="45"/>
        <v>1</v>
      </c>
    </row>
    <row r="1411" spans="1:16" ht="19.5">
      <c r="A1411" s="65"/>
      <c r="B1411" s="64" t="s">
        <v>152</v>
      </c>
      <c r="C1411" s="58" t="s">
        <v>163</v>
      </c>
      <c r="D1411" s="62">
        <v>40400</v>
      </c>
      <c r="E1411" s="62"/>
      <c r="F1411" s="62"/>
      <c r="G1411" s="62"/>
      <c r="H1411" s="62"/>
      <c r="I1411" s="76">
        <v>40400</v>
      </c>
      <c r="J1411" s="21">
        <v>30513</v>
      </c>
      <c r="K1411" s="2"/>
      <c r="L1411" s="2"/>
      <c r="M1411" s="2"/>
      <c r="N1411" s="2"/>
      <c r="O1411" s="15">
        <f t="shared" si="44"/>
        <v>30513</v>
      </c>
      <c r="P1411" s="38">
        <f t="shared" si="45"/>
        <v>0.7552722772277227</v>
      </c>
    </row>
    <row r="1412" spans="1:16" ht="19.5">
      <c r="A1412" s="65"/>
      <c r="B1412" s="65"/>
      <c r="C1412" s="58" t="s">
        <v>48</v>
      </c>
      <c r="D1412" s="62">
        <v>4669778</v>
      </c>
      <c r="E1412" s="62"/>
      <c r="F1412" s="62"/>
      <c r="G1412" s="62"/>
      <c r="H1412" s="62"/>
      <c r="I1412" s="76">
        <v>4669778</v>
      </c>
      <c r="J1412" s="21">
        <v>4484030</v>
      </c>
      <c r="K1412" s="2"/>
      <c r="L1412" s="2"/>
      <c r="M1412" s="2"/>
      <c r="N1412" s="2"/>
      <c r="O1412" s="15">
        <f t="shared" si="44"/>
        <v>4484030</v>
      </c>
      <c r="P1412" s="38">
        <f t="shared" si="45"/>
        <v>0.9602233767857915</v>
      </c>
    </row>
    <row r="1413" spans="1:16" ht="9.75">
      <c r="A1413" s="65"/>
      <c r="B1413" s="65"/>
      <c r="C1413" s="58" t="s">
        <v>49</v>
      </c>
      <c r="D1413" s="62">
        <v>289831</v>
      </c>
      <c r="E1413" s="62"/>
      <c r="F1413" s="62"/>
      <c r="G1413" s="62"/>
      <c r="H1413" s="62"/>
      <c r="I1413" s="76">
        <v>289831</v>
      </c>
      <c r="J1413" s="21">
        <v>289770</v>
      </c>
      <c r="K1413" s="2"/>
      <c r="L1413" s="2"/>
      <c r="M1413" s="2"/>
      <c r="N1413" s="2"/>
      <c r="O1413" s="15">
        <f t="shared" si="44"/>
        <v>289770</v>
      </c>
      <c r="P1413" s="38">
        <f t="shared" si="45"/>
        <v>0.9997895325206758</v>
      </c>
    </row>
    <row r="1414" spans="1:16" ht="9.75">
      <c r="A1414" s="65"/>
      <c r="B1414" s="65"/>
      <c r="C1414" s="58" t="s">
        <v>17</v>
      </c>
      <c r="D1414" s="62">
        <v>791575</v>
      </c>
      <c r="E1414" s="62"/>
      <c r="F1414" s="62"/>
      <c r="G1414" s="62"/>
      <c r="H1414" s="62"/>
      <c r="I1414" s="76">
        <v>791575</v>
      </c>
      <c r="J1414" s="21">
        <v>689525</v>
      </c>
      <c r="K1414" s="2"/>
      <c r="L1414" s="2"/>
      <c r="M1414" s="2"/>
      <c r="N1414" s="2"/>
      <c r="O1414" s="15">
        <f t="shared" si="44"/>
        <v>689525</v>
      </c>
      <c r="P1414" s="38">
        <f t="shared" si="45"/>
        <v>0.87107980924107</v>
      </c>
    </row>
    <row r="1415" spans="1:16" ht="9.75">
      <c r="A1415" s="65"/>
      <c r="B1415" s="65"/>
      <c r="C1415" s="58" t="s">
        <v>18</v>
      </c>
      <c r="D1415" s="62">
        <v>125760</v>
      </c>
      <c r="E1415" s="62"/>
      <c r="F1415" s="62"/>
      <c r="G1415" s="62"/>
      <c r="H1415" s="62"/>
      <c r="I1415" s="76">
        <v>125760</v>
      </c>
      <c r="J1415" s="21">
        <v>104962</v>
      </c>
      <c r="K1415" s="2"/>
      <c r="L1415" s="2"/>
      <c r="M1415" s="2"/>
      <c r="N1415" s="2"/>
      <c r="O1415" s="15">
        <f t="shared" si="44"/>
        <v>104962</v>
      </c>
      <c r="P1415" s="38">
        <f t="shared" si="45"/>
        <v>0.8346215012722646</v>
      </c>
    </row>
    <row r="1416" spans="1:16" ht="19.5">
      <c r="A1416" s="65"/>
      <c r="B1416" s="65"/>
      <c r="C1416" s="58" t="s">
        <v>61</v>
      </c>
      <c r="D1416" s="62">
        <v>67164</v>
      </c>
      <c r="E1416" s="62"/>
      <c r="F1416" s="62"/>
      <c r="G1416" s="62"/>
      <c r="H1416" s="62"/>
      <c r="I1416" s="76">
        <v>67164</v>
      </c>
      <c r="J1416" s="21">
        <v>45608</v>
      </c>
      <c r="K1416" s="2"/>
      <c r="L1416" s="2"/>
      <c r="M1416" s="2"/>
      <c r="N1416" s="2"/>
      <c r="O1416" s="15">
        <f aca="true" t="shared" si="46" ref="O1416:O1479">SUM(J1416:N1416)</f>
        <v>45608</v>
      </c>
      <c r="P1416" s="38">
        <f aca="true" t="shared" si="47" ref="P1416:P1479">O1416/I1416</f>
        <v>0.6790542552557918</v>
      </c>
    </row>
    <row r="1417" spans="1:16" ht="9.75">
      <c r="A1417" s="65"/>
      <c r="B1417" s="65"/>
      <c r="C1417" s="58" t="s">
        <v>162</v>
      </c>
      <c r="D1417" s="62">
        <v>116690</v>
      </c>
      <c r="E1417" s="62"/>
      <c r="F1417" s="62"/>
      <c r="G1417" s="62"/>
      <c r="H1417" s="62"/>
      <c r="I1417" s="76">
        <v>116690</v>
      </c>
      <c r="J1417" s="21">
        <v>107174</v>
      </c>
      <c r="K1417" s="2"/>
      <c r="L1417" s="2"/>
      <c r="M1417" s="2"/>
      <c r="N1417" s="2"/>
      <c r="O1417" s="15">
        <f t="shared" si="46"/>
        <v>107174</v>
      </c>
      <c r="P1417" s="38">
        <f t="shared" si="47"/>
        <v>0.9184505955951667</v>
      </c>
    </row>
    <row r="1418" spans="1:19" s="14" customFormat="1" ht="9.75">
      <c r="A1418" s="65"/>
      <c r="B1418" s="65"/>
      <c r="C1418" s="58" t="s">
        <v>33</v>
      </c>
      <c r="D1418" s="62">
        <v>454903</v>
      </c>
      <c r="E1418" s="62">
        <v>5907</v>
      </c>
      <c r="F1418" s="62"/>
      <c r="G1418" s="62"/>
      <c r="H1418" s="62"/>
      <c r="I1418" s="76">
        <v>460810</v>
      </c>
      <c r="J1418" s="21">
        <v>383261</v>
      </c>
      <c r="K1418" s="2">
        <v>5907</v>
      </c>
      <c r="L1418" s="2"/>
      <c r="M1418" s="2"/>
      <c r="N1418" s="2"/>
      <c r="O1418" s="15">
        <f t="shared" si="46"/>
        <v>389168</v>
      </c>
      <c r="P1418" s="38">
        <f t="shared" si="47"/>
        <v>0.8445302836309976</v>
      </c>
      <c r="R1418" s="51"/>
      <c r="S1418" s="51"/>
    </row>
    <row r="1419" spans="1:16" ht="9.75">
      <c r="A1419" s="65"/>
      <c r="B1419" s="65"/>
      <c r="C1419" s="58" t="s">
        <v>23</v>
      </c>
      <c r="D1419" s="62">
        <v>119600</v>
      </c>
      <c r="E1419" s="62"/>
      <c r="F1419" s="62"/>
      <c r="G1419" s="62"/>
      <c r="H1419" s="62"/>
      <c r="I1419" s="76">
        <v>119600</v>
      </c>
      <c r="J1419" s="21">
        <v>96445</v>
      </c>
      <c r="K1419" s="2"/>
      <c r="L1419" s="2"/>
      <c r="M1419" s="2"/>
      <c r="N1419" s="2"/>
      <c r="O1419" s="15">
        <f t="shared" si="46"/>
        <v>96445</v>
      </c>
      <c r="P1419" s="38">
        <f t="shared" si="47"/>
        <v>0.8063963210702341</v>
      </c>
    </row>
    <row r="1420" spans="1:16" ht="9.75">
      <c r="A1420" s="65"/>
      <c r="B1420" s="65"/>
      <c r="C1420" s="58" t="s">
        <v>24</v>
      </c>
      <c r="D1420" s="62">
        <v>274069</v>
      </c>
      <c r="E1420" s="62"/>
      <c r="F1420" s="62"/>
      <c r="G1420" s="62"/>
      <c r="H1420" s="62"/>
      <c r="I1420" s="76">
        <v>274069</v>
      </c>
      <c r="J1420" s="21">
        <v>127965</v>
      </c>
      <c r="K1420" s="2"/>
      <c r="L1420" s="2"/>
      <c r="M1420" s="2"/>
      <c r="N1420" s="2"/>
      <c r="O1420" s="15">
        <f t="shared" si="46"/>
        <v>127965</v>
      </c>
      <c r="P1420" s="38">
        <f t="shared" si="47"/>
        <v>0.46690796843130744</v>
      </c>
    </row>
    <row r="1421" spans="1:16" ht="9.75">
      <c r="A1421" s="65"/>
      <c r="B1421" s="65"/>
      <c r="C1421" s="58" t="s">
        <v>50</v>
      </c>
      <c r="D1421" s="62">
        <v>14000</v>
      </c>
      <c r="E1421" s="62"/>
      <c r="F1421" s="62"/>
      <c r="G1421" s="62"/>
      <c r="H1421" s="62"/>
      <c r="I1421" s="76">
        <v>14000</v>
      </c>
      <c r="J1421" s="21">
        <v>9985</v>
      </c>
      <c r="K1421" s="2"/>
      <c r="L1421" s="2"/>
      <c r="M1421" s="2"/>
      <c r="N1421" s="2"/>
      <c r="O1421" s="15">
        <f t="shared" si="46"/>
        <v>9985</v>
      </c>
      <c r="P1421" s="38">
        <f t="shared" si="47"/>
        <v>0.7132142857142857</v>
      </c>
    </row>
    <row r="1422" spans="1:16" ht="9.75">
      <c r="A1422" s="65"/>
      <c r="B1422" s="65"/>
      <c r="C1422" s="58" t="s">
        <v>10</v>
      </c>
      <c r="D1422" s="62">
        <v>1269049</v>
      </c>
      <c r="E1422" s="62">
        <v>20000</v>
      </c>
      <c r="F1422" s="62"/>
      <c r="G1422" s="62"/>
      <c r="H1422" s="62"/>
      <c r="I1422" s="76">
        <v>1289049</v>
      </c>
      <c r="J1422" s="21">
        <v>1139056</v>
      </c>
      <c r="K1422" s="2">
        <v>14939</v>
      </c>
      <c r="L1422" s="2"/>
      <c r="M1422" s="2"/>
      <c r="N1422" s="2"/>
      <c r="O1422" s="15">
        <f t="shared" si="46"/>
        <v>1153995</v>
      </c>
      <c r="P1422" s="38">
        <f t="shared" si="47"/>
        <v>0.895229739133268</v>
      </c>
    </row>
    <row r="1423" spans="1:16" ht="19.5">
      <c r="A1423" s="65"/>
      <c r="B1423" s="65"/>
      <c r="C1423" s="58" t="s">
        <v>194</v>
      </c>
      <c r="D1423" s="62">
        <v>6500</v>
      </c>
      <c r="E1423" s="62"/>
      <c r="F1423" s="62"/>
      <c r="G1423" s="62"/>
      <c r="H1423" s="62"/>
      <c r="I1423" s="76">
        <v>6500</v>
      </c>
      <c r="J1423" s="21">
        <v>4609</v>
      </c>
      <c r="K1423" s="2"/>
      <c r="L1423" s="2"/>
      <c r="M1423" s="2"/>
      <c r="N1423" s="2"/>
      <c r="O1423" s="15">
        <f t="shared" si="46"/>
        <v>4609</v>
      </c>
      <c r="P1423" s="38">
        <f t="shared" si="47"/>
        <v>0.709076923076923</v>
      </c>
    </row>
    <row r="1424" spans="1:16" ht="20.25" customHeight="1">
      <c r="A1424" s="65"/>
      <c r="B1424" s="65"/>
      <c r="C1424" s="58" t="s">
        <v>220</v>
      </c>
      <c r="D1424" s="62">
        <v>23000</v>
      </c>
      <c r="E1424" s="62"/>
      <c r="F1424" s="62"/>
      <c r="G1424" s="62"/>
      <c r="H1424" s="62"/>
      <c r="I1424" s="76">
        <v>23000</v>
      </c>
      <c r="J1424" s="21">
        <v>12833</v>
      </c>
      <c r="K1424" s="2"/>
      <c r="L1424" s="2"/>
      <c r="M1424" s="2"/>
      <c r="N1424" s="2"/>
      <c r="O1424" s="15">
        <f t="shared" si="46"/>
        <v>12833</v>
      </c>
      <c r="P1424" s="38">
        <f t="shared" si="47"/>
        <v>0.5579565217391305</v>
      </c>
    </row>
    <row r="1425" spans="1:16" ht="29.25">
      <c r="A1425" s="65"/>
      <c r="B1425" s="65"/>
      <c r="C1425" s="58" t="s">
        <v>221</v>
      </c>
      <c r="D1425" s="62">
        <v>37500</v>
      </c>
      <c r="E1425" s="62"/>
      <c r="F1425" s="62"/>
      <c r="G1425" s="62"/>
      <c r="H1425" s="62"/>
      <c r="I1425" s="76">
        <v>37500</v>
      </c>
      <c r="J1425" s="21">
        <v>29526</v>
      </c>
      <c r="K1425" s="2"/>
      <c r="L1425" s="2"/>
      <c r="M1425" s="2"/>
      <c r="N1425" s="2"/>
      <c r="O1425" s="15">
        <f t="shared" si="46"/>
        <v>29526</v>
      </c>
      <c r="P1425" s="38">
        <f t="shared" si="47"/>
        <v>0.78736</v>
      </c>
    </row>
    <row r="1426" spans="1:16" ht="19.5">
      <c r="A1426" s="65"/>
      <c r="B1426" s="65"/>
      <c r="C1426" s="58" t="s">
        <v>219</v>
      </c>
      <c r="D1426" s="62">
        <v>46000</v>
      </c>
      <c r="E1426" s="62"/>
      <c r="F1426" s="62"/>
      <c r="G1426" s="62"/>
      <c r="H1426" s="62"/>
      <c r="I1426" s="76">
        <v>46000</v>
      </c>
      <c r="J1426" s="21">
        <v>45840</v>
      </c>
      <c r="K1426" s="2"/>
      <c r="L1426" s="2"/>
      <c r="M1426" s="2"/>
      <c r="N1426" s="2"/>
      <c r="O1426" s="15">
        <f t="shared" si="46"/>
        <v>45840</v>
      </c>
      <c r="P1426" s="38">
        <f t="shared" si="47"/>
        <v>0.9965217391304347</v>
      </c>
    </row>
    <row r="1427" spans="1:16" ht="9.75">
      <c r="A1427" s="65"/>
      <c r="B1427" s="65"/>
      <c r="C1427" s="58" t="s">
        <v>51</v>
      </c>
      <c r="D1427" s="62">
        <v>129000</v>
      </c>
      <c r="E1427" s="62"/>
      <c r="F1427" s="62"/>
      <c r="G1427" s="62"/>
      <c r="H1427" s="62"/>
      <c r="I1427" s="76">
        <v>129000</v>
      </c>
      <c r="J1427" s="21">
        <v>105032</v>
      </c>
      <c r="K1427" s="2"/>
      <c r="L1427" s="2"/>
      <c r="M1427" s="2"/>
      <c r="N1427" s="2"/>
      <c r="O1427" s="15">
        <f t="shared" si="46"/>
        <v>105032</v>
      </c>
      <c r="P1427" s="38">
        <f t="shared" si="47"/>
        <v>0.8142015503875969</v>
      </c>
    </row>
    <row r="1428" spans="1:16" ht="9.75">
      <c r="A1428" s="65"/>
      <c r="B1428" s="65"/>
      <c r="C1428" s="58" t="s">
        <v>58</v>
      </c>
      <c r="D1428" s="62">
        <v>5000</v>
      </c>
      <c r="E1428" s="62"/>
      <c r="F1428" s="62"/>
      <c r="G1428" s="62"/>
      <c r="H1428" s="62"/>
      <c r="I1428" s="76">
        <v>5000</v>
      </c>
      <c r="J1428" s="21">
        <v>623</v>
      </c>
      <c r="K1428" s="2"/>
      <c r="L1428" s="2"/>
      <c r="M1428" s="2"/>
      <c r="N1428" s="2"/>
      <c r="O1428" s="15">
        <f t="shared" si="46"/>
        <v>623</v>
      </c>
      <c r="P1428" s="38">
        <f t="shared" si="47"/>
        <v>0.1246</v>
      </c>
    </row>
    <row r="1429" spans="1:16" ht="9.75">
      <c r="A1429" s="65"/>
      <c r="B1429" s="65"/>
      <c r="C1429" s="58" t="s">
        <v>25</v>
      </c>
      <c r="D1429" s="62">
        <v>141027</v>
      </c>
      <c r="E1429" s="62"/>
      <c r="F1429" s="62"/>
      <c r="G1429" s="62"/>
      <c r="H1429" s="62"/>
      <c r="I1429" s="76">
        <v>141027</v>
      </c>
      <c r="J1429" s="21">
        <v>139120</v>
      </c>
      <c r="K1429" s="2"/>
      <c r="L1429" s="2"/>
      <c r="M1429" s="2"/>
      <c r="N1429" s="2"/>
      <c r="O1429" s="15">
        <f t="shared" si="46"/>
        <v>139120</v>
      </c>
      <c r="P1429" s="38">
        <f t="shared" si="47"/>
        <v>0.9864777666687939</v>
      </c>
    </row>
    <row r="1430" spans="1:16" ht="19.5">
      <c r="A1430" s="65"/>
      <c r="B1430" s="65"/>
      <c r="C1430" s="58" t="s">
        <v>52</v>
      </c>
      <c r="D1430" s="62">
        <v>88504</v>
      </c>
      <c r="E1430" s="62"/>
      <c r="F1430" s="62"/>
      <c r="G1430" s="62"/>
      <c r="H1430" s="62"/>
      <c r="I1430" s="76">
        <v>88504</v>
      </c>
      <c r="J1430" s="21">
        <v>87003</v>
      </c>
      <c r="K1430" s="2"/>
      <c r="L1430" s="2"/>
      <c r="M1430" s="2"/>
      <c r="N1430" s="2"/>
      <c r="O1430" s="15">
        <f t="shared" si="46"/>
        <v>87003</v>
      </c>
      <c r="P1430" s="38">
        <f t="shared" si="47"/>
        <v>0.9830403145620537</v>
      </c>
    </row>
    <row r="1431" spans="1:16" ht="9.75">
      <c r="A1431" s="65"/>
      <c r="B1431" s="65"/>
      <c r="C1431" s="58" t="s">
        <v>39</v>
      </c>
      <c r="D1431" s="62">
        <v>2000</v>
      </c>
      <c r="E1431" s="62"/>
      <c r="F1431" s="62"/>
      <c r="G1431" s="62"/>
      <c r="H1431" s="62"/>
      <c r="I1431" s="76">
        <v>2000</v>
      </c>
      <c r="J1431" s="21">
        <v>915</v>
      </c>
      <c r="K1431" s="2"/>
      <c r="L1431" s="2"/>
      <c r="M1431" s="2"/>
      <c r="N1431" s="2"/>
      <c r="O1431" s="15">
        <f t="shared" si="46"/>
        <v>915</v>
      </c>
      <c r="P1431" s="38">
        <f t="shared" si="47"/>
        <v>0.4575</v>
      </c>
    </row>
    <row r="1432" spans="1:16" ht="9.75">
      <c r="A1432" s="65"/>
      <c r="B1432" s="65"/>
      <c r="C1432" s="58" t="s">
        <v>166</v>
      </c>
      <c r="D1432" s="62">
        <v>7000</v>
      </c>
      <c r="E1432" s="62"/>
      <c r="F1432" s="62"/>
      <c r="G1432" s="62"/>
      <c r="H1432" s="62"/>
      <c r="I1432" s="76">
        <v>7000</v>
      </c>
      <c r="J1432" s="21">
        <v>6455</v>
      </c>
      <c r="K1432" s="2"/>
      <c r="L1432" s="2"/>
      <c r="M1432" s="2"/>
      <c r="N1432" s="2"/>
      <c r="O1432" s="15">
        <f t="shared" si="46"/>
        <v>6455</v>
      </c>
      <c r="P1432" s="38">
        <f t="shared" si="47"/>
        <v>0.9221428571428572</v>
      </c>
    </row>
    <row r="1433" spans="1:16" ht="29.25">
      <c r="A1433" s="65"/>
      <c r="B1433" s="65"/>
      <c r="C1433" s="58" t="s">
        <v>40</v>
      </c>
      <c r="D1433" s="62">
        <v>43335</v>
      </c>
      <c r="E1433" s="62"/>
      <c r="F1433" s="62"/>
      <c r="G1433" s="62"/>
      <c r="H1433" s="62"/>
      <c r="I1433" s="76">
        <v>43335</v>
      </c>
      <c r="J1433" s="21">
        <v>43335</v>
      </c>
      <c r="K1433" s="2"/>
      <c r="L1433" s="2"/>
      <c r="M1433" s="2"/>
      <c r="N1433" s="2"/>
      <c r="O1433" s="15">
        <f t="shared" si="46"/>
        <v>43335</v>
      </c>
      <c r="P1433" s="38">
        <f t="shared" si="47"/>
        <v>1</v>
      </c>
    </row>
    <row r="1434" spans="1:16" ht="19.5">
      <c r="A1434" s="65"/>
      <c r="B1434" s="65"/>
      <c r="C1434" s="58" t="s">
        <v>41</v>
      </c>
      <c r="D1434" s="62">
        <v>6240</v>
      </c>
      <c r="E1434" s="62"/>
      <c r="F1434" s="62"/>
      <c r="G1434" s="62"/>
      <c r="H1434" s="62"/>
      <c r="I1434" s="76">
        <v>6240</v>
      </c>
      <c r="J1434" s="21">
        <v>5532</v>
      </c>
      <c r="K1434" s="2"/>
      <c r="L1434" s="2"/>
      <c r="M1434" s="2"/>
      <c r="N1434" s="2"/>
      <c r="O1434" s="15">
        <f t="shared" si="46"/>
        <v>5532</v>
      </c>
      <c r="P1434" s="38">
        <f t="shared" si="47"/>
        <v>0.8865384615384615</v>
      </c>
    </row>
    <row r="1435" spans="1:16" ht="21" customHeight="1">
      <c r="A1435" s="65"/>
      <c r="B1435" s="65"/>
      <c r="C1435" s="58" t="s">
        <v>225</v>
      </c>
      <c r="D1435" s="62">
        <v>70100</v>
      </c>
      <c r="E1435" s="62"/>
      <c r="F1435" s="62"/>
      <c r="G1435" s="62"/>
      <c r="H1435" s="62"/>
      <c r="I1435" s="76">
        <v>70100</v>
      </c>
      <c r="J1435" s="21">
        <v>58398</v>
      </c>
      <c r="K1435" s="2"/>
      <c r="L1435" s="2"/>
      <c r="M1435" s="2"/>
      <c r="N1435" s="2"/>
      <c r="O1435" s="15">
        <f t="shared" si="46"/>
        <v>58398</v>
      </c>
      <c r="P1435" s="38">
        <f t="shared" si="47"/>
        <v>0.8330670470756063</v>
      </c>
    </row>
    <row r="1436" spans="1:16" ht="29.25">
      <c r="A1436" s="65"/>
      <c r="B1436" s="65"/>
      <c r="C1436" s="58" t="s">
        <v>226</v>
      </c>
      <c r="D1436" s="62">
        <v>15000</v>
      </c>
      <c r="E1436" s="62"/>
      <c r="F1436" s="62"/>
      <c r="G1436" s="62"/>
      <c r="H1436" s="62"/>
      <c r="I1436" s="76">
        <v>15000</v>
      </c>
      <c r="J1436" s="21">
        <v>13296</v>
      </c>
      <c r="K1436" s="2"/>
      <c r="L1436" s="2"/>
      <c r="M1436" s="2"/>
      <c r="N1436" s="2"/>
      <c r="O1436" s="15">
        <f t="shared" si="46"/>
        <v>13296</v>
      </c>
      <c r="P1436" s="38">
        <f t="shared" si="47"/>
        <v>0.8864</v>
      </c>
    </row>
    <row r="1437" spans="1:16" ht="19.5">
      <c r="A1437" s="65"/>
      <c r="B1437" s="65"/>
      <c r="C1437" s="58" t="s">
        <v>227</v>
      </c>
      <c r="D1437" s="62">
        <v>90870</v>
      </c>
      <c r="E1437" s="62"/>
      <c r="F1437" s="62"/>
      <c r="G1437" s="62"/>
      <c r="H1437" s="62"/>
      <c r="I1437" s="76">
        <v>90870</v>
      </c>
      <c r="J1437" s="21">
        <v>73223</v>
      </c>
      <c r="K1437" s="2"/>
      <c r="L1437" s="2"/>
      <c r="M1437" s="2"/>
      <c r="N1437" s="2"/>
      <c r="O1437" s="15">
        <f t="shared" si="46"/>
        <v>73223</v>
      </c>
      <c r="P1437" s="38">
        <f t="shared" si="47"/>
        <v>0.8057994937823264</v>
      </c>
    </row>
    <row r="1438" spans="1:16" ht="48.75">
      <c r="A1438" s="65"/>
      <c r="B1438" s="65"/>
      <c r="C1438" s="58" t="s">
        <v>202</v>
      </c>
      <c r="D1438" s="62">
        <v>1000000</v>
      </c>
      <c r="E1438" s="62"/>
      <c r="F1438" s="62"/>
      <c r="G1438" s="62"/>
      <c r="H1438" s="62"/>
      <c r="I1438" s="76">
        <v>1000000</v>
      </c>
      <c r="J1438" s="21">
        <v>1000000</v>
      </c>
      <c r="K1438" s="2"/>
      <c r="L1438" s="2"/>
      <c r="M1438" s="2"/>
      <c r="N1438" s="2"/>
      <c r="O1438" s="15">
        <f t="shared" si="46"/>
        <v>1000000</v>
      </c>
      <c r="P1438" s="38">
        <f t="shared" si="47"/>
        <v>1</v>
      </c>
    </row>
    <row r="1439" spans="1:16" ht="19.5">
      <c r="A1439" s="65"/>
      <c r="B1439" s="65"/>
      <c r="C1439" s="58" t="s">
        <v>21</v>
      </c>
      <c r="D1439" s="62">
        <v>1255728</v>
      </c>
      <c r="E1439" s="62"/>
      <c r="F1439" s="62"/>
      <c r="G1439" s="62"/>
      <c r="H1439" s="62"/>
      <c r="I1439" s="76">
        <v>1255728</v>
      </c>
      <c r="J1439" s="21">
        <v>47519</v>
      </c>
      <c r="K1439" s="2"/>
      <c r="L1439" s="2"/>
      <c r="M1439" s="2"/>
      <c r="N1439" s="2"/>
      <c r="O1439" s="15">
        <f t="shared" si="46"/>
        <v>47519</v>
      </c>
      <c r="P1439" s="38">
        <f t="shared" si="47"/>
        <v>0.03784179376425468</v>
      </c>
    </row>
    <row r="1440" spans="1:16" ht="19.5">
      <c r="A1440" s="65"/>
      <c r="B1440" s="65"/>
      <c r="C1440" s="58" t="s">
        <v>240</v>
      </c>
      <c r="D1440" s="62">
        <v>4649</v>
      </c>
      <c r="E1440" s="62"/>
      <c r="F1440" s="62"/>
      <c r="G1440" s="62"/>
      <c r="H1440" s="62"/>
      <c r="I1440" s="76">
        <v>4649</v>
      </c>
      <c r="J1440" s="21">
        <v>4400</v>
      </c>
      <c r="K1440" s="2"/>
      <c r="L1440" s="2"/>
      <c r="M1440" s="2"/>
      <c r="N1440" s="2"/>
      <c r="O1440" s="15">
        <f t="shared" si="46"/>
        <v>4400</v>
      </c>
      <c r="P1440" s="38">
        <f t="shared" si="47"/>
        <v>0.9464400946440095</v>
      </c>
    </row>
    <row r="1441" spans="1:16" ht="19.5">
      <c r="A1441" s="65"/>
      <c r="B1441" s="65"/>
      <c r="C1441" s="58" t="s">
        <v>241</v>
      </c>
      <c r="D1441" s="62">
        <v>2310</v>
      </c>
      <c r="E1441" s="62"/>
      <c r="F1441" s="62"/>
      <c r="G1441" s="62"/>
      <c r="H1441" s="62"/>
      <c r="I1441" s="76">
        <v>2310</v>
      </c>
      <c r="J1441" s="21">
        <v>2187</v>
      </c>
      <c r="K1441" s="2"/>
      <c r="L1441" s="2"/>
      <c r="M1441" s="2"/>
      <c r="N1441" s="2"/>
      <c r="O1441" s="15">
        <f t="shared" si="46"/>
        <v>2187</v>
      </c>
      <c r="P1441" s="38">
        <f t="shared" si="47"/>
        <v>0.9467532467532468</v>
      </c>
    </row>
    <row r="1442" spans="1:16" ht="19.5">
      <c r="A1442" s="65"/>
      <c r="B1442" s="65"/>
      <c r="C1442" s="58" t="s">
        <v>27</v>
      </c>
      <c r="D1442" s="62">
        <v>79440</v>
      </c>
      <c r="E1442" s="62"/>
      <c r="F1442" s="62"/>
      <c r="G1442" s="62"/>
      <c r="H1442" s="62"/>
      <c r="I1442" s="76">
        <v>79440</v>
      </c>
      <c r="J1442" s="21">
        <v>69895</v>
      </c>
      <c r="K1442" s="2"/>
      <c r="L1442" s="2"/>
      <c r="M1442" s="2"/>
      <c r="N1442" s="2"/>
      <c r="O1442" s="15">
        <f t="shared" si="46"/>
        <v>69895</v>
      </c>
      <c r="P1442" s="38">
        <f t="shared" si="47"/>
        <v>0.8798464249748238</v>
      </c>
    </row>
    <row r="1443" spans="1:16" ht="9.75">
      <c r="A1443" s="65"/>
      <c r="B1443" s="66" t="s">
        <v>382</v>
      </c>
      <c r="C1443" s="36"/>
      <c r="D1443" s="35">
        <v>11286022</v>
      </c>
      <c r="E1443" s="35">
        <v>25907</v>
      </c>
      <c r="F1443" s="35"/>
      <c r="G1443" s="35"/>
      <c r="H1443" s="35"/>
      <c r="I1443" s="35">
        <v>11311929</v>
      </c>
      <c r="J1443" s="19">
        <f>SUM(J1411:J1442)</f>
        <v>9258035</v>
      </c>
      <c r="K1443" s="19">
        <f>SUM(K1411:K1442)</f>
        <v>20846</v>
      </c>
      <c r="L1443" s="19">
        <f>SUM(L1411:L1442)</f>
        <v>0</v>
      </c>
      <c r="M1443" s="19">
        <f>SUM(M1411:M1442)</f>
        <v>0</v>
      </c>
      <c r="N1443" s="19">
        <f>SUM(N1411:N1442)</f>
        <v>0</v>
      </c>
      <c r="O1443" s="19">
        <f t="shared" si="46"/>
        <v>9278881</v>
      </c>
      <c r="P1443" s="37">
        <f t="shared" si="47"/>
        <v>0.8202739780279739</v>
      </c>
    </row>
    <row r="1444" spans="1:16" ht="9.75">
      <c r="A1444" s="67" t="s">
        <v>383</v>
      </c>
      <c r="B1444" s="68"/>
      <c r="C1444" s="59"/>
      <c r="D1444" s="63">
        <v>54098676</v>
      </c>
      <c r="E1444" s="63">
        <v>371864</v>
      </c>
      <c r="F1444" s="63">
        <v>4454000</v>
      </c>
      <c r="G1444" s="63"/>
      <c r="H1444" s="63"/>
      <c r="I1444" s="77">
        <v>58924540</v>
      </c>
      <c r="J1444" s="53">
        <f>SUM(J1443,J1408,J1403,J1399,J1390,J1387,J1385,J1410)</f>
        <v>49180508</v>
      </c>
      <c r="K1444" s="53">
        <f>SUM(K1443,K1408,K1403,K1399,K1390,K1387,K1385,K1410)</f>
        <v>203562</v>
      </c>
      <c r="L1444" s="53">
        <f>SUM(L1443,L1408,L1403,L1399,L1390,L1387,L1385,L1410)</f>
        <v>4443585</v>
      </c>
      <c r="M1444" s="53">
        <f>SUM(M1443,M1408,M1403,M1399,M1390,M1387,M1385,M1410)</f>
        <v>0</v>
      </c>
      <c r="N1444" s="53">
        <f>SUM(N1443,N1408,N1403,N1399,N1390,N1387,N1385,N1410)</f>
        <v>0</v>
      </c>
      <c r="O1444" s="53">
        <f t="shared" si="46"/>
        <v>53827655</v>
      </c>
      <c r="P1444" s="39">
        <f t="shared" si="47"/>
        <v>0.9135014885139536</v>
      </c>
    </row>
    <row r="1445" spans="1:16" ht="29.25" customHeight="1">
      <c r="A1445" s="79" t="s">
        <v>153</v>
      </c>
      <c r="B1445" s="64" t="s">
        <v>154</v>
      </c>
      <c r="C1445" s="58" t="s">
        <v>54</v>
      </c>
      <c r="D1445" s="62">
        <v>54008</v>
      </c>
      <c r="E1445" s="62"/>
      <c r="F1445" s="62"/>
      <c r="G1445" s="62"/>
      <c r="H1445" s="62"/>
      <c r="I1445" s="76">
        <v>54008</v>
      </c>
      <c r="J1445" s="21">
        <v>53557</v>
      </c>
      <c r="K1445" s="2"/>
      <c r="L1445" s="2"/>
      <c r="M1445" s="2"/>
      <c r="N1445" s="2"/>
      <c r="O1445" s="15">
        <f t="shared" si="46"/>
        <v>53557</v>
      </c>
      <c r="P1445" s="38">
        <f t="shared" si="47"/>
        <v>0.9916493852762553</v>
      </c>
    </row>
    <row r="1446" spans="1:16" ht="29.25">
      <c r="A1446" s="80"/>
      <c r="B1446" s="65"/>
      <c r="C1446" s="58" t="s">
        <v>55</v>
      </c>
      <c r="D1446" s="62">
        <v>384002</v>
      </c>
      <c r="E1446" s="62"/>
      <c r="F1446" s="62"/>
      <c r="G1446" s="62"/>
      <c r="H1446" s="62"/>
      <c r="I1446" s="76">
        <v>384002</v>
      </c>
      <c r="J1446" s="21">
        <v>383707</v>
      </c>
      <c r="K1446" s="2"/>
      <c r="L1446" s="2"/>
      <c r="M1446" s="2"/>
      <c r="N1446" s="2"/>
      <c r="O1446" s="15">
        <f t="shared" si="46"/>
        <v>383707</v>
      </c>
      <c r="P1446" s="38">
        <f t="shared" si="47"/>
        <v>0.9992317748345061</v>
      </c>
    </row>
    <row r="1447" spans="1:16" ht="48.75">
      <c r="A1447" s="80"/>
      <c r="B1447" s="65"/>
      <c r="C1447" s="58" t="s">
        <v>119</v>
      </c>
      <c r="D1447" s="62">
        <v>8990</v>
      </c>
      <c r="E1447" s="62"/>
      <c r="F1447" s="62"/>
      <c r="G1447" s="62"/>
      <c r="H1447" s="62"/>
      <c r="I1447" s="76">
        <v>8990</v>
      </c>
      <c r="J1447" s="21">
        <v>8990</v>
      </c>
      <c r="K1447" s="2"/>
      <c r="L1447" s="2"/>
      <c r="M1447" s="2"/>
      <c r="N1447" s="2"/>
      <c r="O1447" s="15">
        <f t="shared" si="46"/>
        <v>8990</v>
      </c>
      <c r="P1447" s="38">
        <f t="shared" si="47"/>
        <v>1</v>
      </c>
    </row>
    <row r="1448" spans="1:16" ht="20.25" customHeight="1">
      <c r="A1448" s="80"/>
      <c r="B1448" s="65"/>
      <c r="C1448" s="58" t="s">
        <v>168</v>
      </c>
      <c r="D1448" s="62">
        <v>162500</v>
      </c>
      <c r="E1448" s="62"/>
      <c r="F1448" s="62"/>
      <c r="G1448" s="62"/>
      <c r="H1448" s="62"/>
      <c r="I1448" s="76">
        <v>162500</v>
      </c>
      <c r="J1448" s="21">
        <v>158500</v>
      </c>
      <c r="K1448" s="2"/>
      <c r="L1448" s="2"/>
      <c r="M1448" s="2"/>
      <c r="N1448" s="2"/>
      <c r="O1448" s="15">
        <f t="shared" si="46"/>
        <v>158500</v>
      </c>
      <c r="P1448" s="38">
        <f t="shared" si="47"/>
        <v>0.9753846153846154</v>
      </c>
    </row>
    <row r="1449" spans="1:16" ht="9.75">
      <c r="A1449" s="80"/>
      <c r="B1449" s="65"/>
      <c r="C1449" s="58" t="s">
        <v>162</v>
      </c>
      <c r="D1449" s="62">
        <v>158490</v>
      </c>
      <c r="E1449" s="62">
        <v>3000</v>
      </c>
      <c r="F1449" s="62"/>
      <c r="G1449" s="62"/>
      <c r="H1449" s="62"/>
      <c r="I1449" s="76">
        <v>161490</v>
      </c>
      <c r="J1449" s="21">
        <v>148410</v>
      </c>
      <c r="K1449" s="2">
        <v>3000</v>
      </c>
      <c r="L1449" s="2"/>
      <c r="M1449" s="2"/>
      <c r="N1449" s="2"/>
      <c r="O1449" s="15">
        <f t="shared" si="46"/>
        <v>151410</v>
      </c>
      <c r="P1449" s="38">
        <f t="shared" si="47"/>
        <v>0.9375812743823146</v>
      </c>
    </row>
    <row r="1450" spans="1:16" ht="9.75">
      <c r="A1450" s="80"/>
      <c r="B1450" s="65"/>
      <c r="C1450" s="58" t="s">
        <v>33</v>
      </c>
      <c r="D1450" s="62">
        <v>92516</v>
      </c>
      <c r="E1450" s="62"/>
      <c r="F1450" s="62"/>
      <c r="G1450" s="62"/>
      <c r="H1450" s="62"/>
      <c r="I1450" s="76">
        <v>92516</v>
      </c>
      <c r="J1450" s="21">
        <v>87266</v>
      </c>
      <c r="K1450" s="2"/>
      <c r="L1450" s="2"/>
      <c r="M1450" s="2"/>
      <c r="N1450" s="2"/>
      <c r="O1450" s="15">
        <f t="shared" si="46"/>
        <v>87266</v>
      </c>
      <c r="P1450" s="38">
        <f t="shared" si="47"/>
        <v>0.9432530589303472</v>
      </c>
    </row>
    <row r="1451" spans="1:16" ht="9.75">
      <c r="A1451" s="80"/>
      <c r="B1451" s="65"/>
      <c r="C1451" s="58" t="s">
        <v>24</v>
      </c>
      <c r="D1451" s="62">
        <v>1300</v>
      </c>
      <c r="E1451" s="62"/>
      <c r="F1451" s="62"/>
      <c r="G1451" s="62"/>
      <c r="H1451" s="62"/>
      <c r="I1451" s="76">
        <v>1300</v>
      </c>
      <c r="J1451" s="21">
        <v>1300</v>
      </c>
      <c r="K1451" s="2"/>
      <c r="L1451" s="2"/>
      <c r="M1451" s="2"/>
      <c r="N1451" s="2"/>
      <c r="O1451" s="15">
        <f t="shared" si="46"/>
        <v>1300</v>
      </c>
      <c r="P1451" s="38">
        <f t="shared" si="47"/>
        <v>1</v>
      </c>
    </row>
    <row r="1452" spans="1:16" ht="9.75">
      <c r="A1452" s="80"/>
      <c r="B1452" s="65"/>
      <c r="C1452" s="58" t="s">
        <v>10</v>
      </c>
      <c r="D1452" s="62">
        <v>7642272</v>
      </c>
      <c r="E1452" s="62">
        <v>165381</v>
      </c>
      <c r="F1452" s="62"/>
      <c r="G1452" s="62"/>
      <c r="H1452" s="62"/>
      <c r="I1452" s="76">
        <v>7807653</v>
      </c>
      <c r="J1452" s="21">
        <v>7603003</v>
      </c>
      <c r="K1452" s="2">
        <v>156381</v>
      </c>
      <c r="L1452" s="2"/>
      <c r="M1452" s="2"/>
      <c r="N1452" s="2"/>
      <c r="O1452" s="15">
        <f t="shared" si="46"/>
        <v>7759384</v>
      </c>
      <c r="P1452" s="38">
        <f t="shared" si="47"/>
        <v>0.9938177324222786</v>
      </c>
    </row>
    <row r="1453" spans="1:16" ht="19.5">
      <c r="A1453" s="81"/>
      <c r="B1453" s="65"/>
      <c r="C1453" s="58" t="s">
        <v>41</v>
      </c>
      <c r="D1453" s="62">
        <v>1000</v>
      </c>
      <c r="E1453" s="62"/>
      <c r="F1453" s="62"/>
      <c r="G1453" s="62"/>
      <c r="H1453" s="62"/>
      <c r="I1453" s="76">
        <v>1000</v>
      </c>
      <c r="J1453" s="21"/>
      <c r="K1453" s="2"/>
      <c r="L1453" s="2"/>
      <c r="M1453" s="2"/>
      <c r="N1453" s="2"/>
      <c r="O1453" s="15">
        <f t="shared" si="46"/>
        <v>0</v>
      </c>
      <c r="P1453" s="38">
        <f t="shared" si="47"/>
        <v>0</v>
      </c>
    </row>
    <row r="1454" spans="1:16" ht="48.75">
      <c r="A1454" s="65"/>
      <c r="B1454" s="65"/>
      <c r="C1454" s="58" t="s">
        <v>202</v>
      </c>
      <c r="D1454" s="62">
        <v>5500000</v>
      </c>
      <c r="E1454" s="62"/>
      <c r="F1454" s="62"/>
      <c r="G1454" s="62"/>
      <c r="H1454" s="62"/>
      <c r="I1454" s="76">
        <v>5500000</v>
      </c>
      <c r="J1454" s="21">
        <v>5500000</v>
      </c>
      <c r="K1454" s="2"/>
      <c r="L1454" s="2"/>
      <c r="M1454" s="2"/>
      <c r="N1454" s="2"/>
      <c r="O1454" s="15">
        <f t="shared" si="46"/>
        <v>5500000</v>
      </c>
      <c r="P1454" s="38">
        <f t="shared" si="47"/>
        <v>1</v>
      </c>
    </row>
    <row r="1455" spans="1:16" ht="9.75">
      <c r="A1455" s="65"/>
      <c r="B1455" s="66" t="s">
        <v>384</v>
      </c>
      <c r="C1455" s="36"/>
      <c r="D1455" s="35">
        <v>14005078</v>
      </c>
      <c r="E1455" s="35">
        <v>168381</v>
      </c>
      <c r="F1455" s="35"/>
      <c r="G1455" s="35"/>
      <c r="H1455" s="35"/>
      <c r="I1455" s="35">
        <v>14173459</v>
      </c>
      <c r="J1455" s="19">
        <f>SUM(J1445:J1454)</f>
        <v>13944733</v>
      </c>
      <c r="K1455" s="20">
        <f>SUM(K1445:K1454)</f>
        <v>159381</v>
      </c>
      <c r="L1455" s="20">
        <f>SUM(L1445:L1454)</f>
        <v>0</v>
      </c>
      <c r="M1455" s="20">
        <f>SUM(M1445:M1454)</f>
        <v>0</v>
      </c>
      <c r="N1455" s="20">
        <f>SUM(N1445:N1454)</f>
        <v>0</v>
      </c>
      <c r="O1455" s="27">
        <f t="shared" si="46"/>
        <v>14104114</v>
      </c>
      <c r="P1455" s="37">
        <f t="shared" si="47"/>
        <v>0.9951074046215536</v>
      </c>
    </row>
    <row r="1456" spans="1:16" ht="21.75" customHeight="1">
      <c r="A1456" s="65"/>
      <c r="B1456" s="64" t="s">
        <v>209</v>
      </c>
      <c r="C1456" s="58" t="s">
        <v>185</v>
      </c>
      <c r="D1456" s="62">
        <v>6863000</v>
      </c>
      <c r="E1456" s="62"/>
      <c r="F1456" s="62"/>
      <c r="G1456" s="62"/>
      <c r="H1456" s="62"/>
      <c r="I1456" s="76">
        <v>6863000</v>
      </c>
      <c r="J1456" s="21">
        <v>6862780</v>
      </c>
      <c r="K1456" s="2"/>
      <c r="L1456" s="2"/>
      <c r="M1456" s="2"/>
      <c r="N1456" s="2"/>
      <c r="O1456" s="15">
        <f t="shared" si="46"/>
        <v>6862780</v>
      </c>
      <c r="P1456" s="38">
        <f t="shared" si="47"/>
        <v>0.9999679440477925</v>
      </c>
    </row>
    <row r="1457" spans="1:16" ht="48.75">
      <c r="A1457" s="65"/>
      <c r="B1457" s="65"/>
      <c r="C1457" s="58" t="s">
        <v>158</v>
      </c>
      <c r="D1457" s="62">
        <v>937600</v>
      </c>
      <c r="E1457" s="62"/>
      <c r="F1457" s="62"/>
      <c r="G1457" s="62"/>
      <c r="H1457" s="62"/>
      <c r="I1457" s="76">
        <v>937600</v>
      </c>
      <c r="J1457" s="21">
        <v>190100</v>
      </c>
      <c r="K1457" s="2"/>
      <c r="L1457" s="2"/>
      <c r="M1457" s="2"/>
      <c r="N1457" s="2"/>
      <c r="O1457" s="15">
        <f t="shared" si="46"/>
        <v>190100</v>
      </c>
      <c r="P1457" s="38">
        <f t="shared" si="47"/>
        <v>0.20275170648464164</v>
      </c>
    </row>
    <row r="1458" spans="1:16" ht="9.75">
      <c r="A1458" s="65"/>
      <c r="B1458" s="66" t="s">
        <v>385</v>
      </c>
      <c r="C1458" s="36"/>
      <c r="D1458" s="35">
        <v>7800600</v>
      </c>
      <c r="E1458" s="35"/>
      <c r="F1458" s="35"/>
      <c r="G1458" s="35"/>
      <c r="H1458" s="35"/>
      <c r="I1458" s="35">
        <v>7800600</v>
      </c>
      <c r="J1458" s="19">
        <f>SUM(J1456:J1457)</f>
        <v>7052880</v>
      </c>
      <c r="K1458" s="20">
        <f>SUM(K1456:K1457)</f>
        <v>0</v>
      </c>
      <c r="L1458" s="20">
        <f>SUM(L1456:L1457)</f>
        <v>0</v>
      </c>
      <c r="M1458" s="20">
        <f>SUM(M1456:M1457)</f>
        <v>0</v>
      </c>
      <c r="N1458" s="20">
        <f>SUM(N1456:N1457)</f>
        <v>0</v>
      </c>
      <c r="O1458" s="27">
        <f t="shared" si="46"/>
        <v>7052880</v>
      </c>
      <c r="P1458" s="37">
        <f t="shared" si="47"/>
        <v>0.9041458349357742</v>
      </c>
    </row>
    <row r="1459" spans="1:16" ht="19.5">
      <c r="A1459" s="65"/>
      <c r="B1459" s="64" t="s">
        <v>155</v>
      </c>
      <c r="C1459" s="58" t="s">
        <v>185</v>
      </c>
      <c r="D1459" s="62">
        <v>4008900</v>
      </c>
      <c r="E1459" s="62">
        <v>10807</v>
      </c>
      <c r="F1459" s="62"/>
      <c r="G1459" s="62"/>
      <c r="H1459" s="62"/>
      <c r="I1459" s="76">
        <v>4019707</v>
      </c>
      <c r="J1459" s="21">
        <v>4008900</v>
      </c>
      <c r="K1459" s="2">
        <v>10807</v>
      </c>
      <c r="L1459" s="2"/>
      <c r="M1459" s="2"/>
      <c r="N1459" s="2"/>
      <c r="O1459" s="15">
        <f t="shared" si="46"/>
        <v>4019707</v>
      </c>
      <c r="P1459" s="38">
        <f t="shared" si="47"/>
        <v>1</v>
      </c>
    </row>
    <row r="1460" spans="1:16" ht="19.5">
      <c r="A1460" s="65"/>
      <c r="B1460" s="65"/>
      <c r="C1460" s="58" t="s">
        <v>21</v>
      </c>
      <c r="D1460" s="62">
        <v>3500000</v>
      </c>
      <c r="E1460" s="62"/>
      <c r="F1460" s="62"/>
      <c r="G1460" s="62"/>
      <c r="H1460" s="62"/>
      <c r="I1460" s="76">
        <v>3500000</v>
      </c>
      <c r="J1460" s="21">
        <v>2888574</v>
      </c>
      <c r="K1460" s="2"/>
      <c r="L1460" s="2"/>
      <c r="M1460" s="2"/>
      <c r="N1460" s="2"/>
      <c r="O1460" s="15">
        <f t="shared" si="46"/>
        <v>2888574</v>
      </c>
      <c r="P1460" s="38">
        <f t="shared" si="47"/>
        <v>0.8253068571428571</v>
      </c>
    </row>
    <row r="1461" spans="1:16" ht="48.75">
      <c r="A1461" s="65"/>
      <c r="B1461" s="65"/>
      <c r="C1461" s="58" t="s">
        <v>158</v>
      </c>
      <c r="D1461" s="62">
        <v>80100</v>
      </c>
      <c r="E1461" s="62"/>
      <c r="F1461" s="62"/>
      <c r="G1461" s="62"/>
      <c r="H1461" s="62"/>
      <c r="I1461" s="76">
        <v>80100</v>
      </c>
      <c r="J1461" s="21">
        <v>80100</v>
      </c>
      <c r="K1461" s="2"/>
      <c r="L1461" s="2"/>
      <c r="M1461" s="2"/>
      <c r="N1461" s="2"/>
      <c r="O1461" s="15">
        <f t="shared" si="46"/>
        <v>80100</v>
      </c>
      <c r="P1461" s="38">
        <f t="shared" si="47"/>
        <v>1</v>
      </c>
    </row>
    <row r="1462" spans="1:16" ht="9.75">
      <c r="A1462" s="65"/>
      <c r="B1462" s="66" t="s">
        <v>386</v>
      </c>
      <c r="C1462" s="36"/>
      <c r="D1462" s="35">
        <v>7589000</v>
      </c>
      <c r="E1462" s="35">
        <v>10807</v>
      </c>
      <c r="F1462" s="35"/>
      <c r="G1462" s="35"/>
      <c r="H1462" s="35"/>
      <c r="I1462" s="35">
        <v>7599807</v>
      </c>
      <c r="J1462" s="19">
        <f>SUM(J1459:J1461)</f>
        <v>6977574</v>
      </c>
      <c r="K1462" s="20">
        <f>SUM(K1459:K1461)</f>
        <v>10807</v>
      </c>
      <c r="L1462" s="20">
        <f>SUM(L1459:L1461)</f>
        <v>0</v>
      </c>
      <c r="M1462" s="20">
        <f>SUM(M1459:M1461)</f>
        <v>0</v>
      </c>
      <c r="N1462" s="20">
        <f>SUM(N1459:N1461)</f>
        <v>0</v>
      </c>
      <c r="O1462" s="27">
        <f t="shared" si="46"/>
        <v>6988381</v>
      </c>
      <c r="P1462" s="37">
        <f t="shared" si="47"/>
        <v>0.919547167447805</v>
      </c>
    </row>
    <row r="1463" spans="1:16" ht="19.5">
      <c r="A1463" s="65"/>
      <c r="B1463" s="64" t="s">
        <v>156</v>
      </c>
      <c r="C1463" s="58" t="s">
        <v>185</v>
      </c>
      <c r="D1463" s="62">
        <v>6236990</v>
      </c>
      <c r="E1463" s="62">
        <v>39000</v>
      </c>
      <c r="F1463" s="62"/>
      <c r="G1463" s="62"/>
      <c r="H1463" s="62"/>
      <c r="I1463" s="76">
        <v>6275990</v>
      </c>
      <c r="J1463" s="25">
        <v>6236990</v>
      </c>
      <c r="K1463" s="26">
        <v>39000</v>
      </c>
      <c r="L1463" s="26"/>
      <c r="M1463" s="26"/>
      <c r="N1463" s="26"/>
      <c r="O1463" s="15">
        <f t="shared" si="46"/>
        <v>6275990</v>
      </c>
      <c r="P1463" s="38">
        <f t="shared" si="47"/>
        <v>1</v>
      </c>
    </row>
    <row r="1464" spans="1:16" ht="21.75" customHeight="1">
      <c r="A1464" s="65"/>
      <c r="B1464" s="65"/>
      <c r="C1464" s="58" t="s">
        <v>21</v>
      </c>
      <c r="D1464" s="62">
        <v>20000</v>
      </c>
      <c r="E1464" s="62"/>
      <c r="F1464" s="62"/>
      <c r="G1464" s="62"/>
      <c r="H1464" s="62"/>
      <c r="I1464" s="76">
        <v>20000</v>
      </c>
      <c r="J1464" s="25">
        <v>5270</v>
      </c>
      <c r="K1464" s="26"/>
      <c r="L1464" s="26"/>
      <c r="M1464" s="26"/>
      <c r="N1464" s="26"/>
      <c r="O1464" s="15">
        <f t="shared" si="46"/>
        <v>5270</v>
      </c>
      <c r="P1464" s="38">
        <f t="shared" si="47"/>
        <v>0.2635</v>
      </c>
    </row>
    <row r="1465" spans="1:16" ht="48.75">
      <c r="A1465" s="65"/>
      <c r="B1465" s="65"/>
      <c r="C1465" s="58" t="s">
        <v>158</v>
      </c>
      <c r="D1465" s="62">
        <v>163000</v>
      </c>
      <c r="E1465" s="62"/>
      <c r="F1465" s="62"/>
      <c r="G1465" s="62"/>
      <c r="H1465" s="62"/>
      <c r="I1465" s="76">
        <v>163000</v>
      </c>
      <c r="J1465" s="21">
        <v>163000</v>
      </c>
      <c r="K1465" s="2"/>
      <c r="L1465" s="2"/>
      <c r="M1465" s="2"/>
      <c r="N1465" s="2"/>
      <c r="O1465" s="15">
        <f t="shared" si="46"/>
        <v>163000</v>
      </c>
      <c r="P1465" s="38">
        <f t="shared" si="47"/>
        <v>1</v>
      </c>
    </row>
    <row r="1466" spans="1:16" ht="9.75">
      <c r="A1466" s="65"/>
      <c r="B1466" s="66" t="s">
        <v>387</v>
      </c>
      <c r="C1466" s="36"/>
      <c r="D1466" s="35">
        <v>6419990</v>
      </c>
      <c r="E1466" s="35">
        <v>39000</v>
      </c>
      <c r="F1466" s="35"/>
      <c r="G1466" s="35"/>
      <c r="H1466" s="35"/>
      <c r="I1466" s="35">
        <v>6458990</v>
      </c>
      <c r="J1466" s="19">
        <f>SUM(J1463:J1465)</f>
        <v>6405260</v>
      </c>
      <c r="K1466" s="19">
        <f>SUM(K1463:K1465)</f>
        <v>39000</v>
      </c>
      <c r="L1466" s="19">
        <f>SUM(L1463:L1465)</f>
        <v>0</v>
      </c>
      <c r="M1466" s="19">
        <f>SUM(M1463:M1465)</f>
        <v>0</v>
      </c>
      <c r="N1466" s="19">
        <f>SUM(N1463:N1465)</f>
        <v>0</v>
      </c>
      <c r="O1466" s="27">
        <f t="shared" si="46"/>
        <v>6444260</v>
      </c>
      <c r="P1466" s="37">
        <f t="shared" si="47"/>
        <v>0.9977194576861088</v>
      </c>
    </row>
    <row r="1467" spans="1:16" ht="19.5">
      <c r="A1467" s="65"/>
      <c r="B1467" s="64" t="s">
        <v>157</v>
      </c>
      <c r="C1467" s="58" t="s">
        <v>185</v>
      </c>
      <c r="D1467" s="62">
        <v>3217230</v>
      </c>
      <c r="E1467" s="62"/>
      <c r="F1467" s="62"/>
      <c r="G1467" s="62"/>
      <c r="H1467" s="62"/>
      <c r="I1467" s="76">
        <v>3217230</v>
      </c>
      <c r="J1467" s="21">
        <v>3217230</v>
      </c>
      <c r="K1467" s="2"/>
      <c r="L1467" s="2"/>
      <c r="M1467" s="2"/>
      <c r="N1467" s="2"/>
      <c r="O1467" s="15">
        <f t="shared" si="46"/>
        <v>3217230</v>
      </c>
      <c r="P1467" s="38">
        <f t="shared" si="47"/>
        <v>1</v>
      </c>
    </row>
    <row r="1468" spans="1:16" ht="19.5">
      <c r="A1468" s="65"/>
      <c r="B1468" s="65"/>
      <c r="C1468" s="58" t="s">
        <v>249</v>
      </c>
      <c r="D1468" s="62">
        <v>171500</v>
      </c>
      <c r="E1468" s="62"/>
      <c r="F1468" s="62"/>
      <c r="G1468" s="62"/>
      <c r="H1468" s="62"/>
      <c r="I1468" s="76">
        <v>171500</v>
      </c>
      <c r="J1468" s="21">
        <v>171500</v>
      </c>
      <c r="K1468" s="2"/>
      <c r="L1468" s="2"/>
      <c r="M1468" s="2"/>
      <c r="N1468" s="2"/>
      <c r="O1468" s="15">
        <f t="shared" si="46"/>
        <v>171500</v>
      </c>
      <c r="P1468" s="38">
        <f t="shared" si="47"/>
        <v>1</v>
      </c>
    </row>
    <row r="1469" spans="1:16" ht="9.75">
      <c r="A1469" s="65"/>
      <c r="B1469" s="66" t="s">
        <v>388</v>
      </c>
      <c r="C1469" s="36"/>
      <c r="D1469" s="35">
        <v>3388730</v>
      </c>
      <c r="E1469" s="35"/>
      <c r="F1469" s="35"/>
      <c r="G1469" s="35"/>
      <c r="H1469" s="35"/>
      <c r="I1469" s="35">
        <v>3388730</v>
      </c>
      <c r="J1469" s="19">
        <f>SUM(J1467:J1468)</f>
        <v>3388730</v>
      </c>
      <c r="K1469" s="20">
        <f>SUM(K1467:K1468)</f>
        <v>0</v>
      </c>
      <c r="L1469" s="20">
        <f>SUM(L1467:L1468)</f>
        <v>0</v>
      </c>
      <c r="M1469" s="20">
        <f>SUM(M1467:M1468)</f>
        <v>0</v>
      </c>
      <c r="N1469" s="20">
        <f>SUM(N1467:N1468)</f>
        <v>0</v>
      </c>
      <c r="O1469" s="27">
        <f t="shared" si="46"/>
        <v>3388730</v>
      </c>
      <c r="P1469" s="37">
        <f t="shared" si="47"/>
        <v>1</v>
      </c>
    </row>
    <row r="1470" spans="1:16" ht="58.5">
      <c r="A1470" s="65"/>
      <c r="B1470" s="64" t="s">
        <v>198</v>
      </c>
      <c r="C1470" s="58" t="s">
        <v>186</v>
      </c>
      <c r="D1470" s="62">
        <v>695304</v>
      </c>
      <c r="E1470" s="62"/>
      <c r="F1470" s="62"/>
      <c r="G1470" s="62"/>
      <c r="H1470" s="62"/>
      <c r="I1470" s="76">
        <v>695304</v>
      </c>
      <c r="J1470" s="21">
        <v>687624</v>
      </c>
      <c r="K1470" s="2"/>
      <c r="L1470" s="2"/>
      <c r="M1470" s="2"/>
      <c r="N1470" s="2"/>
      <c r="O1470" s="15">
        <f t="shared" si="46"/>
        <v>687624</v>
      </c>
      <c r="P1470" s="38">
        <f t="shared" si="47"/>
        <v>0.9889544717130924</v>
      </c>
    </row>
    <row r="1471" spans="1:16" ht="9.75">
      <c r="A1471" s="65"/>
      <c r="B1471" s="65"/>
      <c r="C1471" s="58" t="s">
        <v>162</v>
      </c>
      <c r="D1471" s="62">
        <v>46000</v>
      </c>
      <c r="E1471" s="62"/>
      <c r="F1471" s="62"/>
      <c r="G1471" s="62"/>
      <c r="H1471" s="62"/>
      <c r="I1471" s="76">
        <v>46000</v>
      </c>
      <c r="J1471" s="21">
        <v>39250</v>
      </c>
      <c r="K1471" s="2"/>
      <c r="L1471" s="2"/>
      <c r="M1471" s="2"/>
      <c r="N1471" s="2"/>
      <c r="O1471" s="15">
        <f t="shared" si="46"/>
        <v>39250</v>
      </c>
      <c r="P1471" s="38">
        <f t="shared" si="47"/>
        <v>0.8532608695652174</v>
      </c>
    </row>
    <row r="1472" spans="1:16" ht="9.75">
      <c r="A1472" s="65"/>
      <c r="B1472" s="65"/>
      <c r="C1472" s="58" t="s">
        <v>10</v>
      </c>
      <c r="D1472" s="62">
        <v>130000</v>
      </c>
      <c r="E1472" s="62"/>
      <c r="F1472" s="62"/>
      <c r="G1472" s="62"/>
      <c r="H1472" s="62"/>
      <c r="I1472" s="76">
        <v>130000</v>
      </c>
      <c r="J1472" s="21">
        <v>114641</v>
      </c>
      <c r="K1472" s="2"/>
      <c r="L1472" s="2"/>
      <c r="M1472" s="2"/>
      <c r="N1472" s="2"/>
      <c r="O1472" s="15">
        <f t="shared" si="46"/>
        <v>114641</v>
      </c>
      <c r="P1472" s="38">
        <f t="shared" si="47"/>
        <v>0.8818538461538461</v>
      </c>
    </row>
    <row r="1473" spans="1:16" ht="39">
      <c r="A1473" s="65"/>
      <c r="B1473" s="65"/>
      <c r="C1473" s="58" t="s">
        <v>421</v>
      </c>
      <c r="D1473" s="62">
        <v>137500</v>
      </c>
      <c r="E1473" s="62"/>
      <c r="F1473" s="62"/>
      <c r="G1473" s="62"/>
      <c r="H1473" s="62"/>
      <c r="I1473" s="76">
        <v>137500</v>
      </c>
      <c r="J1473" s="21">
        <v>124176</v>
      </c>
      <c r="K1473" s="2"/>
      <c r="L1473" s="2"/>
      <c r="M1473" s="2"/>
      <c r="N1473" s="2"/>
      <c r="O1473" s="15">
        <f t="shared" si="46"/>
        <v>124176</v>
      </c>
      <c r="P1473" s="38">
        <f t="shared" si="47"/>
        <v>0.9030981818181818</v>
      </c>
    </row>
    <row r="1474" spans="1:16" ht="19.5">
      <c r="A1474" s="65"/>
      <c r="B1474" s="65"/>
      <c r="C1474" s="58" t="s">
        <v>222</v>
      </c>
      <c r="D1474" s="62">
        <v>25000</v>
      </c>
      <c r="E1474" s="62"/>
      <c r="F1474" s="62"/>
      <c r="G1474" s="62"/>
      <c r="H1474" s="62"/>
      <c r="I1474" s="76">
        <v>25000</v>
      </c>
      <c r="J1474" s="21">
        <v>22070</v>
      </c>
      <c r="K1474" s="2"/>
      <c r="L1474" s="2"/>
      <c r="M1474" s="2"/>
      <c r="N1474" s="2"/>
      <c r="O1474" s="15">
        <f t="shared" si="46"/>
        <v>22070</v>
      </c>
      <c r="P1474" s="38">
        <f t="shared" si="47"/>
        <v>0.8828</v>
      </c>
    </row>
    <row r="1475" spans="1:16" ht="19.5">
      <c r="A1475" s="65"/>
      <c r="B1475" s="65"/>
      <c r="C1475" s="58" t="s">
        <v>219</v>
      </c>
      <c r="D1475" s="62">
        <v>35000</v>
      </c>
      <c r="E1475" s="62"/>
      <c r="F1475" s="62"/>
      <c r="G1475" s="62"/>
      <c r="H1475" s="62"/>
      <c r="I1475" s="76">
        <v>35000</v>
      </c>
      <c r="J1475" s="21">
        <v>32710</v>
      </c>
      <c r="K1475" s="2"/>
      <c r="L1475" s="2"/>
      <c r="M1475" s="2"/>
      <c r="N1475" s="2"/>
      <c r="O1475" s="15">
        <f t="shared" si="46"/>
        <v>32710</v>
      </c>
      <c r="P1475" s="38">
        <f t="shared" si="47"/>
        <v>0.9345714285714286</v>
      </c>
    </row>
    <row r="1476" spans="1:16" ht="9.75">
      <c r="A1476" s="65"/>
      <c r="B1476" s="66" t="s">
        <v>389</v>
      </c>
      <c r="C1476" s="36"/>
      <c r="D1476" s="35">
        <v>1068804</v>
      </c>
      <c r="E1476" s="35"/>
      <c r="F1476" s="35"/>
      <c r="G1476" s="35"/>
      <c r="H1476" s="35"/>
      <c r="I1476" s="35">
        <v>1068804</v>
      </c>
      <c r="J1476" s="19">
        <f>SUM(J1470:J1475)</f>
        <v>1020471</v>
      </c>
      <c r="K1476" s="19">
        <f>SUM(K1470:K1475)</f>
        <v>0</v>
      </c>
      <c r="L1476" s="19">
        <f>SUM(L1470:L1475)</f>
        <v>0</v>
      </c>
      <c r="M1476" s="19">
        <f>SUM(M1470:M1475)</f>
        <v>0</v>
      </c>
      <c r="N1476" s="19">
        <f>SUM(N1470:N1475)</f>
        <v>0</v>
      </c>
      <c r="O1476" s="27">
        <f t="shared" si="46"/>
        <v>1020471</v>
      </c>
      <c r="P1476" s="37">
        <f t="shared" si="47"/>
        <v>0.9547784252304445</v>
      </c>
    </row>
    <row r="1477" spans="1:16" ht="9.75">
      <c r="A1477" s="67" t="s">
        <v>390</v>
      </c>
      <c r="B1477" s="68"/>
      <c r="C1477" s="59"/>
      <c r="D1477" s="63">
        <v>40272202</v>
      </c>
      <c r="E1477" s="63">
        <v>218188</v>
      </c>
      <c r="F1477" s="63"/>
      <c r="G1477" s="63"/>
      <c r="H1477" s="63"/>
      <c r="I1477" s="77">
        <v>40490390</v>
      </c>
      <c r="J1477" s="53">
        <f>SUM(J1476,J1469,J1466,J1462,J1458,J1455)</f>
        <v>38789648</v>
      </c>
      <c r="K1477" s="53">
        <f>SUM(K1476,K1469,K1466,K1462,K1458,K1455)</f>
        <v>209188</v>
      </c>
      <c r="L1477" s="53">
        <f>SUM(L1476,L1469,L1466,L1462,L1458,L1455)</f>
        <v>0</v>
      </c>
      <c r="M1477" s="53">
        <f>SUM(M1476,M1469,M1466,M1462,M1458,M1455)</f>
        <v>0</v>
      </c>
      <c r="N1477" s="53">
        <f>SUM(N1476,N1469,N1466,N1462,N1458,N1455)</f>
        <v>0</v>
      </c>
      <c r="O1477" s="53">
        <f t="shared" si="46"/>
        <v>38998836</v>
      </c>
      <c r="P1477" s="39">
        <f t="shared" si="47"/>
        <v>0.9631627652882573</v>
      </c>
    </row>
    <row r="1478" spans="1:19" s="14" customFormat="1" ht="19.5">
      <c r="A1478" s="79" t="s">
        <v>159</v>
      </c>
      <c r="B1478" s="64" t="s">
        <v>160</v>
      </c>
      <c r="C1478" s="58" t="s">
        <v>37</v>
      </c>
      <c r="D1478" s="62">
        <v>1665573</v>
      </c>
      <c r="E1478" s="62"/>
      <c r="F1478" s="62"/>
      <c r="G1478" s="62"/>
      <c r="H1478" s="62"/>
      <c r="I1478" s="76">
        <v>1665573</v>
      </c>
      <c r="J1478" s="21">
        <v>1665573</v>
      </c>
      <c r="K1478" s="2"/>
      <c r="L1478" s="2"/>
      <c r="M1478" s="2"/>
      <c r="N1478" s="2"/>
      <c r="O1478" s="15">
        <f t="shared" si="46"/>
        <v>1665573</v>
      </c>
      <c r="P1478" s="38">
        <f t="shared" si="47"/>
        <v>1</v>
      </c>
      <c r="R1478" s="51"/>
      <c r="S1478" s="51"/>
    </row>
    <row r="1479" spans="1:16" ht="9.75">
      <c r="A1479" s="80"/>
      <c r="B1479" s="65"/>
      <c r="C1479" s="58" t="s">
        <v>23</v>
      </c>
      <c r="D1479" s="62">
        <v>5000</v>
      </c>
      <c r="E1479" s="62"/>
      <c r="F1479" s="62"/>
      <c r="G1479" s="62"/>
      <c r="H1479" s="62"/>
      <c r="I1479" s="76">
        <v>5000</v>
      </c>
      <c r="J1479" s="21">
        <v>1519</v>
      </c>
      <c r="K1479" s="2"/>
      <c r="L1479" s="2"/>
      <c r="M1479" s="2"/>
      <c r="N1479" s="2"/>
      <c r="O1479" s="15">
        <f t="shared" si="46"/>
        <v>1519</v>
      </c>
      <c r="P1479" s="38">
        <f t="shared" si="47"/>
        <v>0.3038</v>
      </c>
    </row>
    <row r="1480" spans="1:16" ht="9.75">
      <c r="A1480" s="80"/>
      <c r="B1480" s="65"/>
      <c r="C1480" s="58" t="s">
        <v>24</v>
      </c>
      <c r="D1480" s="62">
        <v>484000</v>
      </c>
      <c r="E1480" s="62">
        <v>11000</v>
      </c>
      <c r="F1480" s="62"/>
      <c r="G1480" s="62"/>
      <c r="H1480" s="62"/>
      <c r="I1480" s="76">
        <v>495000</v>
      </c>
      <c r="J1480" s="21">
        <v>361900</v>
      </c>
      <c r="K1480" s="2">
        <v>5000</v>
      </c>
      <c r="L1480" s="2"/>
      <c r="M1480" s="2"/>
      <c r="N1480" s="2"/>
      <c r="O1480" s="15">
        <f aca="true" t="shared" si="48" ref="O1480:O1536">SUM(J1480:N1480)</f>
        <v>366900</v>
      </c>
      <c r="P1480" s="38">
        <f aca="true" t="shared" si="49" ref="P1480:P1536">O1480/I1480</f>
        <v>0.7412121212121212</v>
      </c>
    </row>
    <row r="1481" spans="1:16" ht="9.75">
      <c r="A1481" s="81"/>
      <c r="B1481" s="65"/>
      <c r="C1481" s="58" t="s">
        <v>10</v>
      </c>
      <c r="D1481" s="62">
        <v>1950000</v>
      </c>
      <c r="E1481" s="62"/>
      <c r="F1481" s="62"/>
      <c r="G1481" s="62"/>
      <c r="H1481" s="62"/>
      <c r="I1481" s="76">
        <v>1950000</v>
      </c>
      <c r="J1481" s="21">
        <v>1877062</v>
      </c>
      <c r="K1481" s="2"/>
      <c r="L1481" s="2"/>
      <c r="M1481" s="2"/>
      <c r="N1481" s="2"/>
      <c r="O1481" s="15">
        <f t="shared" si="48"/>
        <v>1877062</v>
      </c>
      <c r="P1481" s="38">
        <f t="shared" si="49"/>
        <v>0.9625958974358975</v>
      </c>
    </row>
    <row r="1482" spans="1:16" ht="19.5">
      <c r="A1482" s="65"/>
      <c r="B1482" s="65"/>
      <c r="C1482" s="58" t="s">
        <v>41</v>
      </c>
      <c r="D1482" s="62">
        <v>41145</v>
      </c>
      <c r="E1482" s="62"/>
      <c r="F1482" s="62"/>
      <c r="G1482" s="62"/>
      <c r="H1482" s="62"/>
      <c r="I1482" s="76">
        <v>41145</v>
      </c>
      <c r="J1482" s="21">
        <v>41145</v>
      </c>
      <c r="K1482" s="2"/>
      <c r="L1482" s="2"/>
      <c r="M1482" s="2"/>
      <c r="N1482" s="2"/>
      <c r="O1482" s="15">
        <f t="shared" si="48"/>
        <v>41145</v>
      </c>
      <c r="P1482" s="38">
        <f t="shared" si="49"/>
        <v>1</v>
      </c>
    </row>
    <row r="1483" spans="1:16" ht="19.5">
      <c r="A1483" s="65"/>
      <c r="B1483" s="65"/>
      <c r="C1483" s="58" t="s">
        <v>21</v>
      </c>
      <c r="D1483" s="62">
        <v>32660216</v>
      </c>
      <c r="E1483" s="62"/>
      <c r="F1483" s="62"/>
      <c r="G1483" s="62"/>
      <c r="H1483" s="62"/>
      <c r="I1483" s="76">
        <v>32660216</v>
      </c>
      <c r="J1483" s="21">
        <v>27475983</v>
      </c>
      <c r="K1483" s="2"/>
      <c r="L1483" s="2"/>
      <c r="M1483" s="2"/>
      <c r="N1483" s="2"/>
      <c r="O1483" s="15">
        <f t="shared" si="48"/>
        <v>27475983</v>
      </c>
      <c r="P1483" s="38">
        <f t="shared" si="49"/>
        <v>0.8412676450149625</v>
      </c>
    </row>
    <row r="1484" spans="1:16" ht="19.5">
      <c r="A1484" s="65"/>
      <c r="B1484" s="65"/>
      <c r="C1484" s="58" t="s">
        <v>27</v>
      </c>
      <c r="D1484" s="62">
        <v>250000</v>
      </c>
      <c r="E1484" s="62"/>
      <c r="F1484" s="62"/>
      <c r="G1484" s="62"/>
      <c r="H1484" s="62"/>
      <c r="I1484" s="76">
        <v>250000</v>
      </c>
      <c r="J1484" s="21">
        <v>88780</v>
      </c>
      <c r="K1484" s="2"/>
      <c r="L1484" s="2"/>
      <c r="M1484" s="2"/>
      <c r="N1484" s="2"/>
      <c r="O1484" s="15">
        <f t="shared" si="48"/>
        <v>88780</v>
      </c>
      <c r="P1484" s="38">
        <f t="shared" si="49"/>
        <v>0.35512</v>
      </c>
    </row>
    <row r="1485" spans="1:16" ht="39">
      <c r="A1485" s="65"/>
      <c r="B1485" s="65"/>
      <c r="C1485" s="58" t="s">
        <v>93</v>
      </c>
      <c r="D1485" s="62">
        <v>11000000</v>
      </c>
      <c r="E1485" s="62"/>
      <c r="F1485" s="62"/>
      <c r="G1485" s="62"/>
      <c r="H1485" s="62"/>
      <c r="I1485" s="76">
        <v>11000000</v>
      </c>
      <c r="J1485" s="21">
        <v>5254097</v>
      </c>
      <c r="K1485" s="2"/>
      <c r="L1485" s="2"/>
      <c r="M1485" s="2"/>
      <c r="N1485" s="2"/>
      <c r="O1485" s="15">
        <f t="shared" si="48"/>
        <v>5254097</v>
      </c>
      <c r="P1485" s="38">
        <f t="shared" si="49"/>
        <v>0.47764518181818183</v>
      </c>
    </row>
    <row r="1486" spans="1:16" ht="9.75">
      <c r="A1486" s="65"/>
      <c r="B1486" s="66" t="s">
        <v>391</v>
      </c>
      <c r="C1486" s="36"/>
      <c r="D1486" s="35">
        <v>48055934</v>
      </c>
      <c r="E1486" s="35">
        <v>11000</v>
      </c>
      <c r="F1486" s="35"/>
      <c r="G1486" s="35"/>
      <c r="H1486" s="35"/>
      <c r="I1486" s="35">
        <v>48066934</v>
      </c>
      <c r="J1486" s="19">
        <f>SUM(J1478:J1485)</f>
        <v>36766059</v>
      </c>
      <c r="K1486" s="19">
        <f>SUM(K1478:K1485)</f>
        <v>5000</v>
      </c>
      <c r="L1486" s="19">
        <f>SUM(L1478:L1485)</f>
        <v>0</v>
      </c>
      <c r="M1486" s="19">
        <f>SUM(M1478:M1485)</f>
        <v>0</v>
      </c>
      <c r="N1486" s="19">
        <f>SUM(N1478:N1485)</f>
        <v>0</v>
      </c>
      <c r="O1486" s="27">
        <f t="shared" si="48"/>
        <v>36771059</v>
      </c>
      <c r="P1486" s="37">
        <f t="shared" si="49"/>
        <v>0.7649969727630225</v>
      </c>
    </row>
    <row r="1487" spans="1:16" ht="29.25">
      <c r="A1487" s="65"/>
      <c r="B1487" s="64" t="s">
        <v>161</v>
      </c>
      <c r="C1487" s="58" t="s">
        <v>55</v>
      </c>
      <c r="D1487" s="62">
        <v>160000</v>
      </c>
      <c r="E1487" s="62"/>
      <c r="F1487" s="62"/>
      <c r="G1487" s="62"/>
      <c r="H1487" s="62"/>
      <c r="I1487" s="76">
        <v>160000</v>
      </c>
      <c r="J1487" s="21">
        <v>159982</v>
      </c>
      <c r="K1487" s="2"/>
      <c r="L1487" s="2"/>
      <c r="M1487" s="2"/>
      <c r="N1487" s="2"/>
      <c r="O1487" s="15">
        <f t="shared" si="48"/>
        <v>159982</v>
      </c>
      <c r="P1487" s="38">
        <f t="shared" si="49"/>
        <v>0.9998875</v>
      </c>
    </row>
    <row r="1488" spans="1:16" ht="19.5">
      <c r="A1488" s="65"/>
      <c r="B1488" s="65"/>
      <c r="C1488" s="58" t="s">
        <v>163</v>
      </c>
      <c r="D1488" s="62">
        <v>11495</v>
      </c>
      <c r="E1488" s="62"/>
      <c r="F1488" s="62"/>
      <c r="G1488" s="62"/>
      <c r="H1488" s="62"/>
      <c r="I1488" s="76">
        <v>11495</v>
      </c>
      <c r="J1488" s="21">
        <v>9643</v>
      </c>
      <c r="K1488" s="2"/>
      <c r="L1488" s="2"/>
      <c r="M1488" s="2"/>
      <c r="N1488" s="2"/>
      <c r="O1488" s="15">
        <f t="shared" si="48"/>
        <v>9643</v>
      </c>
      <c r="P1488" s="38">
        <f t="shared" si="49"/>
        <v>0.8388864723792954</v>
      </c>
    </row>
    <row r="1489" spans="1:16" ht="21" customHeight="1">
      <c r="A1489" s="65"/>
      <c r="B1489" s="65"/>
      <c r="C1489" s="58" t="s">
        <v>168</v>
      </c>
      <c r="D1489" s="62">
        <v>500000</v>
      </c>
      <c r="E1489" s="62"/>
      <c r="F1489" s="62"/>
      <c r="G1489" s="62"/>
      <c r="H1489" s="62"/>
      <c r="I1489" s="76">
        <v>500000</v>
      </c>
      <c r="J1489" s="21">
        <v>449029</v>
      </c>
      <c r="K1489" s="2"/>
      <c r="L1489" s="2"/>
      <c r="M1489" s="2"/>
      <c r="N1489" s="2"/>
      <c r="O1489" s="15">
        <f t="shared" si="48"/>
        <v>449029</v>
      </c>
      <c r="P1489" s="38">
        <f t="shared" si="49"/>
        <v>0.898058</v>
      </c>
    </row>
    <row r="1490" spans="1:16" ht="19.5">
      <c r="A1490" s="65"/>
      <c r="B1490" s="65"/>
      <c r="C1490" s="58" t="s">
        <v>48</v>
      </c>
      <c r="D1490" s="62">
        <v>831321</v>
      </c>
      <c r="E1490" s="62"/>
      <c r="F1490" s="62"/>
      <c r="G1490" s="62"/>
      <c r="H1490" s="62"/>
      <c r="I1490" s="76">
        <v>831321</v>
      </c>
      <c r="J1490" s="21">
        <v>810454</v>
      </c>
      <c r="K1490" s="2"/>
      <c r="L1490" s="2"/>
      <c r="M1490" s="2"/>
      <c r="N1490" s="2"/>
      <c r="O1490" s="15">
        <f t="shared" si="48"/>
        <v>810454</v>
      </c>
      <c r="P1490" s="38">
        <f t="shared" si="49"/>
        <v>0.9748989860715657</v>
      </c>
    </row>
    <row r="1491" spans="1:16" ht="9.75">
      <c r="A1491" s="65"/>
      <c r="B1491" s="65"/>
      <c r="C1491" s="58" t="s">
        <v>49</v>
      </c>
      <c r="D1491" s="62">
        <v>66355</v>
      </c>
      <c r="E1491" s="62"/>
      <c r="F1491" s="62"/>
      <c r="G1491" s="62"/>
      <c r="H1491" s="62"/>
      <c r="I1491" s="76">
        <v>66355</v>
      </c>
      <c r="J1491" s="21">
        <v>57223</v>
      </c>
      <c r="K1491" s="2"/>
      <c r="L1491" s="2"/>
      <c r="M1491" s="2"/>
      <c r="N1491" s="2"/>
      <c r="O1491" s="15">
        <f t="shared" si="48"/>
        <v>57223</v>
      </c>
      <c r="P1491" s="38">
        <f t="shared" si="49"/>
        <v>0.8623766106548112</v>
      </c>
    </row>
    <row r="1492" spans="1:16" ht="9.75">
      <c r="A1492" s="65"/>
      <c r="B1492" s="65"/>
      <c r="C1492" s="58" t="s">
        <v>17</v>
      </c>
      <c r="D1492" s="62">
        <v>132267</v>
      </c>
      <c r="E1492" s="62"/>
      <c r="F1492" s="62"/>
      <c r="G1492" s="62"/>
      <c r="H1492" s="62"/>
      <c r="I1492" s="76">
        <v>132267</v>
      </c>
      <c r="J1492" s="21">
        <v>127040</v>
      </c>
      <c r="K1492" s="2"/>
      <c r="L1492" s="2"/>
      <c r="M1492" s="2"/>
      <c r="N1492" s="2"/>
      <c r="O1492" s="15">
        <f t="shared" si="48"/>
        <v>127040</v>
      </c>
      <c r="P1492" s="38">
        <f t="shared" si="49"/>
        <v>0.9604814503995706</v>
      </c>
    </row>
    <row r="1493" spans="1:16" ht="9.75">
      <c r="A1493" s="65"/>
      <c r="B1493" s="65"/>
      <c r="C1493" s="58" t="s">
        <v>18</v>
      </c>
      <c r="D1493" s="62">
        <v>21860</v>
      </c>
      <c r="E1493" s="62"/>
      <c r="F1493" s="62"/>
      <c r="G1493" s="62"/>
      <c r="H1493" s="62"/>
      <c r="I1493" s="76">
        <v>21860</v>
      </c>
      <c r="J1493" s="21">
        <v>19089</v>
      </c>
      <c r="K1493" s="2"/>
      <c r="L1493" s="2"/>
      <c r="M1493" s="2"/>
      <c r="N1493" s="2"/>
      <c r="O1493" s="15">
        <f t="shared" si="48"/>
        <v>19089</v>
      </c>
      <c r="P1493" s="38">
        <f t="shared" si="49"/>
        <v>0.8732387923147301</v>
      </c>
    </row>
    <row r="1494" spans="1:16" ht="19.5">
      <c r="A1494" s="65"/>
      <c r="B1494" s="65"/>
      <c r="C1494" s="58" t="s">
        <v>61</v>
      </c>
      <c r="D1494" s="62">
        <v>16309</v>
      </c>
      <c r="E1494" s="62"/>
      <c r="F1494" s="62"/>
      <c r="G1494" s="62"/>
      <c r="H1494" s="62"/>
      <c r="I1494" s="76">
        <v>16309</v>
      </c>
      <c r="J1494" s="21">
        <v>6317</v>
      </c>
      <c r="K1494" s="2"/>
      <c r="L1494" s="2"/>
      <c r="M1494" s="2"/>
      <c r="N1494" s="2"/>
      <c r="O1494" s="15">
        <f t="shared" si="48"/>
        <v>6317</v>
      </c>
      <c r="P1494" s="38">
        <f t="shared" si="49"/>
        <v>0.387332147893801</v>
      </c>
    </row>
    <row r="1495" spans="1:16" ht="9.75">
      <c r="A1495" s="65"/>
      <c r="B1495" s="65"/>
      <c r="C1495" s="58" t="s">
        <v>162</v>
      </c>
      <c r="D1495" s="62">
        <v>4000</v>
      </c>
      <c r="E1495" s="62"/>
      <c r="F1495" s="62"/>
      <c r="G1495" s="62"/>
      <c r="H1495" s="62"/>
      <c r="I1495" s="76">
        <v>4000</v>
      </c>
      <c r="J1495" s="21">
        <v>1879</v>
      </c>
      <c r="K1495" s="2"/>
      <c r="L1495" s="2"/>
      <c r="M1495" s="2"/>
      <c r="N1495" s="2"/>
      <c r="O1495" s="15">
        <f t="shared" si="48"/>
        <v>1879</v>
      </c>
      <c r="P1495" s="38">
        <f t="shared" si="49"/>
        <v>0.46975</v>
      </c>
    </row>
    <row r="1496" spans="1:16" ht="9.75">
      <c r="A1496" s="65"/>
      <c r="B1496" s="65"/>
      <c r="C1496" s="58" t="s">
        <v>33</v>
      </c>
      <c r="D1496" s="62">
        <v>124342</v>
      </c>
      <c r="E1496" s="62">
        <v>13100</v>
      </c>
      <c r="F1496" s="62"/>
      <c r="G1496" s="62"/>
      <c r="H1496" s="62"/>
      <c r="I1496" s="76">
        <v>137442</v>
      </c>
      <c r="J1496" s="21">
        <v>121007</v>
      </c>
      <c r="K1496" s="2">
        <v>13083</v>
      </c>
      <c r="L1496" s="2"/>
      <c r="M1496" s="2"/>
      <c r="N1496" s="2"/>
      <c r="O1496" s="15">
        <f t="shared" si="48"/>
        <v>134090</v>
      </c>
      <c r="P1496" s="38">
        <f t="shared" si="49"/>
        <v>0.9756115306820331</v>
      </c>
    </row>
    <row r="1497" spans="1:16" ht="9.75">
      <c r="A1497" s="65"/>
      <c r="B1497" s="65"/>
      <c r="C1497" s="58" t="s">
        <v>23</v>
      </c>
      <c r="D1497" s="62">
        <v>43583</v>
      </c>
      <c r="E1497" s="62"/>
      <c r="F1497" s="62"/>
      <c r="G1497" s="62"/>
      <c r="H1497" s="62"/>
      <c r="I1497" s="76">
        <v>43583</v>
      </c>
      <c r="J1497" s="21">
        <v>43582</v>
      </c>
      <c r="K1497" s="2"/>
      <c r="L1497" s="2"/>
      <c r="M1497" s="2"/>
      <c r="N1497" s="2"/>
      <c r="O1497" s="15">
        <f t="shared" si="48"/>
        <v>43582</v>
      </c>
      <c r="P1497" s="38">
        <f t="shared" si="49"/>
        <v>0.9999770552738453</v>
      </c>
    </row>
    <row r="1498" spans="1:16" ht="9.75">
      <c r="A1498" s="65"/>
      <c r="B1498" s="65"/>
      <c r="C1498" s="58" t="s">
        <v>24</v>
      </c>
      <c r="D1498" s="62">
        <v>45734</v>
      </c>
      <c r="E1498" s="62"/>
      <c r="F1498" s="62"/>
      <c r="G1498" s="62"/>
      <c r="H1498" s="62"/>
      <c r="I1498" s="76">
        <v>45734</v>
      </c>
      <c r="J1498" s="21">
        <v>44015</v>
      </c>
      <c r="K1498" s="2"/>
      <c r="L1498" s="2"/>
      <c r="M1498" s="2"/>
      <c r="N1498" s="2"/>
      <c r="O1498" s="15">
        <f t="shared" si="48"/>
        <v>44015</v>
      </c>
      <c r="P1498" s="38">
        <f t="shared" si="49"/>
        <v>0.9624130843573708</v>
      </c>
    </row>
    <row r="1499" spans="1:16" ht="9.75">
      <c r="A1499" s="65"/>
      <c r="B1499" s="65"/>
      <c r="C1499" s="58" t="s">
        <v>50</v>
      </c>
      <c r="D1499" s="62">
        <v>823</v>
      </c>
      <c r="E1499" s="62"/>
      <c r="F1499" s="62"/>
      <c r="G1499" s="62"/>
      <c r="H1499" s="62"/>
      <c r="I1499" s="76">
        <v>823</v>
      </c>
      <c r="J1499" s="21">
        <v>680</v>
      </c>
      <c r="K1499" s="2"/>
      <c r="L1499" s="2"/>
      <c r="M1499" s="2"/>
      <c r="N1499" s="2"/>
      <c r="O1499" s="15">
        <f t="shared" si="48"/>
        <v>680</v>
      </c>
      <c r="P1499" s="38">
        <f t="shared" si="49"/>
        <v>0.8262454434993924</v>
      </c>
    </row>
    <row r="1500" spans="1:16" ht="9.75">
      <c r="A1500" s="65"/>
      <c r="B1500" s="65"/>
      <c r="C1500" s="58" t="s">
        <v>10</v>
      </c>
      <c r="D1500" s="62">
        <v>3695302</v>
      </c>
      <c r="E1500" s="62">
        <v>50500</v>
      </c>
      <c r="F1500" s="62"/>
      <c r="G1500" s="62"/>
      <c r="H1500" s="62"/>
      <c r="I1500" s="76">
        <v>3745802</v>
      </c>
      <c r="J1500" s="21">
        <v>3456997</v>
      </c>
      <c r="K1500" s="2">
        <v>49400</v>
      </c>
      <c r="L1500" s="2"/>
      <c r="M1500" s="2"/>
      <c r="N1500" s="2"/>
      <c r="O1500" s="15">
        <f t="shared" si="48"/>
        <v>3506397</v>
      </c>
      <c r="P1500" s="38">
        <f t="shared" si="49"/>
        <v>0.9360871183260621</v>
      </c>
    </row>
    <row r="1501" spans="1:16" ht="22.5" customHeight="1">
      <c r="A1501" s="65"/>
      <c r="B1501" s="65"/>
      <c r="C1501" s="58" t="s">
        <v>220</v>
      </c>
      <c r="D1501" s="62">
        <v>30870</v>
      </c>
      <c r="E1501" s="62"/>
      <c r="F1501" s="62"/>
      <c r="G1501" s="62"/>
      <c r="H1501" s="62"/>
      <c r="I1501" s="76">
        <v>30870</v>
      </c>
      <c r="J1501" s="21">
        <v>27626</v>
      </c>
      <c r="K1501" s="2"/>
      <c r="L1501" s="2"/>
      <c r="M1501" s="2"/>
      <c r="N1501" s="2"/>
      <c r="O1501" s="15">
        <f t="shared" si="48"/>
        <v>27626</v>
      </c>
      <c r="P1501" s="38">
        <f t="shared" si="49"/>
        <v>0.8949141561386459</v>
      </c>
    </row>
    <row r="1502" spans="1:16" ht="19.5">
      <c r="A1502" s="65"/>
      <c r="B1502" s="65"/>
      <c r="C1502" s="58" t="s">
        <v>219</v>
      </c>
      <c r="D1502" s="62">
        <v>7000</v>
      </c>
      <c r="E1502" s="62"/>
      <c r="F1502" s="62"/>
      <c r="G1502" s="62"/>
      <c r="H1502" s="62"/>
      <c r="I1502" s="76">
        <v>7000</v>
      </c>
      <c r="J1502" s="21">
        <v>225</v>
      </c>
      <c r="K1502" s="2"/>
      <c r="L1502" s="2"/>
      <c r="M1502" s="2"/>
      <c r="N1502" s="2"/>
      <c r="O1502" s="15">
        <f t="shared" si="48"/>
        <v>225</v>
      </c>
      <c r="P1502" s="38">
        <f t="shared" si="49"/>
        <v>0.03214285714285714</v>
      </c>
    </row>
    <row r="1503" spans="1:16" ht="9.75">
      <c r="A1503" s="65"/>
      <c r="B1503" s="65"/>
      <c r="C1503" s="58" t="s">
        <v>51</v>
      </c>
      <c r="D1503" s="62">
        <v>27334</v>
      </c>
      <c r="E1503" s="62"/>
      <c r="F1503" s="62"/>
      <c r="G1503" s="62"/>
      <c r="H1503" s="62"/>
      <c r="I1503" s="76">
        <v>27334</v>
      </c>
      <c r="J1503" s="21">
        <v>22444</v>
      </c>
      <c r="K1503" s="2"/>
      <c r="L1503" s="2"/>
      <c r="M1503" s="2"/>
      <c r="N1503" s="2"/>
      <c r="O1503" s="15">
        <f t="shared" si="48"/>
        <v>22444</v>
      </c>
      <c r="P1503" s="38">
        <f t="shared" si="49"/>
        <v>0.8211019243433088</v>
      </c>
    </row>
    <row r="1504" spans="1:16" ht="9.75">
      <c r="A1504" s="65"/>
      <c r="B1504" s="65"/>
      <c r="C1504" s="58" t="s">
        <v>58</v>
      </c>
      <c r="D1504" s="62">
        <v>6000</v>
      </c>
      <c r="E1504" s="62"/>
      <c r="F1504" s="62"/>
      <c r="G1504" s="62"/>
      <c r="H1504" s="62"/>
      <c r="I1504" s="76">
        <v>6000</v>
      </c>
      <c r="J1504" s="21">
        <v>4010</v>
      </c>
      <c r="K1504" s="2"/>
      <c r="L1504" s="2"/>
      <c r="M1504" s="2"/>
      <c r="N1504" s="2"/>
      <c r="O1504" s="15">
        <f t="shared" si="48"/>
        <v>4010</v>
      </c>
      <c r="P1504" s="38">
        <f t="shared" si="49"/>
        <v>0.6683333333333333</v>
      </c>
    </row>
    <row r="1505" spans="1:16" ht="9.75">
      <c r="A1505" s="65"/>
      <c r="B1505" s="65"/>
      <c r="C1505" s="58" t="s">
        <v>25</v>
      </c>
      <c r="D1505" s="62">
        <v>32988</v>
      </c>
      <c r="E1505" s="62">
        <v>1500</v>
      </c>
      <c r="F1505" s="62"/>
      <c r="G1505" s="62"/>
      <c r="H1505" s="62"/>
      <c r="I1505" s="76">
        <v>34488</v>
      </c>
      <c r="J1505" s="21">
        <v>29479</v>
      </c>
      <c r="K1505" s="2">
        <v>900</v>
      </c>
      <c r="L1505" s="2"/>
      <c r="M1505" s="2"/>
      <c r="N1505" s="2"/>
      <c r="O1505" s="15">
        <f t="shared" si="48"/>
        <v>30379</v>
      </c>
      <c r="P1505" s="38">
        <f t="shared" si="49"/>
        <v>0.8808571097193226</v>
      </c>
    </row>
    <row r="1506" spans="1:16" ht="19.5">
      <c r="A1506" s="65"/>
      <c r="B1506" s="65"/>
      <c r="C1506" s="58" t="s">
        <v>52</v>
      </c>
      <c r="D1506" s="62">
        <v>17667</v>
      </c>
      <c r="E1506" s="62"/>
      <c r="F1506" s="62"/>
      <c r="G1506" s="62"/>
      <c r="H1506" s="62"/>
      <c r="I1506" s="76">
        <v>17667</v>
      </c>
      <c r="J1506" s="21">
        <v>17667</v>
      </c>
      <c r="K1506" s="2"/>
      <c r="L1506" s="2"/>
      <c r="M1506" s="2"/>
      <c r="N1506" s="2"/>
      <c r="O1506" s="15">
        <f t="shared" si="48"/>
        <v>17667</v>
      </c>
      <c r="P1506" s="38">
        <f t="shared" si="49"/>
        <v>1</v>
      </c>
    </row>
    <row r="1507" spans="1:16" ht="19.5">
      <c r="A1507" s="65"/>
      <c r="B1507" s="65"/>
      <c r="C1507" s="58" t="s">
        <v>41</v>
      </c>
      <c r="D1507" s="62">
        <v>2060</v>
      </c>
      <c r="E1507" s="62"/>
      <c r="F1507" s="62"/>
      <c r="G1507" s="62"/>
      <c r="H1507" s="62"/>
      <c r="I1507" s="76">
        <v>2060</v>
      </c>
      <c r="J1507" s="21"/>
      <c r="K1507" s="2"/>
      <c r="L1507" s="2"/>
      <c r="M1507" s="2"/>
      <c r="N1507" s="2"/>
      <c r="O1507" s="15">
        <f t="shared" si="48"/>
        <v>0</v>
      </c>
      <c r="P1507" s="38">
        <f t="shared" si="49"/>
        <v>0</v>
      </c>
    </row>
    <row r="1508" spans="1:16" ht="18.75" customHeight="1">
      <c r="A1508" s="65"/>
      <c r="B1508" s="65"/>
      <c r="C1508" s="58" t="s">
        <v>225</v>
      </c>
      <c r="D1508" s="62">
        <v>2570</v>
      </c>
      <c r="E1508" s="62"/>
      <c r="F1508" s="62"/>
      <c r="G1508" s="62"/>
      <c r="H1508" s="62"/>
      <c r="I1508" s="76">
        <v>2570</v>
      </c>
      <c r="J1508" s="21">
        <v>2160</v>
      </c>
      <c r="K1508" s="2"/>
      <c r="L1508" s="2"/>
      <c r="M1508" s="2"/>
      <c r="N1508" s="2"/>
      <c r="O1508" s="15">
        <f t="shared" si="48"/>
        <v>2160</v>
      </c>
      <c r="P1508" s="38">
        <f t="shared" si="49"/>
        <v>0.8404669260700389</v>
      </c>
    </row>
    <row r="1509" spans="1:16" ht="29.25">
      <c r="A1509" s="65"/>
      <c r="B1509" s="65"/>
      <c r="C1509" s="58" t="s">
        <v>226</v>
      </c>
      <c r="D1509" s="62">
        <v>3100</v>
      </c>
      <c r="E1509" s="62"/>
      <c r="F1509" s="62"/>
      <c r="G1509" s="62"/>
      <c r="H1509" s="62"/>
      <c r="I1509" s="76">
        <v>3100</v>
      </c>
      <c r="J1509" s="21">
        <v>2885</v>
      </c>
      <c r="K1509" s="2"/>
      <c r="L1509" s="2"/>
      <c r="M1509" s="2"/>
      <c r="N1509" s="2"/>
      <c r="O1509" s="15">
        <f t="shared" si="48"/>
        <v>2885</v>
      </c>
      <c r="P1509" s="38">
        <f t="shared" si="49"/>
        <v>0.9306451612903226</v>
      </c>
    </row>
    <row r="1510" spans="1:16" ht="19.5">
      <c r="A1510" s="65"/>
      <c r="B1510" s="65"/>
      <c r="C1510" s="58" t="s">
        <v>227</v>
      </c>
      <c r="D1510" s="62">
        <v>14400</v>
      </c>
      <c r="E1510" s="62"/>
      <c r="F1510" s="62"/>
      <c r="G1510" s="62"/>
      <c r="H1510" s="62"/>
      <c r="I1510" s="76">
        <v>14400</v>
      </c>
      <c r="J1510" s="21">
        <v>12722</v>
      </c>
      <c r="K1510" s="2"/>
      <c r="L1510" s="2"/>
      <c r="M1510" s="2"/>
      <c r="N1510" s="2"/>
      <c r="O1510" s="15">
        <f t="shared" si="48"/>
        <v>12722</v>
      </c>
      <c r="P1510" s="38">
        <f t="shared" si="49"/>
        <v>0.8834722222222222</v>
      </c>
    </row>
    <row r="1511" spans="1:16" ht="9.75">
      <c r="A1511" s="65"/>
      <c r="B1511" s="65"/>
      <c r="C1511" s="58" t="s">
        <v>218</v>
      </c>
      <c r="D1511" s="62">
        <v>6606</v>
      </c>
      <c r="E1511" s="62"/>
      <c r="F1511" s="62"/>
      <c r="G1511" s="62"/>
      <c r="H1511" s="62"/>
      <c r="I1511" s="76">
        <v>6606</v>
      </c>
      <c r="J1511" s="21">
        <v>6606</v>
      </c>
      <c r="K1511" s="2"/>
      <c r="L1511" s="2"/>
      <c r="M1511" s="2"/>
      <c r="N1511" s="2"/>
      <c r="O1511" s="15">
        <f t="shared" si="48"/>
        <v>6606</v>
      </c>
      <c r="P1511" s="38">
        <f t="shared" si="49"/>
        <v>1</v>
      </c>
    </row>
    <row r="1512" spans="1:16" ht="19.5">
      <c r="A1512" s="65"/>
      <c r="B1512" s="65"/>
      <c r="C1512" s="58" t="s">
        <v>21</v>
      </c>
      <c r="D1512" s="62">
        <v>61935</v>
      </c>
      <c r="E1512" s="62"/>
      <c r="F1512" s="62"/>
      <c r="G1512" s="62"/>
      <c r="H1512" s="62"/>
      <c r="I1512" s="76">
        <v>61935</v>
      </c>
      <c r="J1512" s="21">
        <v>22204</v>
      </c>
      <c r="K1512" s="2"/>
      <c r="L1512" s="2"/>
      <c r="M1512" s="2"/>
      <c r="N1512" s="2"/>
      <c r="O1512" s="15">
        <f t="shared" si="48"/>
        <v>22204</v>
      </c>
      <c r="P1512" s="38">
        <f t="shared" si="49"/>
        <v>0.3585048841527408</v>
      </c>
    </row>
    <row r="1513" spans="1:16" ht="19.5">
      <c r="A1513" s="65"/>
      <c r="B1513" s="65"/>
      <c r="C1513" s="58" t="s">
        <v>27</v>
      </c>
      <c r="D1513" s="62">
        <v>187220</v>
      </c>
      <c r="E1513" s="62">
        <v>5000</v>
      </c>
      <c r="F1513" s="62"/>
      <c r="G1513" s="62"/>
      <c r="H1513" s="62"/>
      <c r="I1513" s="76">
        <v>192220</v>
      </c>
      <c r="J1513" s="21">
        <v>64631</v>
      </c>
      <c r="K1513" s="2"/>
      <c r="L1513" s="2"/>
      <c r="M1513" s="2"/>
      <c r="N1513" s="2"/>
      <c r="O1513" s="15">
        <f t="shared" si="48"/>
        <v>64631</v>
      </c>
      <c r="P1513" s="38">
        <f t="shared" si="49"/>
        <v>0.33623452294246176</v>
      </c>
    </row>
    <row r="1514" spans="1:16" ht="9.75">
      <c r="A1514" s="65"/>
      <c r="B1514" s="66" t="s">
        <v>392</v>
      </c>
      <c r="C1514" s="36"/>
      <c r="D1514" s="35">
        <v>6053141</v>
      </c>
      <c r="E1514" s="35">
        <v>70100</v>
      </c>
      <c r="F1514" s="35"/>
      <c r="G1514" s="35"/>
      <c r="H1514" s="35"/>
      <c r="I1514" s="35">
        <v>6123241</v>
      </c>
      <c r="J1514" s="19">
        <f>SUM(J1487:J1513)</f>
        <v>5519596</v>
      </c>
      <c r="K1514" s="19">
        <f>SUM(K1487:K1513)</f>
        <v>63383</v>
      </c>
      <c r="L1514" s="19">
        <f>SUM(L1487:L1513)</f>
        <v>0</v>
      </c>
      <c r="M1514" s="19">
        <f>SUM(M1487:M1513)</f>
        <v>0</v>
      </c>
      <c r="N1514" s="19">
        <f>SUM(N1487:N1513)</f>
        <v>0</v>
      </c>
      <c r="O1514" s="27">
        <f t="shared" si="48"/>
        <v>5582979</v>
      </c>
      <c r="P1514" s="37">
        <f t="shared" si="49"/>
        <v>0.911768620572014</v>
      </c>
    </row>
    <row r="1515" spans="1:16" ht="19.5">
      <c r="A1515" s="65"/>
      <c r="B1515" s="64" t="s">
        <v>210</v>
      </c>
      <c r="C1515" s="58" t="s">
        <v>163</v>
      </c>
      <c r="D1515" s="62">
        <v>12520</v>
      </c>
      <c r="E1515" s="62"/>
      <c r="F1515" s="62"/>
      <c r="G1515" s="62"/>
      <c r="H1515" s="62"/>
      <c r="I1515" s="76">
        <v>12520</v>
      </c>
      <c r="J1515" s="21">
        <v>1230</v>
      </c>
      <c r="K1515" s="2"/>
      <c r="L1515" s="2"/>
      <c r="M1515" s="2"/>
      <c r="N1515" s="2"/>
      <c r="O1515" s="15">
        <f t="shared" si="48"/>
        <v>1230</v>
      </c>
      <c r="P1515" s="38">
        <f t="shared" si="49"/>
        <v>0.09824281150159744</v>
      </c>
    </row>
    <row r="1516" spans="1:16" ht="19.5">
      <c r="A1516" s="65"/>
      <c r="B1516" s="65"/>
      <c r="C1516" s="58" t="s">
        <v>48</v>
      </c>
      <c r="D1516" s="62">
        <v>367430</v>
      </c>
      <c r="E1516" s="62"/>
      <c r="F1516" s="62"/>
      <c r="G1516" s="62"/>
      <c r="H1516" s="62"/>
      <c r="I1516" s="76">
        <v>367430</v>
      </c>
      <c r="J1516" s="21">
        <v>348873</v>
      </c>
      <c r="K1516" s="2"/>
      <c r="L1516" s="2"/>
      <c r="M1516" s="2"/>
      <c r="N1516" s="2"/>
      <c r="O1516" s="15">
        <f t="shared" si="48"/>
        <v>348873</v>
      </c>
      <c r="P1516" s="38">
        <f t="shared" si="49"/>
        <v>0.9494951419317965</v>
      </c>
    </row>
    <row r="1517" spans="1:16" ht="9.75">
      <c r="A1517" s="65"/>
      <c r="B1517" s="65"/>
      <c r="C1517" s="58" t="s">
        <v>49</v>
      </c>
      <c r="D1517" s="62">
        <v>29744</v>
      </c>
      <c r="E1517" s="62"/>
      <c r="F1517" s="62"/>
      <c r="G1517" s="62"/>
      <c r="H1517" s="62"/>
      <c r="I1517" s="76">
        <v>29744</v>
      </c>
      <c r="J1517" s="21">
        <v>22814</v>
      </c>
      <c r="K1517" s="2"/>
      <c r="L1517" s="2"/>
      <c r="M1517" s="2"/>
      <c r="N1517" s="2"/>
      <c r="O1517" s="15">
        <f t="shared" si="48"/>
        <v>22814</v>
      </c>
      <c r="P1517" s="38">
        <f t="shared" si="49"/>
        <v>0.7670118343195266</v>
      </c>
    </row>
    <row r="1518" spans="1:16" ht="9.75">
      <c r="A1518" s="65"/>
      <c r="B1518" s="65"/>
      <c r="C1518" s="58" t="s">
        <v>17</v>
      </c>
      <c r="D1518" s="62">
        <v>61324</v>
      </c>
      <c r="E1518" s="62"/>
      <c r="F1518" s="62"/>
      <c r="G1518" s="62"/>
      <c r="H1518" s="62"/>
      <c r="I1518" s="76">
        <v>61324</v>
      </c>
      <c r="J1518" s="21">
        <v>56094</v>
      </c>
      <c r="K1518" s="2"/>
      <c r="L1518" s="2"/>
      <c r="M1518" s="2"/>
      <c r="N1518" s="2"/>
      <c r="O1518" s="15">
        <f t="shared" si="48"/>
        <v>56094</v>
      </c>
      <c r="P1518" s="38">
        <f t="shared" si="49"/>
        <v>0.91471528276042</v>
      </c>
    </row>
    <row r="1519" spans="1:16" ht="9.75">
      <c r="A1519" s="65"/>
      <c r="B1519" s="65"/>
      <c r="C1519" s="58" t="s">
        <v>18</v>
      </c>
      <c r="D1519" s="62">
        <v>9732</v>
      </c>
      <c r="E1519" s="62"/>
      <c r="F1519" s="62"/>
      <c r="G1519" s="62"/>
      <c r="H1519" s="62"/>
      <c r="I1519" s="76">
        <v>9732</v>
      </c>
      <c r="J1519" s="21">
        <v>8925</v>
      </c>
      <c r="K1519" s="2"/>
      <c r="L1519" s="2"/>
      <c r="M1519" s="2"/>
      <c r="N1519" s="2"/>
      <c r="O1519" s="15">
        <f t="shared" si="48"/>
        <v>8925</v>
      </c>
      <c r="P1519" s="38">
        <f t="shared" si="49"/>
        <v>0.9170776818742293</v>
      </c>
    </row>
    <row r="1520" spans="1:16" ht="19.5">
      <c r="A1520" s="65"/>
      <c r="B1520" s="65"/>
      <c r="C1520" s="58" t="s">
        <v>61</v>
      </c>
      <c r="D1520" s="62">
        <v>8155</v>
      </c>
      <c r="E1520" s="62"/>
      <c r="F1520" s="62"/>
      <c r="G1520" s="62"/>
      <c r="H1520" s="62"/>
      <c r="I1520" s="76">
        <v>8155</v>
      </c>
      <c r="J1520" s="21">
        <v>3233</v>
      </c>
      <c r="K1520" s="2"/>
      <c r="L1520" s="2"/>
      <c r="M1520" s="2"/>
      <c r="N1520" s="2"/>
      <c r="O1520" s="15">
        <f t="shared" si="48"/>
        <v>3233</v>
      </c>
      <c r="P1520" s="38">
        <f t="shared" si="49"/>
        <v>0.3964438994481913</v>
      </c>
    </row>
    <row r="1521" spans="1:16" ht="9.75">
      <c r="A1521" s="65"/>
      <c r="B1521" s="65"/>
      <c r="C1521" s="58" t="s">
        <v>162</v>
      </c>
      <c r="D1521" s="62">
        <v>16000</v>
      </c>
      <c r="E1521" s="62"/>
      <c r="F1521" s="62"/>
      <c r="G1521" s="62"/>
      <c r="H1521" s="62"/>
      <c r="I1521" s="76">
        <v>16000</v>
      </c>
      <c r="J1521" s="21">
        <v>12569</v>
      </c>
      <c r="K1521" s="2"/>
      <c r="L1521" s="2"/>
      <c r="M1521" s="2"/>
      <c r="N1521" s="2"/>
      <c r="O1521" s="15">
        <f t="shared" si="48"/>
        <v>12569</v>
      </c>
      <c r="P1521" s="38">
        <f t="shared" si="49"/>
        <v>0.7855625</v>
      </c>
    </row>
    <row r="1522" spans="1:16" ht="9.75">
      <c r="A1522" s="65"/>
      <c r="B1522" s="65"/>
      <c r="C1522" s="58" t="s">
        <v>33</v>
      </c>
      <c r="D1522" s="62">
        <v>30000</v>
      </c>
      <c r="E1522" s="62"/>
      <c r="F1522" s="62"/>
      <c r="G1522" s="62"/>
      <c r="H1522" s="62"/>
      <c r="I1522" s="76">
        <v>30000</v>
      </c>
      <c r="J1522" s="21">
        <v>19302</v>
      </c>
      <c r="K1522" s="2"/>
      <c r="L1522" s="2"/>
      <c r="M1522" s="2"/>
      <c r="N1522" s="2"/>
      <c r="O1522" s="15">
        <f t="shared" si="48"/>
        <v>19302</v>
      </c>
      <c r="P1522" s="38">
        <f t="shared" si="49"/>
        <v>0.6434</v>
      </c>
    </row>
    <row r="1523" spans="1:16" ht="9.75">
      <c r="A1523" s="65"/>
      <c r="B1523" s="65"/>
      <c r="C1523" s="58" t="s">
        <v>23</v>
      </c>
      <c r="D1523" s="62">
        <v>97750</v>
      </c>
      <c r="E1523" s="62"/>
      <c r="F1523" s="62"/>
      <c r="G1523" s="62"/>
      <c r="H1523" s="62"/>
      <c r="I1523" s="76">
        <v>97750</v>
      </c>
      <c r="J1523" s="21"/>
      <c r="K1523" s="2"/>
      <c r="L1523" s="2"/>
      <c r="M1523" s="2"/>
      <c r="N1523" s="2"/>
      <c r="O1523" s="15">
        <f t="shared" si="48"/>
        <v>0</v>
      </c>
      <c r="P1523" s="38">
        <f t="shared" si="49"/>
        <v>0</v>
      </c>
    </row>
    <row r="1524" spans="1:16" ht="9.75">
      <c r="A1524" s="65"/>
      <c r="B1524" s="65"/>
      <c r="C1524" s="58" t="s">
        <v>24</v>
      </c>
      <c r="D1524" s="62">
        <v>56000</v>
      </c>
      <c r="E1524" s="62"/>
      <c r="F1524" s="62"/>
      <c r="G1524" s="62"/>
      <c r="H1524" s="62"/>
      <c r="I1524" s="76">
        <v>56000</v>
      </c>
      <c r="J1524" s="21">
        <v>417</v>
      </c>
      <c r="K1524" s="2"/>
      <c r="L1524" s="2"/>
      <c r="M1524" s="2"/>
      <c r="N1524" s="2"/>
      <c r="O1524" s="15">
        <f t="shared" si="48"/>
        <v>417</v>
      </c>
      <c r="P1524" s="38">
        <f t="shared" si="49"/>
        <v>0.007446428571428572</v>
      </c>
    </row>
    <row r="1525" spans="1:16" ht="9.75">
      <c r="A1525" s="65"/>
      <c r="B1525" s="65"/>
      <c r="C1525" s="58" t="s">
        <v>50</v>
      </c>
      <c r="D1525" s="62">
        <v>600</v>
      </c>
      <c r="E1525" s="62"/>
      <c r="F1525" s="62"/>
      <c r="G1525" s="62"/>
      <c r="H1525" s="62"/>
      <c r="I1525" s="76">
        <v>600</v>
      </c>
      <c r="J1525" s="21">
        <v>50</v>
      </c>
      <c r="K1525" s="2"/>
      <c r="L1525" s="2"/>
      <c r="M1525" s="2"/>
      <c r="N1525" s="2"/>
      <c r="O1525" s="15">
        <f t="shared" si="48"/>
        <v>50</v>
      </c>
      <c r="P1525" s="38">
        <f t="shared" si="49"/>
        <v>0.08333333333333333</v>
      </c>
    </row>
    <row r="1526" spans="1:16" ht="9.75">
      <c r="A1526" s="65"/>
      <c r="B1526" s="65"/>
      <c r="C1526" s="58" t="s">
        <v>10</v>
      </c>
      <c r="D1526" s="62">
        <v>92145</v>
      </c>
      <c r="E1526" s="62"/>
      <c r="F1526" s="62"/>
      <c r="G1526" s="62"/>
      <c r="H1526" s="62"/>
      <c r="I1526" s="76">
        <v>92145</v>
      </c>
      <c r="J1526" s="21">
        <v>28288</v>
      </c>
      <c r="K1526" s="2"/>
      <c r="L1526" s="2"/>
      <c r="M1526" s="2"/>
      <c r="N1526" s="2"/>
      <c r="O1526" s="15">
        <f t="shared" si="48"/>
        <v>28288</v>
      </c>
      <c r="P1526" s="38">
        <f t="shared" si="49"/>
        <v>0.3069944109826903</v>
      </c>
    </row>
    <row r="1527" spans="1:16" ht="27.75" customHeight="1">
      <c r="A1527" s="65"/>
      <c r="B1527" s="65"/>
      <c r="C1527" s="58" t="s">
        <v>221</v>
      </c>
      <c r="D1527" s="62">
        <v>3600</v>
      </c>
      <c r="E1527" s="62"/>
      <c r="F1527" s="62"/>
      <c r="G1527" s="62"/>
      <c r="H1527" s="62"/>
      <c r="I1527" s="76">
        <v>3600</v>
      </c>
      <c r="J1527" s="21">
        <v>1514</v>
      </c>
      <c r="K1527" s="2"/>
      <c r="L1527" s="2"/>
      <c r="M1527" s="2"/>
      <c r="N1527" s="2"/>
      <c r="O1527" s="15">
        <f t="shared" si="48"/>
        <v>1514</v>
      </c>
      <c r="P1527" s="38">
        <f t="shared" si="49"/>
        <v>0.42055555555555557</v>
      </c>
    </row>
    <row r="1528" spans="1:16" ht="9.75">
      <c r="A1528" s="65"/>
      <c r="B1528" s="65"/>
      <c r="C1528" s="58" t="s">
        <v>51</v>
      </c>
      <c r="D1528" s="62">
        <v>2060</v>
      </c>
      <c r="E1528" s="62"/>
      <c r="F1528" s="62"/>
      <c r="G1528" s="62"/>
      <c r="H1528" s="62"/>
      <c r="I1528" s="76">
        <v>2060</v>
      </c>
      <c r="J1528" s="21">
        <v>2009</v>
      </c>
      <c r="K1528" s="2"/>
      <c r="L1528" s="2"/>
      <c r="M1528" s="2"/>
      <c r="N1528" s="2"/>
      <c r="O1528" s="15">
        <f t="shared" si="48"/>
        <v>2009</v>
      </c>
      <c r="P1528" s="38">
        <f t="shared" si="49"/>
        <v>0.9752427184466019</v>
      </c>
    </row>
    <row r="1529" spans="1:16" ht="9.75">
      <c r="A1529" s="65"/>
      <c r="B1529" s="65"/>
      <c r="C1529" s="58" t="s">
        <v>25</v>
      </c>
      <c r="D1529" s="62">
        <v>10300</v>
      </c>
      <c r="E1529" s="62"/>
      <c r="F1529" s="62"/>
      <c r="G1529" s="62"/>
      <c r="H1529" s="62"/>
      <c r="I1529" s="76">
        <v>10300</v>
      </c>
      <c r="J1529" s="21">
        <v>1000</v>
      </c>
      <c r="K1529" s="2"/>
      <c r="L1529" s="2"/>
      <c r="M1529" s="2"/>
      <c r="N1529" s="2"/>
      <c r="O1529" s="15">
        <f t="shared" si="48"/>
        <v>1000</v>
      </c>
      <c r="P1529" s="38">
        <f t="shared" si="49"/>
        <v>0.0970873786407767</v>
      </c>
    </row>
    <row r="1530" spans="1:16" ht="19.5">
      <c r="A1530" s="65"/>
      <c r="B1530" s="65"/>
      <c r="C1530" s="58" t="s">
        <v>52</v>
      </c>
      <c r="D1530" s="62">
        <v>9000</v>
      </c>
      <c r="E1530" s="62"/>
      <c r="F1530" s="62"/>
      <c r="G1530" s="62"/>
      <c r="H1530" s="62"/>
      <c r="I1530" s="76">
        <v>9000</v>
      </c>
      <c r="J1530" s="21">
        <v>9000</v>
      </c>
      <c r="K1530" s="2"/>
      <c r="L1530" s="2"/>
      <c r="M1530" s="2"/>
      <c r="N1530" s="2"/>
      <c r="O1530" s="15">
        <f t="shared" si="48"/>
        <v>9000</v>
      </c>
      <c r="P1530" s="38">
        <f t="shared" si="49"/>
        <v>1</v>
      </c>
    </row>
    <row r="1531" spans="1:16" ht="20.25" customHeight="1">
      <c r="A1531" s="65"/>
      <c r="B1531" s="65"/>
      <c r="C1531" s="58" t="s">
        <v>225</v>
      </c>
      <c r="D1531" s="62">
        <v>2000</v>
      </c>
      <c r="E1531" s="62"/>
      <c r="F1531" s="62"/>
      <c r="G1531" s="62"/>
      <c r="H1531" s="62"/>
      <c r="I1531" s="76">
        <v>2000</v>
      </c>
      <c r="J1531" s="21">
        <v>960</v>
      </c>
      <c r="K1531" s="2"/>
      <c r="L1531" s="2"/>
      <c r="M1531" s="2"/>
      <c r="N1531" s="2"/>
      <c r="O1531" s="15">
        <f t="shared" si="48"/>
        <v>960</v>
      </c>
      <c r="P1531" s="38">
        <f t="shared" si="49"/>
        <v>0.48</v>
      </c>
    </row>
    <row r="1532" spans="1:16" ht="29.25">
      <c r="A1532" s="65"/>
      <c r="B1532" s="65"/>
      <c r="C1532" s="58" t="s">
        <v>226</v>
      </c>
      <c r="D1532" s="62">
        <v>600</v>
      </c>
      <c r="E1532" s="62"/>
      <c r="F1532" s="62"/>
      <c r="G1532" s="62"/>
      <c r="H1532" s="62"/>
      <c r="I1532" s="76">
        <v>600</v>
      </c>
      <c r="J1532" s="21">
        <v>355</v>
      </c>
      <c r="K1532" s="2"/>
      <c r="L1532" s="2"/>
      <c r="M1532" s="2"/>
      <c r="N1532" s="2"/>
      <c r="O1532" s="15">
        <f t="shared" si="48"/>
        <v>355</v>
      </c>
      <c r="P1532" s="38">
        <f t="shared" si="49"/>
        <v>0.5916666666666667</v>
      </c>
    </row>
    <row r="1533" spans="1:16" ht="19.5">
      <c r="A1533" s="65"/>
      <c r="B1533" s="65"/>
      <c r="C1533" s="58" t="s">
        <v>227</v>
      </c>
      <c r="D1533" s="62">
        <v>1030</v>
      </c>
      <c r="E1533" s="62"/>
      <c r="F1533" s="62"/>
      <c r="G1533" s="62"/>
      <c r="H1533" s="62"/>
      <c r="I1533" s="76">
        <v>1030</v>
      </c>
      <c r="J1533" s="21"/>
      <c r="K1533" s="2"/>
      <c r="L1533" s="2"/>
      <c r="M1533" s="2"/>
      <c r="N1533" s="2"/>
      <c r="O1533" s="15">
        <f t="shared" si="48"/>
        <v>0</v>
      </c>
      <c r="P1533" s="38">
        <f t="shared" si="49"/>
        <v>0</v>
      </c>
    </row>
    <row r="1534" spans="1:16" ht="9.75">
      <c r="A1534" s="65"/>
      <c r="B1534" s="66" t="s">
        <v>393</v>
      </c>
      <c r="C1534" s="36"/>
      <c r="D1534" s="35">
        <v>809990</v>
      </c>
      <c r="E1534" s="35"/>
      <c r="F1534" s="35"/>
      <c r="G1534" s="35"/>
      <c r="H1534" s="35"/>
      <c r="I1534" s="35">
        <v>809990</v>
      </c>
      <c r="J1534" s="19">
        <f>SUM(J1515:J1533)</f>
        <v>516633</v>
      </c>
      <c r="K1534" s="20">
        <f>SUM(K1515:K1533)</f>
        <v>0</v>
      </c>
      <c r="L1534" s="20">
        <f>SUM(L1515:L1533)</f>
        <v>0</v>
      </c>
      <c r="M1534" s="20">
        <f>SUM(M1515:M1533)</f>
        <v>0</v>
      </c>
      <c r="N1534" s="20">
        <f>SUM(N1515:N1533)</f>
        <v>0</v>
      </c>
      <c r="O1534" s="27">
        <f t="shared" si="48"/>
        <v>516633</v>
      </c>
      <c r="P1534" s="37">
        <f t="shared" si="49"/>
        <v>0.6378263929184311</v>
      </c>
    </row>
    <row r="1535" spans="1:16" ht="9.75">
      <c r="A1535" s="67" t="s">
        <v>394</v>
      </c>
      <c r="B1535" s="68"/>
      <c r="C1535" s="59"/>
      <c r="D1535" s="63">
        <v>54919065</v>
      </c>
      <c r="E1535" s="63">
        <v>81100</v>
      </c>
      <c r="F1535" s="63"/>
      <c r="G1535" s="63"/>
      <c r="H1535" s="63"/>
      <c r="I1535" s="77">
        <v>55000165</v>
      </c>
      <c r="J1535" s="53">
        <f>SUM(J1534,J1514,J1486)</f>
        <v>42802288</v>
      </c>
      <c r="K1535" s="53">
        <f>SUM(K1534,K1514,K1486)</f>
        <v>68383</v>
      </c>
      <c r="L1535" s="53">
        <f>SUM(L1534,L1514,L1486)</f>
        <v>0</v>
      </c>
      <c r="M1535" s="53">
        <f>SUM(M1534,M1514,M1486)</f>
        <v>0</v>
      </c>
      <c r="N1535" s="53">
        <f>SUM(N1534,N1514,N1486)</f>
        <v>0</v>
      </c>
      <c r="O1535" s="54">
        <f t="shared" si="48"/>
        <v>42870671</v>
      </c>
      <c r="P1535" s="39">
        <f t="shared" si="49"/>
        <v>0.7794644070613242</v>
      </c>
    </row>
    <row r="1536" spans="1:16" ht="9.75">
      <c r="A1536" s="69" t="s">
        <v>395</v>
      </c>
      <c r="B1536" s="70"/>
      <c r="C1536" s="60"/>
      <c r="D1536" s="62">
        <v>763405466</v>
      </c>
      <c r="E1536" s="62">
        <v>2255550</v>
      </c>
      <c r="F1536" s="62">
        <v>240347827</v>
      </c>
      <c r="G1536" s="62">
        <v>40844436</v>
      </c>
      <c r="H1536" s="62">
        <v>16815880</v>
      </c>
      <c r="I1536" s="76">
        <v>1063669159</v>
      </c>
      <c r="J1536" s="24">
        <f>SUM(J1535,J1477,J1444,J1379,J1239,J1100,J914,J867,J864,J511,J498,J491,J395,J382,J263,J145,J117,J101,J18,J11,J502)</f>
        <v>701579150.96</v>
      </c>
      <c r="K1536" s="24">
        <f>SUM(K1535,K1477,K1444,K1379,K1239,K1100,K914,K867,K864,K511,K498,K491,K395,K382,K263,K145,K117,K101,K18,K11)</f>
        <v>1916755.47</v>
      </c>
      <c r="L1536" s="24">
        <f>SUM(L1535,L1477,L1444,L1379,L1239,L1100,L914,L867,L864,L511,L498,L491,L395,L382,L263,L145,L117,L101,L18,L11)</f>
        <v>230616656.35000002</v>
      </c>
      <c r="M1536" s="24">
        <f>SUM(M1535,M1477,M1444,M1379,M1239,M1100,M914,M867,M864,M511,M498,M491,M395,M382,M263,M145,M117,M101,M18,M11)</f>
        <v>40613477.06</v>
      </c>
      <c r="N1536" s="24">
        <f>SUM(N1535,N1477,N1444,N1379,N1239,N1100,N914,N867,N864,N511,N498,N491,N395,N382,N263,N145,N117,N101,N18,N11)</f>
        <v>16756077</v>
      </c>
      <c r="O1536" s="15">
        <f t="shared" si="48"/>
        <v>991482116.8400002</v>
      </c>
      <c r="P1536" s="38">
        <f t="shared" si="49"/>
        <v>0.9321339332355317</v>
      </c>
    </row>
    <row r="1537" spans="10:15" ht="9.75" hidden="1">
      <c r="J1537" s="72">
        <v>-693831318.11</v>
      </c>
      <c r="K1537" s="72">
        <v>-1908761.76</v>
      </c>
      <c r="L1537" s="72">
        <v>-228771314.13</v>
      </c>
      <c r="M1537" s="72">
        <v>-40604388.3</v>
      </c>
      <c r="N1537" s="72">
        <v>-16756077.03</v>
      </c>
      <c r="O1537" s="73">
        <f>SUM(J1536:N1536)</f>
        <v>991482116.8400002</v>
      </c>
    </row>
    <row r="1538" spans="10:15" ht="9.75" hidden="1">
      <c r="J1538" s="72">
        <v>-7722883.68</v>
      </c>
      <c r="K1538" s="72"/>
      <c r="L1538" s="72">
        <v>-1845335.32</v>
      </c>
      <c r="M1538" s="72"/>
      <c r="N1538" s="72"/>
      <c r="O1538" s="73">
        <v>-991475566</v>
      </c>
    </row>
    <row r="1539" spans="10:16" ht="9.75" hidden="1">
      <c r="J1539" s="72">
        <v>-35486.7</v>
      </c>
      <c r="K1539" s="72"/>
      <c r="L1539" s="72"/>
      <c r="M1539" s="72"/>
      <c r="N1539" s="72"/>
      <c r="O1539" s="74">
        <f>SUM(O1537:O1538)</f>
        <v>6550.840000152588</v>
      </c>
      <c r="P1539" s="14"/>
    </row>
    <row r="1540" spans="10:15" ht="9.75" hidden="1">
      <c r="J1540" s="72">
        <f>SUM(J1537:J1539)</f>
        <v>-701589688.49</v>
      </c>
      <c r="K1540" s="72">
        <f>SUM(K1537:K1539)</f>
        <v>-1908761.76</v>
      </c>
      <c r="L1540" s="72">
        <f>SUM(L1537:L1539)</f>
        <v>-230616649.45</v>
      </c>
      <c r="M1540" s="72">
        <f>SUM(M1537:M1539)</f>
        <v>-40604388.3</v>
      </c>
      <c r="N1540" s="72">
        <f>SUM(N1537:N1539)</f>
        <v>-16756077.03</v>
      </c>
      <c r="O1540" s="73">
        <f>SUM(J1540:N1540)</f>
        <v>-991475565.03</v>
      </c>
    </row>
    <row r="1541" spans="10:15" ht="9.75" hidden="1">
      <c r="J1541" s="73">
        <f aca="true" t="shared" si="50" ref="J1541:O1541">J1536+J1540</f>
        <v>-10537.52999997139</v>
      </c>
      <c r="K1541" s="73">
        <f t="shared" si="50"/>
        <v>7993.709999999963</v>
      </c>
      <c r="L1541" s="73">
        <f t="shared" si="50"/>
        <v>6.900000035762787</v>
      </c>
      <c r="M1541" s="73">
        <f t="shared" si="50"/>
        <v>9088.760000005364</v>
      </c>
      <c r="N1541" s="73">
        <f t="shared" si="50"/>
        <v>-0.029999999329447746</v>
      </c>
      <c r="O1541" s="73">
        <f t="shared" si="50"/>
        <v>6551.810000181198</v>
      </c>
    </row>
    <row r="1542" ht="9.75" hidden="1"/>
    <row r="1543" spans="10:12" ht="9.75">
      <c r="J1543" s="32"/>
      <c r="L1543" s="78"/>
    </row>
    <row r="1590" spans="10:16" ht="9.75">
      <c r="J1590" s="14"/>
      <c r="K1590" s="14"/>
      <c r="L1590" s="14"/>
      <c r="M1590" s="14"/>
      <c r="N1590" s="14"/>
      <c r="O1590" s="14"/>
      <c r="P1590" s="14"/>
    </row>
  </sheetData>
  <mergeCells count="57">
    <mergeCell ref="A1101:A1104"/>
    <mergeCell ref="B499:B500"/>
    <mergeCell ref="A499:A500"/>
    <mergeCell ref="B783:B785"/>
    <mergeCell ref="B813:B814"/>
    <mergeCell ref="A383:A394"/>
    <mergeCell ref="B383:B385"/>
    <mergeCell ref="B872:B873"/>
    <mergeCell ref="A492:A497"/>
    <mergeCell ref="B492:B496"/>
    <mergeCell ref="B483:B484"/>
    <mergeCell ref="B564:B565"/>
    <mergeCell ref="B636:B637"/>
    <mergeCell ref="A396:A408"/>
    <mergeCell ref="A1:P1"/>
    <mergeCell ref="A3:A4"/>
    <mergeCell ref="B3:B4"/>
    <mergeCell ref="C3:C4"/>
    <mergeCell ref="D3:I3"/>
    <mergeCell ref="J3:P3"/>
    <mergeCell ref="B8:B9"/>
    <mergeCell ref="B14:B16"/>
    <mergeCell ref="B69:B71"/>
    <mergeCell ref="B81:B82"/>
    <mergeCell ref="B102:B104"/>
    <mergeCell ref="A102:A103"/>
    <mergeCell ref="B120:B123"/>
    <mergeCell ref="A146:A148"/>
    <mergeCell ref="A118:A122"/>
    <mergeCell ref="B169:B171"/>
    <mergeCell ref="A264:A267"/>
    <mergeCell ref="B294:B296"/>
    <mergeCell ref="B309:B310"/>
    <mergeCell ref="B358:B359"/>
    <mergeCell ref="B366:B368"/>
    <mergeCell ref="B396:B397"/>
    <mergeCell ref="B472:B473"/>
    <mergeCell ref="B1391:B1398"/>
    <mergeCell ref="B671:B673"/>
    <mergeCell ref="B1127:B1129"/>
    <mergeCell ref="A1240:A1245"/>
    <mergeCell ref="B1289:B1290"/>
    <mergeCell ref="A865:A866"/>
    <mergeCell ref="B1055:B1058"/>
    <mergeCell ref="B1023:B1024"/>
    <mergeCell ref="B1122:B1124"/>
    <mergeCell ref="B1010:B1013"/>
    <mergeCell ref="A1445:A1453"/>
    <mergeCell ref="B1314:B1315"/>
    <mergeCell ref="B1404:B1407"/>
    <mergeCell ref="A1478:A1481"/>
    <mergeCell ref="B1346:B1353"/>
    <mergeCell ref="B1373:B1374"/>
    <mergeCell ref="A1380:A1388"/>
    <mergeCell ref="B1380:B1381"/>
    <mergeCell ref="B1376:B1377"/>
    <mergeCell ref="B1388:B1389"/>
  </mergeCells>
  <printOptions/>
  <pageMargins left="0.2" right="0.1968503937007874" top="0.73" bottom="0.48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kbaza</cp:lastModifiedBy>
  <cp:lastPrinted>2010-03-16T11:42:54Z</cp:lastPrinted>
  <dcterms:created xsi:type="dcterms:W3CDTF">2004-01-26T12:33:17Z</dcterms:created>
  <dcterms:modified xsi:type="dcterms:W3CDTF">2010-03-16T11:56:25Z</dcterms:modified>
  <cp:category/>
  <cp:version/>
  <cp:contentType/>
  <cp:contentStatus/>
</cp:coreProperties>
</file>